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/>
  <bookViews>
    <workbookView xWindow="65416" yWindow="65416" windowWidth="29040" windowHeight="15720" firstSheet="2" activeTab="7"/>
  </bookViews>
  <sheets>
    <sheet name="Rekapitulace stavby" sheetId="1" r:id="rId1"/>
    <sheet name="D.3 - IO01 - Retenční nád..." sheetId="2" r:id="rId2"/>
    <sheet name="B - Bourací práce" sheetId="3" r:id="rId3"/>
    <sheet name="D.1.4.4_Elektro" sheetId="4" r:id="rId4"/>
    <sheet name="D.2.4.1 - ZTI" sheetId="5" r:id="rId5"/>
    <sheet name="D.2.4.3_UT" sheetId="6" r:id="rId6"/>
    <sheet name="D.1.4.2_VZT" sheetId="7" r:id="rId7"/>
    <sheet name="SO06 - Přístřešek pro sva..." sheetId="8" r:id="rId8"/>
    <sheet name="SO07 - Sklad" sheetId="9" r:id="rId9"/>
    <sheet name="Sv - Venkovní úpravy a bo..." sheetId="10" r:id="rId10"/>
    <sheet name="ORN - Ostatní rozpočtové ..." sheetId="11" r:id="rId11"/>
    <sheet name="Seznam figur" sheetId="12" r:id="rId12"/>
  </sheets>
  <definedNames>
    <definedName name="_xlnm._FilterDatabase" localSheetId="2" hidden="1">'B - Bourací práce'!$C$121:$K$138</definedName>
    <definedName name="_xlnm._FilterDatabase" localSheetId="6" hidden="1">'D.1.4.2_VZT'!$C$119:$K$202</definedName>
    <definedName name="_xlnm._FilterDatabase" localSheetId="3" hidden="1">'D.1.4.4_Elektro'!$C$127:$K$249</definedName>
    <definedName name="_xlnm._FilterDatabase" localSheetId="4" hidden="1">'D.2.4.1 - ZTI'!$C$120:$K$162</definedName>
    <definedName name="_xlnm._FilterDatabase" localSheetId="5" hidden="1">'D.2.4.3_UT'!$C$117:$K$129</definedName>
    <definedName name="_xlnm._FilterDatabase" localSheetId="1" hidden="1">'D.3 - IO01 - Retenční nád...'!$C$122:$K$173</definedName>
    <definedName name="_xlnm._FilterDatabase" localSheetId="10" hidden="1">'ORN - Ostatní rozpočtové ...'!$C$117:$K$125</definedName>
    <definedName name="_xlnm._FilterDatabase" localSheetId="7" hidden="1">'SO06 - Přístřešek pro sva...'!$C$126:$K$197</definedName>
    <definedName name="_xlnm._FilterDatabase" localSheetId="8" hidden="1">'SO07 - Sklad'!$C$135:$K$423</definedName>
    <definedName name="_xlnm._FilterDatabase" localSheetId="9" hidden="1">'Sv - Venkovní úpravy a bo...'!$C$123:$K$218</definedName>
    <definedName name="_xlnm.Print_Area" localSheetId="2">'B - Bourací práce'!$C$4:$J$76,'B - Bourací práce'!$C$82:$J$103,'B - Bourací práce'!$C$109:$J$138</definedName>
    <definedName name="_xlnm.Print_Area" localSheetId="6">'D.1.4.2_VZT'!$C$4:$J$76,'D.1.4.2_VZT'!$C$82:$J$101,'D.1.4.2_VZT'!$C$107:$J$202</definedName>
    <definedName name="_xlnm.Print_Area" localSheetId="3">'D.1.4.4_Elektro'!$C$4:$J$76,'D.1.4.4_Elektro'!$C$82:$J$109,'D.1.4.4_Elektro'!$C$115:$J$249</definedName>
    <definedName name="_xlnm.Print_Area" localSheetId="4">'D.2.4.1 - ZTI'!$C$4:$J$76,'D.2.4.1 - ZTI'!$C$82:$J$102,'D.2.4.1 - ZTI'!$C$108:$J$162</definedName>
    <definedName name="_xlnm.Print_Area" localSheetId="5">'D.2.4.3_UT'!$C$4:$J$76,'D.2.4.3_UT'!$C$82:$J$99,'D.2.4.3_UT'!$C$105:$J$129</definedName>
    <definedName name="_xlnm.Print_Area" localSheetId="1">'D.3 - IO01 - Retenční nád...'!$C$4:$J$76,'D.3 - IO01 - Retenční nád...'!$C$82:$J$104,'D.3 - IO01 - Retenční nád...'!$C$110:$J$173</definedName>
    <definedName name="_xlnm.Print_Area" localSheetId="10">'ORN - Ostatní rozpočtové ...'!$C$4:$J$76,'ORN - Ostatní rozpočtové ...'!$C$82:$J$99,'ORN - Ostatní rozpočtové ...'!$C$105:$J$125</definedName>
    <definedName name="_xlnm.Print_Area" localSheetId="0">'Rekapitulace stavby'!$D$4:$AO$76,'Rekapitulace stavby'!$C$82:$AQ$105</definedName>
    <definedName name="_xlnm.Print_Area" localSheetId="11">'Seznam figur'!$C$4:$G$65</definedName>
    <definedName name="_xlnm.Print_Area" localSheetId="7">'SO06 - Přístřešek pro sva...'!$C$4:$J$76,'SO06 - Přístřešek pro sva...'!$C$82:$J$108,'SO06 - Přístřešek pro sva...'!$C$114:$J$197</definedName>
    <definedName name="_xlnm.Print_Area" localSheetId="8">'SO07 - Sklad'!$C$4:$J$76,'SO07 - Sklad'!$C$82:$J$117,'SO07 - Sklad'!$C$123:$J$423</definedName>
    <definedName name="_xlnm.Print_Area" localSheetId="9">'Sv - Venkovní úpravy a bo...'!$C$4:$J$76,'Sv - Venkovní úpravy a bo...'!$C$82:$J$105,'Sv - Venkovní úpravy a bo...'!$C$111:$J$218</definedName>
    <definedName name="_xlnm.Print_Titles" localSheetId="0">'Rekapitulace stavby'!$92:$92</definedName>
    <definedName name="_xlnm.Print_Titles" localSheetId="1">'D.3 - IO01 - Retenční nád...'!$122:$122</definedName>
    <definedName name="_xlnm.Print_Titles" localSheetId="2">'B - Bourací práce'!$121:$121</definedName>
    <definedName name="_xlnm.Print_Titles" localSheetId="3">'D.1.4.4_Elektro'!$127:$127</definedName>
    <definedName name="_xlnm.Print_Titles" localSheetId="4">'D.2.4.1 - ZTI'!$120:$120</definedName>
    <definedName name="_xlnm.Print_Titles" localSheetId="5">'D.2.4.3_UT'!$117:$117</definedName>
    <definedName name="_xlnm.Print_Titles" localSheetId="6">'D.1.4.2_VZT'!$119:$119</definedName>
    <definedName name="_xlnm.Print_Titles" localSheetId="7">'SO06 - Přístřešek pro sva...'!$126:$126</definedName>
    <definedName name="_xlnm.Print_Titles" localSheetId="8">'SO07 - Sklad'!$135:$135</definedName>
    <definedName name="_xlnm.Print_Titles" localSheetId="9">'Sv - Venkovní úpravy a bo...'!$123:$123</definedName>
    <definedName name="_xlnm.Print_Titles" localSheetId="10">'ORN - Ostatní rozpočtové ...'!$117:$117</definedName>
    <definedName name="_xlnm.Print_Titles" localSheetId="11">'Seznam figur'!$9:$9</definedName>
  </definedNames>
  <calcPr calcId="181029"/>
</workbook>
</file>

<file path=xl/sharedStrings.xml><?xml version="1.0" encoding="utf-8"?>
<sst xmlns="http://schemas.openxmlformats.org/spreadsheetml/2006/main" count="10663" uniqueCount="1594">
  <si>
    <t>Export Komplet</t>
  </si>
  <si>
    <t/>
  </si>
  <si>
    <t>2.0</t>
  </si>
  <si>
    <t>False</t>
  </si>
  <si>
    <t>{4d619365-5fd3-413c-80da-f73bbb05e78b}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</si>
  <si>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</si>
  <si>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</si>
  <si>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</si>
  <si>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</si>
  <si>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</si>
  <si>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</si>
  <si>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</si>
  <si>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</si>
  <si>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114/2022</t>
  </si>
  <si>
    <t>Stavba:</t>
  </si>
  <si>
    <t>Sklad a přístřešek pro svařován a retenční nádrž, SAKO Brno a.s.</t>
  </si>
  <si>
    <t>KSO:</t>
  </si>
  <si>
    <t>CC-CZ:</t>
  </si>
  <si>
    <t>Místo:</t>
  </si>
  <si>
    <t>Brno - Komárov</t>
  </si>
  <si>
    <t>Datum:</t>
  </si>
  <si>
    <t>22. 7. 2022</t>
  </si>
  <si>
    <t>Zadavatel:</t>
  </si>
  <si>
    <t>IČ:</t>
  </si>
  <si>
    <t xml:space="preserve"> </t>
  </si>
  <si>
    <t>DIČ:</t>
  </si>
  <si>
    <t>Zhotovitel: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</si>
  <si>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</si>
  <si>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</si>
  <si>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</si>
  <si>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</si>
  <si>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</si>
  <si>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</si>
  <si>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</si>
  <si>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</si>
  <si>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</si>
  <si>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</si>
  <si>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</si>
  <si>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</si>
  <si>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</si>
  <si>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</si>
  <si>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</si>
  <si>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</si>
  <si>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</si>
  <si>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</si>
  <si>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</si>
  <si>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</si>
  <si>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</si>
  <si>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</si>
  <si>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</si>
  <si>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</si>
  <si>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</si>
  <si>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</si>
  <si>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</si>
  <si>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</si>
  <si>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</si>
  <si>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</si>
  <si>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</si>
  <si>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</si>
  <si>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</si>
  <si>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</si>
  <si>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</si>
  <si>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</si>
  <si>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</si>
  <si>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</si>
  <si>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</si>
  <si>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</si>
  <si>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</si>
  <si>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</si>
  <si>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</si>
  <si>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</si>
  <si>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</si>
  <si>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</si>
  <si>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</si>
  <si>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</si>
  <si>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</si>
  <si>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D.3 - IO01</t>
  </si>
  <si>
    <t>Retenční nádrž + kanalizace</t>
  </si>
  <si>
    <t>STA</t>
  </si>
  <si>
    <t>1</t>
  </si>
  <si>
    <t>{cacb5ce1-9ef0-4d22-9545-8bdb3c22a5de}</t>
  </si>
  <si>
    <t>2</t>
  </si>
  <si>
    <t>B</t>
  </si>
  <si>
    <t>Bourací práce</t>
  </si>
  <si>
    <t>{dcf72c32-879b-41c6-b61b-b683d0fd9d87}</t>
  </si>
  <si>
    <t>{4a670993-1933-44d7-aa2f-0fe9098cacaa}</t>
  </si>
  <si>
    <t>D.2.4.1</t>
  </si>
  <si>
    <t>ZTI</t>
  </si>
  <si>
    <t>{bed498b3-9b6a-4c51-bc53-148fb1643093}</t>
  </si>
  <si>
    <t>{4fa55aad-5827-4d80-94b1-154852cce708}</t>
  </si>
  <si>
    <t>{68955b41-315b-402f-a4ef-896f36bc0d0c}</t>
  </si>
  <si>
    <t>SO06</t>
  </si>
  <si>
    <t>Přístřešek pro svařování</t>
  </si>
  <si>
    <t>{841bf18e-f6e0-4b37-b152-e73683fd7a05}</t>
  </si>
  <si>
    <t>SO07</t>
  </si>
  <si>
    <t>Sklad</t>
  </si>
  <si>
    <t>{c1c65d74-974e-47e2-91da-960976e3e4de}</t>
  </si>
  <si>
    <t>Sv</t>
  </si>
  <si>
    <t>Venkovní úpravy a bourané kontrukce</t>
  </si>
  <si>
    <t>{7f908de3-80ab-4252-8305-1f2f08636162}</t>
  </si>
  <si>
    <t>ORN</t>
  </si>
  <si>
    <t>Ostatní rozpočtové náklady</t>
  </si>
  <si>
    <t>{23a22deb-f9a9-4cf7-bd92-65be0fa9a76b}</t>
  </si>
  <si>
    <t>KRYCÍ LIST SOUPISU PRACÍ</t>
  </si>
  <si>
    <t>Objekt:</t>
  </si>
  <si>
    <t>D.3 - IO01 - Retenční nádrž + kanalizace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</si>
  <si>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</si>
  <si>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</si>
  <si>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</si>
  <si>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</si>
  <si>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</si>
  <si>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</si>
  <si>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</si>
  <si>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8 - Trubní vedení</t>
  </si>
  <si>
    <t>PSV - Práce a dodávky PSV</t>
  </si>
  <si>
    <t xml:space="preserve">    721 - Zdravotechnika - vnitřní kanalizace</t>
  </si>
  <si>
    <t>OST - Ostatní</t>
  </si>
  <si>
    <t xml:space="preserve">    O01 -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</si>
  <si>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</si>
  <si>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</si>
  <si>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</si>
  <si>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</si>
  <si>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</si>
  <si>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</si>
  <si>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</si>
  <si>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</si>
  <si>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</si>
  <si>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</si>
  <si>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</si>
  <si>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</si>
  <si>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</si>
  <si>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</si>
  <si>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</si>
  <si>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</si>
  <si>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</si>
  <si>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</si>
  <si>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132301101</t>
  </si>
  <si>
    <t>Hloubení rýh š do 1000 mm v hornině tř. 4 objemu do 1000 m3</t>
  </si>
  <si>
    <t>m3</t>
  </si>
  <si>
    <t>4</t>
  </si>
  <si>
    <t>133301101</t>
  </si>
  <si>
    <t>Hloubení šachet v hornině tř. 4 objemu do 1000 m3</t>
  </si>
  <si>
    <t>3</t>
  </si>
  <si>
    <t>151201401</t>
  </si>
  <si>
    <t>Zřízení vzepření stěn při pažení zátažném hl do 4 m</t>
  </si>
  <si>
    <t>m2</t>
  </si>
  <si>
    <t>6</t>
  </si>
  <si>
    <t>151201411</t>
  </si>
  <si>
    <t>Odstranění vzepření stěn při pažení zátažném hl do 4 m</t>
  </si>
  <si>
    <t>8</t>
  </si>
  <si>
    <t>5</t>
  </si>
  <si>
    <t>161101101</t>
  </si>
  <si>
    <t>Svislé přemístění výkopku z horniny tř. 1 až 4 hl výkopu do 2,5 m</t>
  </si>
  <si>
    <t>10</t>
  </si>
  <si>
    <t>162701105</t>
  </si>
  <si>
    <t>Vodorovné přemístění do 30000 m výkopku z horniny tř. 1 až 4</t>
  </si>
  <si>
    <t>12</t>
  </si>
  <si>
    <t>7</t>
  </si>
  <si>
    <t>167101102</t>
  </si>
  <si>
    <t>Nakládání výkopku z hornin tř. 1 až 4 přes 100 m3</t>
  </si>
  <si>
    <t>14</t>
  </si>
  <si>
    <t>1710001</t>
  </si>
  <si>
    <t>Poplatek za skládku zeminy</t>
  </si>
  <si>
    <t>16</t>
  </si>
  <si>
    <t>9</t>
  </si>
  <si>
    <t>171201201</t>
  </si>
  <si>
    <t>Uložení sypaniny na skládky</t>
  </si>
  <si>
    <t>18</t>
  </si>
  <si>
    <t>174101101</t>
  </si>
  <si>
    <t>Zásyp jam, šachet rýh nebo kolem objektů sypaninou se zhutněním</t>
  </si>
  <si>
    <t>20</t>
  </si>
  <si>
    <t>11</t>
  </si>
  <si>
    <t>175101101</t>
  </si>
  <si>
    <t>Obsyp potrubí bez prohození sypaniny z hornin tř. 1 až 4 uloženým do 3 m od kraje výkopu</t>
  </si>
  <si>
    <t>22</t>
  </si>
  <si>
    <t>M</t>
  </si>
  <si>
    <t>1710002</t>
  </si>
  <si>
    <t>Kamenivo těžené, zásypový materiál</t>
  </si>
  <si>
    <t>t</t>
  </si>
  <si>
    <t>24</t>
  </si>
  <si>
    <t>13</t>
  </si>
  <si>
    <t>899623142</t>
  </si>
  <si>
    <t>26</t>
  </si>
  <si>
    <t>899623161</t>
  </si>
  <si>
    <t>Obetonování potrubí nebo zdiva stok betonem prostým tř. C 20/25 v otevřeném výkopu</t>
  </si>
  <si>
    <t>28</t>
  </si>
  <si>
    <t>Trubní vedení</t>
  </si>
  <si>
    <t>871315241</t>
  </si>
  <si>
    <t>Kanalizační potrubí z tvrdého PVC vícevrstvé tuhost třídy SN12 DN 150</t>
  </si>
  <si>
    <t>m</t>
  </si>
  <si>
    <t>30</t>
  </si>
  <si>
    <t>871355241</t>
  </si>
  <si>
    <t>Kanalizační potrubí z tvrdého PP vícevrstvé tuhost třídy SN12 DN 200</t>
  </si>
  <si>
    <t>32</t>
  </si>
  <si>
    <t>17</t>
  </si>
  <si>
    <t>871365241</t>
  </si>
  <si>
    <t>Kanalizační potrubí z tvrdého PP vícevrstvé tuhost třídy SN12 DN 250</t>
  </si>
  <si>
    <t>34</t>
  </si>
  <si>
    <t>877310310</t>
  </si>
  <si>
    <t>Montáž kolen na kanalizačním potrubí z PP trub hladkých plnostěnných DN 150</t>
  </si>
  <si>
    <t>kus</t>
  </si>
  <si>
    <t>36</t>
  </si>
  <si>
    <t>19</t>
  </si>
  <si>
    <t>877310320</t>
  </si>
  <si>
    <t>Montáž odboček na kanalizačním potrubí z PP trub hladkých plnostěnných DN 150</t>
  </si>
  <si>
    <t>38</t>
  </si>
  <si>
    <t>877310330</t>
  </si>
  <si>
    <t>Montáž spojek na kanalizačním potrubí z PP trub hladkých plnostěnných DN 150</t>
  </si>
  <si>
    <t>40</t>
  </si>
  <si>
    <t>877360310</t>
  </si>
  <si>
    <t>Montáž kolen na kanalizačním potrubí z PP trub hladkých plnostěnných DN 250</t>
  </si>
  <si>
    <t>42</t>
  </si>
  <si>
    <t>877360320</t>
  </si>
  <si>
    <t>Montáž odboček na kanalizačním potrubí z PP trub hladkých plnostěnných DN 250</t>
  </si>
  <si>
    <t>44</t>
  </si>
  <si>
    <t>23</t>
  </si>
  <si>
    <t>877360330</t>
  </si>
  <si>
    <t>Montáž spojek na kanalizačním potrubí z PP trub hladkých plnostěnných DN 250</t>
  </si>
  <si>
    <t>46</t>
  </si>
  <si>
    <t>PSV</t>
  </si>
  <si>
    <t>Práce a dodávky PSV</t>
  </si>
  <si>
    <t>721</t>
  </si>
  <si>
    <t>Zdravotechnika - vnitřní kanalizace</t>
  </si>
  <si>
    <t>725860458</t>
  </si>
  <si>
    <t>Napojení na stáv kanalizaci NAPOJENÍM V MÍSTĚ NAPOJENÍ NOVÉ RŠ</t>
  </si>
  <si>
    <t>48</t>
  </si>
  <si>
    <t>25</t>
  </si>
  <si>
    <t>721110809</t>
  </si>
  <si>
    <t>Demontáž potrubí BET do DN 300</t>
  </si>
  <si>
    <t>50</t>
  </si>
  <si>
    <t>721241103</t>
  </si>
  <si>
    <t>Lapač střešních splavenin z litiny DN 150</t>
  </si>
  <si>
    <t>52</t>
  </si>
  <si>
    <t>27</t>
  </si>
  <si>
    <t>721290112</t>
  </si>
  <si>
    <t>Zkouška kanalizace</t>
  </si>
  <si>
    <t>54</t>
  </si>
  <si>
    <t>721290821</t>
  </si>
  <si>
    <t>Přemístění vnitrostaveništní demontovaných hmot vnitřní kanalizace v objektech výšky do 6 m</t>
  </si>
  <si>
    <t>56</t>
  </si>
  <si>
    <t>29</t>
  </si>
  <si>
    <t>721300922</t>
  </si>
  <si>
    <t>Pročištění svodů ležatých do DN 300</t>
  </si>
  <si>
    <t>58</t>
  </si>
  <si>
    <t>998721201</t>
  </si>
  <si>
    <t>Přesun hmot pro vnitřní kanalizace v objektech v do 6 m</t>
  </si>
  <si>
    <t>kg</t>
  </si>
  <si>
    <t>60</t>
  </si>
  <si>
    <t>31</t>
  </si>
  <si>
    <t>721504560</t>
  </si>
  <si>
    <t>RET. NÁDRŽ DxŠxH 12,35x3,6x2,6m OBJEM 89,6m3 RET. OBJEM 69,31m3; 2x VSTUP PŘES BET. KONUS S LITINOVÝM POKLOPEM, uloženÍ na betonový podklad o tl. 150 mm +  MONTÁŽ (1xNOD14 koncový díl+1xNOP14 koncový díl+3xNO23 průběžný díl+4xNO spoj+2xkónus 1000+2x Pokl)</t>
  </si>
  <si>
    <t>62</t>
  </si>
  <si>
    <t>721504562</t>
  </si>
  <si>
    <t>Vývrt s těsněním na KG110-200 do nádrže + montáž</t>
  </si>
  <si>
    <t>64</t>
  </si>
  <si>
    <t>33</t>
  </si>
  <si>
    <t>721504563</t>
  </si>
  <si>
    <t>NA DNO NÁDRŽE OSADIT KALOVÉ ČERPADLO Q=2,0 l/s S PLOVÁKEM el. 400V50Hz, příkon 2,0kW+ montáž</t>
  </si>
  <si>
    <t>66</t>
  </si>
  <si>
    <t>894221116</t>
  </si>
  <si>
    <t>Šachty kanalizační z bet se zvýš nároky C 25/30 na stokách kruhových DN 1000 dno beton tř. C 25/30,  potrubí DN 250, S POKLOPEM LITINOVÝM TŘ. D</t>
  </si>
  <si>
    <t>68</t>
  </si>
  <si>
    <t>35</t>
  </si>
  <si>
    <t>7230003</t>
  </si>
  <si>
    <t>Montáž potrubí PE</t>
  </si>
  <si>
    <t>70</t>
  </si>
  <si>
    <t>723100156</t>
  </si>
  <si>
    <t>Potrubí PE d63 (výtlak kanalizace)</t>
  </si>
  <si>
    <t>72</t>
  </si>
  <si>
    <t>37</t>
  </si>
  <si>
    <t>72310014343</t>
  </si>
  <si>
    <t>Signalizační vodič + páska</t>
  </si>
  <si>
    <t>74</t>
  </si>
  <si>
    <t>72310014344</t>
  </si>
  <si>
    <t>výtlak zaústít do šachty 0,5m nad dno</t>
  </si>
  <si>
    <t>76</t>
  </si>
  <si>
    <t>39</t>
  </si>
  <si>
    <t>723000480</t>
  </si>
  <si>
    <t>Přechod PE/ocel dn63/DN50 + montáž</t>
  </si>
  <si>
    <t>78</t>
  </si>
  <si>
    <t>OST</t>
  </si>
  <si>
    <t>Ostatní</t>
  </si>
  <si>
    <t>O01</t>
  </si>
  <si>
    <t>0011</t>
  </si>
  <si>
    <t>Stavební výpomoc</t>
  </si>
  <si>
    <t>hod</t>
  </si>
  <si>
    <t>80</t>
  </si>
  <si>
    <t>41</t>
  </si>
  <si>
    <t>0012</t>
  </si>
  <si>
    <t>Nepředvídané práce</t>
  </si>
  <si>
    <t>82</t>
  </si>
  <si>
    <t>0021</t>
  </si>
  <si>
    <t>Vytýčení sítí a geodetické zaměření venkovních sítí</t>
  </si>
  <si>
    <t>84</t>
  </si>
  <si>
    <t>43</t>
  </si>
  <si>
    <t>0099</t>
  </si>
  <si>
    <t>Veškeré domontáže původního objektu a původních sítí řeší stavba nejsou součástí ZTI</t>
  </si>
  <si>
    <t>kpl</t>
  </si>
  <si>
    <t>86</t>
  </si>
  <si>
    <t xml:space="preserve">    2 - Boruací práce</t>
  </si>
  <si>
    <t xml:space="preserve">    997 - Přesun sutě</t>
  </si>
  <si>
    <t xml:space="preserve">    741 - Elektroinstalace - silnoproud</t>
  </si>
  <si>
    <t xml:space="preserve">    764 - Konstrukce klempířské</t>
  </si>
  <si>
    <t>Boruací práce</t>
  </si>
  <si>
    <t>966070RX1</t>
  </si>
  <si>
    <t>Demontáž oplocení (drátěné pletivo, sloupky, likvidace)</t>
  </si>
  <si>
    <t>1846492364</t>
  </si>
  <si>
    <t>966070RX2</t>
  </si>
  <si>
    <t>Demontáž lampy venkovního osvětlení</t>
  </si>
  <si>
    <t>-1432997209</t>
  </si>
  <si>
    <t>966070RX3</t>
  </si>
  <si>
    <t>Demontáž ocelového držáku a vedení NN</t>
  </si>
  <si>
    <t>-1315921295</t>
  </si>
  <si>
    <t>966070RX4</t>
  </si>
  <si>
    <t>Demontáž betonové stříčky oplocení</t>
  </si>
  <si>
    <t>1459820166</t>
  </si>
  <si>
    <t>997</t>
  </si>
  <si>
    <t>Přesun sutě</t>
  </si>
  <si>
    <t>997013501</t>
  </si>
  <si>
    <t>Odvoz suti a vybouraných hmot na skládku nebo meziskládku do 1 km se složením</t>
  </si>
  <si>
    <t>-190545939</t>
  </si>
  <si>
    <t>997013509</t>
  </si>
  <si>
    <t>Příplatek k odvozu suti a vybouraných hmot na skládku ZKD 1 km přes 1 km</t>
  </si>
  <si>
    <t>-971225400</t>
  </si>
  <si>
    <t>997013601</t>
  </si>
  <si>
    <t>Poplatek za uložení na skládce (skládkovné) stavebního odpadu betonového kód odpadu 17 01 01</t>
  </si>
  <si>
    <t>1122524581</t>
  </si>
  <si>
    <t>741</t>
  </si>
  <si>
    <t>Elektroinstalace - silnoproud</t>
  </si>
  <si>
    <t>741421811</t>
  </si>
  <si>
    <t>Demontáž drátu nebo lana svodového vedení D do 8 mm kolmý svod</t>
  </si>
  <si>
    <t>-1505696136</t>
  </si>
  <si>
    <t>764</t>
  </si>
  <si>
    <t>Konstrukce klempířské</t>
  </si>
  <si>
    <t>764004801</t>
  </si>
  <si>
    <t>Demontáž podokapního žlabu do suti</t>
  </si>
  <si>
    <t>-1030662998</t>
  </si>
  <si>
    <t>764004861</t>
  </si>
  <si>
    <t>Demontáž svodu do suti</t>
  </si>
  <si>
    <t>-1681442882</t>
  </si>
  <si>
    <t>D1 - SILNOPROUD – Elektroinstalace</t>
  </si>
  <si>
    <t xml:space="preserve">    D2 - Přípojka NN:</t>
  </si>
  <si>
    <t xml:space="preserve">    D3 - Rozvodnice R-S:</t>
  </si>
  <si>
    <t xml:space="preserve">    D4 - Ovládací prvky: (standard jako např.ABB Tango)</t>
  </si>
  <si>
    <t>D5 - Svítidla: (přesné typy musí odsouhlasit investor)</t>
  </si>
  <si>
    <t>D6 - Ostatní technologie:</t>
  </si>
  <si>
    <t>D7 - Zásuvky: (standard jako např.ABB Tango)</t>
  </si>
  <si>
    <t>D8 - Kabeláž:</t>
  </si>
  <si>
    <t>D9 - Bleskosvod:</t>
  </si>
  <si>
    <t>D10 - SLABOPROUD – Elektroinstalace</t>
  </si>
  <si>
    <t>D11 - Ostatní:</t>
  </si>
  <si>
    <t xml:space="preserve">D12 - Veškeré ceny jsou bez DPH! </t>
  </si>
  <si>
    <t>D1</t>
  </si>
  <si>
    <t>SILNOPROUD – Elektroinstalace</t>
  </si>
  <si>
    <t>D2</t>
  </si>
  <si>
    <t>Přípojka NN:</t>
  </si>
  <si>
    <t>Pol1</t>
  </si>
  <si>
    <t>Rozvaděč SR401/NKW2, vč.pojistek PNA1 gG 3x40A</t>
  </si>
  <si>
    <t>ks</t>
  </si>
  <si>
    <t>Pol2</t>
  </si>
  <si>
    <t>Rozvaděč SR501/NKW2 - pouze úprava pro jeden vývod a doplnění pojistek PNA1 gG 3x50A</t>
  </si>
  <si>
    <t>Pol3</t>
  </si>
  <si>
    <t>AYY - 1x70mm2 - propoj mezi rozvaděči SR501 a SR401</t>
  </si>
  <si>
    <t>Pol4</t>
  </si>
  <si>
    <t>Chránička ohebná, uložení do země, pr. 50</t>
  </si>
  <si>
    <t>Pol5</t>
  </si>
  <si>
    <t>CYKY-J 4x50mm2 - přípojka z SR401 do R-S</t>
  </si>
  <si>
    <t>Pol6</t>
  </si>
  <si>
    <t>HOP</t>
  </si>
  <si>
    <t>Pol7</t>
  </si>
  <si>
    <t>Vysekání rýh pro montáž trubek a kabelů v cihelných zdech hloubky do 5 cm a šířky do 7 cm</t>
  </si>
  <si>
    <t>Pol8</t>
  </si>
  <si>
    <t>Vyplnění a omítnutí rýh ve stěnách hloubky do 5cm a šířky do 7 cm</t>
  </si>
  <si>
    <t>Pol9</t>
  </si>
  <si>
    <t>výkop pro základ, základ rozvaděče SR401</t>
  </si>
  <si>
    <t>Pol10</t>
  </si>
  <si>
    <t>výkop kabel.rýhy šířka 35/hloubka 120cm tz.4/ko1.0</t>
  </si>
  <si>
    <t>Pol11</t>
  </si>
  <si>
    <t>zatažení lana do kabelové chráničky vč.mat</t>
  </si>
  <si>
    <t>Pol12</t>
  </si>
  <si>
    <t>kabelové lože 2x10cm suchý beton šířka 35cm</t>
  </si>
  <si>
    <t>Pol13</t>
  </si>
  <si>
    <t>výstražná fólie šířka nad 30cm</t>
  </si>
  <si>
    <t>Pol14</t>
  </si>
  <si>
    <t>kabelový prostup z ohebné roury plast pr.do110mm</t>
  </si>
  <si>
    <t>Pol15</t>
  </si>
  <si>
    <t>zához kabelové rýhy šířka 35/hloubka 120cm tz.4 se zhutněním</t>
  </si>
  <si>
    <t>Pol16</t>
  </si>
  <si>
    <t>Beton B13,5</t>
  </si>
  <si>
    <t>Pol17</t>
  </si>
  <si>
    <t>odvoz zeminy</t>
  </si>
  <si>
    <t>Pol18</t>
  </si>
  <si>
    <t>Rozebrání a oprava asfaltové komunikace řezání, výměna podkladu</t>
  </si>
  <si>
    <t>Pol19</t>
  </si>
  <si>
    <t>bourání betonu</t>
  </si>
  <si>
    <t>Pol20</t>
  </si>
  <si>
    <t>Drobný elektromateriál</t>
  </si>
  <si>
    <t>Pol21</t>
  </si>
  <si>
    <t>Revize přípojky</t>
  </si>
  <si>
    <t>D3</t>
  </si>
  <si>
    <t>Rozvodnice R-S:</t>
  </si>
  <si>
    <t>Pol22</t>
  </si>
  <si>
    <t>R-S - Velkoobsahová rozvodnice, na omítku, plechový 705x900x140, 165 modulů, IP30</t>
  </si>
  <si>
    <t>Pol23</t>
  </si>
  <si>
    <t>R-S – hl. vypínač, svodič přepětí, jističe, chrániče, lišty, svorkovnice, rele, propojky, impulzní relé, apod.</t>
  </si>
  <si>
    <t>Pol24</t>
  </si>
  <si>
    <t>Drobný elektroinstalační materiál + montáž - usazení rozvaděče</t>
  </si>
  <si>
    <t>D4</t>
  </si>
  <si>
    <t>Ovládací prvky: (standard jako např.ABB Tango)</t>
  </si>
  <si>
    <t>Pol25</t>
  </si>
  <si>
    <t>Tlačítko jednopolové, vč. Klapky a rámečku</t>
  </si>
  <si>
    <t>Pol26</t>
  </si>
  <si>
    <t>Vypínače č.1, vč.klapky a rámečku</t>
  </si>
  <si>
    <t>Pol27</t>
  </si>
  <si>
    <t>Vypínače č.1, vč.klapky a rámečku, IP44</t>
  </si>
  <si>
    <t>Pol28</t>
  </si>
  <si>
    <t>Vypínače č.5, vč.klapky a rámečku</t>
  </si>
  <si>
    <t>Pol29</t>
  </si>
  <si>
    <t>Vypínače č.5, vč.klapky a rámečku, IP44</t>
  </si>
  <si>
    <t>Pol30</t>
  </si>
  <si>
    <t>Rámeček pro elektroinstalační přístroje, 2-násobný</t>
  </si>
  <si>
    <t>Pol31</t>
  </si>
  <si>
    <t>Rámeček pro elektroinstalační přístroje, 3-násobný</t>
  </si>
  <si>
    <t>Pol32</t>
  </si>
  <si>
    <t>Rámeček pro elektroinstalační přístroje, 4-násobný</t>
  </si>
  <si>
    <t>D5</t>
  </si>
  <si>
    <t>Svítidla: (přesné typy musí odsouhlasit investor)</t>
  </si>
  <si>
    <t>Pol33</t>
  </si>
  <si>
    <t>Osvětlení 1 - LED svítidlo 37,1W/5163lm/4000K, CRI80, 230V</t>
  </si>
  <si>
    <t>Pol34</t>
  </si>
  <si>
    <t>Osvětlení VEN2 - LED reflektor 50W/4500lm, 230V, IP65</t>
  </si>
  <si>
    <t>Pol35</t>
  </si>
  <si>
    <t>Měření osvětlení + protokol</t>
  </si>
  <si>
    <t>D6</t>
  </si>
  <si>
    <t>Ostatní technologie:</t>
  </si>
  <si>
    <t>Pol36</t>
  </si>
  <si>
    <t>Připojení ventilátoru vč.ovladačů - ventilátor a ovladač je dodávka VZT</t>
  </si>
  <si>
    <t>Pol37</t>
  </si>
  <si>
    <t>Bezpečnostní evakuační značení - fotoluminiscenční</t>
  </si>
  <si>
    <t>Pol38</t>
  </si>
  <si>
    <t>Venkovní termostat - Hlídač mrazu a regulátor pro vyhřívání střešních žlabů</t>
  </si>
  <si>
    <t>Pol39</t>
  </si>
  <si>
    <t>Topný kabel do okapů a svodů, délka 27,4m (délka bude řešena na stavbě, po přesném zaměření)</t>
  </si>
  <si>
    <t>Pol40</t>
  </si>
  <si>
    <t>Příchytky do žlabu</t>
  </si>
  <si>
    <t>Pol41</t>
  </si>
  <si>
    <t>Řetěz do svodu</t>
  </si>
  <si>
    <t>Pol42</t>
  </si>
  <si>
    <t>Výstražní štítek - elektrický ohřev</t>
  </si>
  <si>
    <t>D7</t>
  </si>
  <si>
    <t>Zásuvky: (standard jako např.ABB Tango)</t>
  </si>
  <si>
    <t>Pol43</t>
  </si>
  <si>
    <t>Zásuvka jednonásobná</t>
  </si>
  <si>
    <t>88</t>
  </si>
  <si>
    <t>45</t>
  </si>
  <si>
    <t>Pol44</t>
  </si>
  <si>
    <t>Zásuvka jednonásobná, IP44</t>
  </si>
  <si>
    <t>90</t>
  </si>
  <si>
    <t>Pol45</t>
  </si>
  <si>
    <t>Zásuvka 400V/16A, IP44</t>
  </si>
  <si>
    <t>92</t>
  </si>
  <si>
    <t>D8</t>
  </si>
  <si>
    <t>Kabeláž:</t>
  </si>
  <si>
    <t>47</t>
  </si>
  <si>
    <t>Pol46</t>
  </si>
  <si>
    <t>El. instalační trubka ohebná pr.16, vč.úchytek</t>
  </si>
  <si>
    <t>94</t>
  </si>
  <si>
    <t>Pol47</t>
  </si>
  <si>
    <t>El. instalační trubka ohebná pr.16, vč.úchytek, odolné vůči UV záření</t>
  </si>
  <si>
    <t>96</t>
  </si>
  <si>
    <t>49</t>
  </si>
  <si>
    <t>Pol48</t>
  </si>
  <si>
    <t>El. instalační trubka pevná pr.20, vč.úchytek, odolné vůči UV záření</t>
  </si>
  <si>
    <t>98</t>
  </si>
  <si>
    <t>Pol49</t>
  </si>
  <si>
    <t>CYKY J5x4 (zásuvka 400V/16A)</t>
  </si>
  <si>
    <t>100</t>
  </si>
  <si>
    <t>51</t>
  </si>
  <si>
    <t>Pol50</t>
  </si>
  <si>
    <t>CYKY J5x2,5</t>
  </si>
  <si>
    <t>102</t>
  </si>
  <si>
    <t>Pol51</t>
  </si>
  <si>
    <t>CYKY J3x2,5</t>
  </si>
  <si>
    <t>104</t>
  </si>
  <si>
    <t>53</t>
  </si>
  <si>
    <t>Pol52</t>
  </si>
  <si>
    <t>CYKY J5x1,5</t>
  </si>
  <si>
    <t>106</t>
  </si>
  <si>
    <t>Pol53</t>
  </si>
  <si>
    <t>CYKY J3x1,5 nebo CYKYlo J3x1,5</t>
  </si>
  <si>
    <t>108</t>
  </si>
  <si>
    <t>55</t>
  </si>
  <si>
    <t>Pol54</t>
  </si>
  <si>
    <t>CYA 35 ZŽL</t>
  </si>
  <si>
    <t>110</t>
  </si>
  <si>
    <t>Pol55</t>
  </si>
  <si>
    <t>CYA 6 ZŽL</t>
  </si>
  <si>
    <t>112</t>
  </si>
  <si>
    <t>57</t>
  </si>
  <si>
    <t>Pol56</t>
  </si>
  <si>
    <t>Krabice přístrojová např. KP 68/2, KU 68, vč.uložení pod omítku</t>
  </si>
  <si>
    <t>114</t>
  </si>
  <si>
    <t>Pol57</t>
  </si>
  <si>
    <t>Prostup na střechu</t>
  </si>
  <si>
    <t>116</t>
  </si>
  <si>
    <t>59</t>
  </si>
  <si>
    <t>Pol58</t>
  </si>
  <si>
    <t>Vysekání rýh pro montáž trubek a kabelů v cihelných zdech hloubky do 3 cm a šířky do 7 cm</t>
  </si>
  <si>
    <t>118</t>
  </si>
  <si>
    <t>Pol59</t>
  </si>
  <si>
    <t>Vysekání kapes a výklenků ve zdivu cihelném pro krabice 10x10x5 cm</t>
  </si>
  <si>
    <t>120</t>
  </si>
  <si>
    <t>61</t>
  </si>
  <si>
    <t>Pol60</t>
  </si>
  <si>
    <t>Vyplnění a omítnutí rýh ve stěnách hloubky do 3cm a šířky do 7 cm</t>
  </si>
  <si>
    <t>122</t>
  </si>
  <si>
    <t>Pol61</t>
  </si>
  <si>
    <t>Podružný materiál vruty, šrouby, sádra apod.</t>
  </si>
  <si>
    <t>124</t>
  </si>
  <si>
    <t>63</t>
  </si>
  <si>
    <t>Pol62</t>
  </si>
  <si>
    <t>Vrtání prostupů do zdi, stropu, 15-30cm</t>
  </si>
  <si>
    <t>126</t>
  </si>
  <si>
    <t>Pol63</t>
  </si>
  <si>
    <t>Drobný elektroinstalační materiál</t>
  </si>
  <si>
    <t>128</t>
  </si>
  <si>
    <t>65</t>
  </si>
  <si>
    <t>Pol64</t>
  </si>
  <si>
    <t>Požární ucpávky</t>
  </si>
  <si>
    <t>130</t>
  </si>
  <si>
    <t>D9</t>
  </si>
  <si>
    <t>Bleskosvod:</t>
  </si>
  <si>
    <t>Pol65</t>
  </si>
  <si>
    <t>Vedení – drát AlMgSi Ø8</t>
  </si>
  <si>
    <t>132</t>
  </si>
  <si>
    <t>67</t>
  </si>
  <si>
    <t>Pol66</t>
  </si>
  <si>
    <t>Vedení – drát Ø10 nerez</t>
  </si>
  <si>
    <t>134</t>
  </si>
  <si>
    <t>Pol67</t>
  </si>
  <si>
    <t>Vedení – pásek FeZn 30x4</t>
  </si>
  <si>
    <t>136</t>
  </si>
  <si>
    <t>69</t>
  </si>
  <si>
    <t>Pol68</t>
  </si>
  <si>
    <t>Jímač AlMgSi 1000mm</t>
  </si>
  <si>
    <t>138</t>
  </si>
  <si>
    <t>Pol69</t>
  </si>
  <si>
    <t>Jímač AlMgSi 1500mm</t>
  </si>
  <si>
    <t>140</t>
  </si>
  <si>
    <t>71</t>
  </si>
  <si>
    <t>Pol70</t>
  </si>
  <si>
    <t>Úchyt pro jímač na plechové střechy</t>
  </si>
  <si>
    <t>142</t>
  </si>
  <si>
    <t>Pol71</t>
  </si>
  <si>
    <t>Podpěra vedení pro plechové střechy</t>
  </si>
  <si>
    <t>144</t>
  </si>
  <si>
    <t>73</t>
  </si>
  <si>
    <t>Pol72</t>
  </si>
  <si>
    <t>Zkušební svorka</t>
  </si>
  <si>
    <t>146</t>
  </si>
  <si>
    <t>Pol73</t>
  </si>
  <si>
    <t>Zemní box pro zkušební svorku</t>
  </si>
  <si>
    <t>148</t>
  </si>
  <si>
    <t>75</t>
  </si>
  <si>
    <t>Pol74</t>
  </si>
  <si>
    <t>Křížová svorka</t>
  </si>
  <si>
    <t>150</t>
  </si>
  <si>
    <t>Pol75</t>
  </si>
  <si>
    <t>Svorka SS</t>
  </si>
  <si>
    <t>152</t>
  </si>
  <si>
    <t>77</t>
  </si>
  <si>
    <t>Pol76</t>
  </si>
  <si>
    <t>Připojení k ocelové konstrukci</t>
  </si>
  <si>
    <t>154</t>
  </si>
  <si>
    <t>Pol77</t>
  </si>
  <si>
    <t>Ekvipotenciální připojnice</t>
  </si>
  <si>
    <t>156</t>
  </si>
  <si>
    <t>79</t>
  </si>
  <si>
    <t>Pol78</t>
  </si>
  <si>
    <t>Svorka pro ekvipotenciální přípojnice</t>
  </si>
  <si>
    <t>158</t>
  </si>
  <si>
    <t>Pol79</t>
  </si>
  <si>
    <t>asfaltový nátěr</t>
  </si>
  <si>
    <t>160</t>
  </si>
  <si>
    <t>81</t>
  </si>
  <si>
    <t>Pol80</t>
  </si>
  <si>
    <t>162</t>
  </si>
  <si>
    <t>Pol81</t>
  </si>
  <si>
    <t>Dohled, koordinace, komunikace s revizním technikem, koordinace s dodavatelem ocelových konstrukcí a panelů, dílenská dokumentace</t>
  </si>
  <si>
    <t>164</t>
  </si>
  <si>
    <t>83</t>
  </si>
  <si>
    <t>Pol82</t>
  </si>
  <si>
    <t>Revize hromosvodu</t>
  </si>
  <si>
    <t>166</t>
  </si>
  <si>
    <t>D10</t>
  </si>
  <si>
    <t>SLABOPROUD – Elektroinstalace</t>
  </si>
  <si>
    <t>Pol83</t>
  </si>
  <si>
    <t>autonomní hlásič opticko-kouřový, baterie</t>
  </si>
  <si>
    <t>168</t>
  </si>
  <si>
    <t>85</t>
  </si>
  <si>
    <t>Pol84</t>
  </si>
  <si>
    <t>Napojení na stávající zařízení není předmětem této PD</t>
  </si>
  <si>
    <t>170</t>
  </si>
  <si>
    <t>172</t>
  </si>
  <si>
    <t>87</t>
  </si>
  <si>
    <t>174</t>
  </si>
  <si>
    <t>176</t>
  </si>
  <si>
    <t>89</t>
  </si>
  <si>
    <t>178</t>
  </si>
  <si>
    <t>180</t>
  </si>
  <si>
    <t>91</t>
  </si>
  <si>
    <t>182</t>
  </si>
  <si>
    <t>184</t>
  </si>
  <si>
    <t>93</t>
  </si>
  <si>
    <t>186</t>
  </si>
  <si>
    <t>188</t>
  </si>
  <si>
    <t>95</t>
  </si>
  <si>
    <t>190</t>
  </si>
  <si>
    <t>Pol85</t>
  </si>
  <si>
    <t>kabel datový FTP Cat 6</t>
  </si>
  <si>
    <t>192</t>
  </si>
  <si>
    <t>97</t>
  </si>
  <si>
    <t>Pol86</t>
  </si>
  <si>
    <t>Chránička ohebná, uložení do země, pr. 75</t>
  </si>
  <si>
    <t>194</t>
  </si>
  <si>
    <t>Pol87</t>
  </si>
  <si>
    <t>datová dvoj zásuvka LAN</t>
  </si>
  <si>
    <t>196</t>
  </si>
  <si>
    <t>99</t>
  </si>
  <si>
    <t>Pol88</t>
  </si>
  <si>
    <t>Trubka elektroinstalační 1216</t>
  </si>
  <si>
    <t>198</t>
  </si>
  <si>
    <t>200</t>
  </si>
  <si>
    <t>101</t>
  </si>
  <si>
    <t>202</t>
  </si>
  <si>
    <t>204</t>
  </si>
  <si>
    <t>103</t>
  </si>
  <si>
    <t>206</t>
  </si>
  <si>
    <t>Pol89</t>
  </si>
  <si>
    <t>208</t>
  </si>
  <si>
    <t>D11</t>
  </si>
  <si>
    <t>Ostatní:</t>
  </si>
  <si>
    <t>105</t>
  </si>
  <si>
    <t>Pol90</t>
  </si>
  <si>
    <t>Oživení, měření, doprava</t>
  </si>
  <si>
    <t>210</t>
  </si>
  <si>
    <t>Pol91</t>
  </si>
  <si>
    <t>Koordinace s ostatními profesemi</t>
  </si>
  <si>
    <t>212</t>
  </si>
  <si>
    <t>107</t>
  </si>
  <si>
    <t>Pol92</t>
  </si>
  <si>
    <t>Celková prohlídka elektrických rozvodů, Revize</t>
  </si>
  <si>
    <t>214</t>
  </si>
  <si>
    <t>Pol93</t>
  </si>
  <si>
    <t>Dokumentace skutečného provedení</t>
  </si>
  <si>
    <t>216</t>
  </si>
  <si>
    <t>109</t>
  </si>
  <si>
    <t>Pol94</t>
  </si>
  <si>
    <t>Dokumentace Zhotovitele</t>
  </si>
  <si>
    <t>218</t>
  </si>
  <si>
    <t>D12</t>
  </si>
  <si>
    <t xml:space="preserve">Veškeré ceny jsou bez DPH! </t>
  </si>
  <si>
    <t>D1 - ZTI</t>
  </si>
  <si>
    <t>13 - Hloubené vykopávky</t>
  </si>
  <si>
    <t>721 - Vnitřní kanalizace</t>
  </si>
  <si>
    <t>722 - Vnitřní vodovod</t>
  </si>
  <si>
    <t>725 - Zařizovací předměty</t>
  </si>
  <si>
    <t>Hloubené vykopávky</t>
  </si>
  <si>
    <t>132301110R00</t>
  </si>
  <si>
    <t>Hloubení rýh š.do 60 cm v hor.4 do 50 m3,STROJNĚ</t>
  </si>
  <si>
    <t>174101102R00</t>
  </si>
  <si>
    <t>Zásyp ruční se zhutněním</t>
  </si>
  <si>
    <t>162201101R00</t>
  </si>
  <si>
    <t>Vodorovné přemístění výkopku z hor.1-4 do 20 m</t>
  </si>
  <si>
    <t>576152111R00</t>
  </si>
  <si>
    <t>Opravení zpevněné plochy, - asfaltová plocha</t>
  </si>
  <si>
    <t>113108314R00</t>
  </si>
  <si>
    <t>Odstranění asfaltové vrstvy pl. do 50 m2, tl.14 cm</t>
  </si>
  <si>
    <t>979082219R00</t>
  </si>
  <si>
    <t>Příplatek za dopravu suti po suchu za další 1 km</t>
  </si>
  <si>
    <t>Vnitřní kanalizace</t>
  </si>
  <si>
    <t>721170955R00</t>
  </si>
  <si>
    <t>Oprava-vsazení odbočky na stávající potrubí, potrubí PVC hrdlové D 110</t>
  </si>
  <si>
    <t>721176222R00</t>
  </si>
  <si>
    <t>Potrubí KG svodné (ležaté) v zemi D 110 x 3,2 mm</t>
  </si>
  <si>
    <t>974031132R00</t>
  </si>
  <si>
    <t>Vysekání rýh ve zdi cihelné 5 x 7 cm</t>
  </si>
  <si>
    <t>974031164R00</t>
  </si>
  <si>
    <t>Vysekání rýh ve zdi cihelné 15 x 15 cm</t>
  </si>
  <si>
    <t>612403382R00</t>
  </si>
  <si>
    <t>Hrubá výplň rýh ve stěnách do 5x5 cm maltou ze SMS</t>
  </si>
  <si>
    <t>612403386RT1</t>
  </si>
  <si>
    <t>Hrubá výplň rýh ve stěnách do 10x10cm maltou z SMS</t>
  </si>
  <si>
    <t>721176102R00</t>
  </si>
  <si>
    <t>Potrubí HT připojovací D 40 x 1,8 mm</t>
  </si>
  <si>
    <t>721176115R00</t>
  </si>
  <si>
    <t>Potrubí HT odpadní svislé D 110 x 2,7 mm</t>
  </si>
  <si>
    <t>28615443.A</t>
  </si>
  <si>
    <t>Kus čisticí HTRE D 110 mm PP</t>
  </si>
  <si>
    <t>28615423.A</t>
  </si>
  <si>
    <t>Zátka HT D 110 mm PP</t>
  </si>
  <si>
    <t>230170013R00</t>
  </si>
  <si>
    <t>Zkouška těsnosti potrubí, DN 100 - 125</t>
  </si>
  <si>
    <t>998721101R00</t>
  </si>
  <si>
    <t>Přesun hmot pro vnitřní kanalizaci, výšky do 6 m</t>
  </si>
  <si>
    <t>722</t>
  </si>
  <si>
    <t>Vnitřní vodovod</t>
  </si>
  <si>
    <t>722172965R00</t>
  </si>
  <si>
    <t>Vsaz.odboč.do plast.potrubí polyf.D 40 mm, vodovod</t>
  </si>
  <si>
    <t>388996111R00</t>
  </si>
  <si>
    <t>Chránička potrubí z HDPE do DN 63 mm, výkop</t>
  </si>
  <si>
    <t>286134601</t>
  </si>
  <si>
    <t>Trubka vodovodní PE RC SDR 11 25×2,3 mm</t>
  </si>
  <si>
    <t>871151121R00</t>
  </si>
  <si>
    <t>Montáž trubek polyetylenových ve výkopu d 25 mm</t>
  </si>
  <si>
    <t>722172311R00</t>
  </si>
  <si>
    <t>Potrubí z PPR, D 20x2,8 mm, PN 16, vč.zed.výpom.</t>
  </si>
  <si>
    <t>722181213R00</t>
  </si>
  <si>
    <t>Izolace návleková tepelná tl. stěny 13 mm</t>
  </si>
  <si>
    <t>722280106R00</t>
  </si>
  <si>
    <t>Tlaková zkouška vodovodního potrubí do DN 32</t>
  </si>
  <si>
    <t>722264111R00</t>
  </si>
  <si>
    <t>Vodoměr bytový SV Residia JET DN 15x80 mm, Qn 1,5</t>
  </si>
  <si>
    <t>5513805110</t>
  </si>
  <si>
    <t>Kohout kulový pro pitnou vodu - zelená páka, DN 15</t>
  </si>
  <si>
    <t>998722101R00</t>
  </si>
  <si>
    <t>Přesun hmot pro vnitřní vodovod, výšky do 6 m</t>
  </si>
  <si>
    <t>725</t>
  </si>
  <si>
    <t>Zařizovací předměty</t>
  </si>
  <si>
    <t>TP05</t>
  </si>
  <si>
    <t>Umyvadlo s otv. pro bat. 500x420 mm</t>
  </si>
  <si>
    <t>551620220</t>
  </si>
  <si>
    <t>A41 Sifon umyvadlový d 40 mm</t>
  </si>
  <si>
    <t>TP06</t>
  </si>
  <si>
    <t>Baterie umyvadlová s flexibilními hadicemi SPX</t>
  </si>
  <si>
    <t>725219401R00</t>
  </si>
  <si>
    <t>Montáž umyvadel na šrouby do zdiva</t>
  </si>
  <si>
    <t>soubor</t>
  </si>
  <si>
    <t>725829301R00</t>
  </si>
  <si>
    <t>Montáž baterie umyv.a dřezové stojánkové</t>
  </si>
  <si>
    <t>725814106R00</t>
  </si>
  <si>
    <t>Ventil rohový s filtrem  DN 15 x DN 15</t>
  </si>
  <si>
    <t>725534111R00</t>
  </si>
  <si>
    <t>Ohřívač elektr. z beztl.</t>
  </si>
  <si>
    <t>998725101R00</t>
  </si>
  <si>
    <t>Přesun hmot pro zařizovací předměty, výšky do 6 m</t>
  </si>
  <si>
    <t>1 - Hlavní zařízení</t>
  </si>
  <si>
    <t xml:space="preserve">OST - Ostatní </t>
  </si>
  <si>
    <t>Hlavní zařízení</t>
  </si>
  <si>
    <t>429X-01</t>
  </si>
  <si>
    <t>teplovzdušná cirkulační jedotka elektrická EC motor závěsy, ovládání Q=6kW</t>
  </si>
  <si>
    <t>429X-02</t>
  </si>
  <si>
    <t>teplovzdušná cirkulační jedotka elektrická EC motor závěsy, ovládání Q=4kW</t>
  </si>
  <si>
    <t>429X-03</t>
  </si>
  <si>
    <t>teplovzdušná cirkulační jedotka elektrická EC motor závěsy, ovládání Q=2kW</t>
  </si>
  <si>
    <t>Montáže</t>
  </si>
  <si>
    <t>728X04</t>
  </si>
  <si>
    <t>Montáž ostatnichh VZT zařízení a komponentů</t>
  </si>
  <si>
    <t>Nh</t>
  </si>
  <si>
    <t xml:space="preserve">Ostatní </t>
  </si>
  <si>
    <t>728X02</t>
  </si>
  <si>
    <t>spojovací, těsnící a montážní materiál</t>
  </si>
  <si>
    <t>262144</t>
  </si>
  <si>
    <t>728X03</t>
  </si>
  <si>
    <t>doprava, zvedací mechanismy</t>
  </si>
  <si>
    <t>zaregulování, uvedení do provozu</t>
  </si>
  <si>
    <t>728X05</t>
  </si>
  <si>
    <t>zaškolení obsluhy, předávací dokumentace</t>
  </si>
  <si>
    <t>1 - Větrání skladu 07.01</t>
  </si>
  <si>
    <t xml:space="preserve">2 - Větrání skladu 07.02 </t>
  </si>
  <si>
    <t xml:space="preserve">3 - Odtah od svařování </t>
  </si>
  <si>
    <t>Větrání skladu 07.01</t>
  </si>
  <si>
    <t>přívod</t>
  </si>
  <si>
    <t>429X-1.A.01</t>
  </si>
  <si>
    <t>protidešťová žaluzie, hliníková se sítem filtr.tkanina G3 400x630</t>
  </si>
  <si>
    <t>429X-1.A.02</t>
  </si>
  <si>
    <t>uzavírací klapka - těsná,  se servopohonem, 230V - se signalizaci, zateplená (T3U1) hliníková 400x630</t>
  </si>
  <si>
    <t>429X-1.A.03</t>
  </si>
  <si>
    <t>čtyřhranné pozinkované potrubí  sk I., tř.těsnostni B - rovné</t>
  </si>
  <si>
    <t>odtah</t>
  </si>
  <si>
    <t>429X-1.B1.01</t>
  </si>
  <si>
    <t>potrubní ventilátor , připojovací manžety TD 1300/250</t>
  </si>
  <si>
    <t>429X-1.B1.02</t>
  </si>
  <si>
    <t>čtyřhranná vyústka - do potrubí 1-řadá 500x300</t>
  </si>
  <si>
    <t>429X-1.B1.03</t>
  </si>
  <si>
    <t>protidešťová žaluzie, hliníková se sítem 500x355</t>
  </si>
  <si>
    <t>429X-1.B1.04</t>
  </si>
  <si>
    <t>uzavírací klapka - těsná,  se servopohonem, 230V - se signalizaci, zateplená (T3U1) hliníková 400x315</t>
  </si>
  <si>
    <t>429X-1.B1.05</t>
  </si>
  <si>
    <t>tlumič hluku 400x315/1000 buňky200 x315/1000 - 2ks</t>
  </si>
  <si>
    <t>429X-1.B1.06</t>
  </si>
  <si>
    <t>tlumič hluku 400x315/1500 buňky200 x315/1500 - 2ks</t>
  </si>
  <si>
    <t>429X-1.B1.07</t>
  </si>
  <si>
    <t>429X-1.B1.08</t>
  </si>
  <si>
    <t>čtyřhranné pozinkované potrubí  sk I., tř.těsnostni B - tvarovky</t>
  </si>
  <si>
    <t>429X-1.B1.09</t>
  </si>
  <si>
    <t>tepelná izoláce minerální vlna tl.40mm + Al folie</t>
  </si>
  <si>
    <t>429X-1.B2.01</t>
  </si>
  <si>
    <t>429X-1.B2.02</t>
  </si>
  <si>
    <t>429X-1.B2.03</t>
  </si>
  <si>
    <t>výfukový oblouk d280</t>
  </si>
  <si>
    <t>429X-1.B2.04</t>
  </si>
  <si>
    <t>uzavírací klapka - těsná,  se servopohonem, 230V - se signalizaci, zateplená (T3U1) d280</t>
  </si>
  <si>
    <t>429X-1.B2.05</t>
  </si>
  <si>
    <t>429X-1.B2.06</t>
  </si>
  <si>
    <t>429X-1.B2.07</t>
  </si>
  <si>
    <t>429X-1.B2.08</t>
  </si>
  <si>
    <t>429X-1.B2.09</t>
  </si>
  <si>
    <t>spiro pozinkované potrubí - d280 tvarovky 30%</t>
  </si>
  <si>
    <t>429X-1.B2.10</t>
  </si>
  <si>
    <t>429X-1.B2.11</t>
  </si>
  <si>
    <t>tepelná izolace minerální vlna tl.60mm + oplechování</t>
  </si>
  <si>
    <t>429X-1.C.01</t>
  </si>
  <si>
    <t>hlavní regulátor</t>
  </si>
  <si>
    <t>429X-1.C.02</t>
  </si>
  <si>
    <t>regulátor otáček</t>
  </si>
  <si>
    <t>429X-1.C.03</t>
  </si>
  <si>
    <t>programovatelný doběhový spínač</t>
  </si>
  <si>
    <t>429X-1.C.04</t>
  </si>
  <si>
    <t>prostorový termostat</t>
  </si>
  <si>
    <t>728X1.D.01</t>
  </si>
  <si>
    <t>Montáž mřížky větrací nebo ventilační nad 0,20 m2</t>
  </si>
  <si>
    <t>728X1.D.02</t>
  </si>
  <si>
    <t>Montáž potrubí plechového čtyřhranného do 0,13 m2</t>
  </si>
  <si>
    <t>728X1.D.03</t>
  </si>
  <si>
    <t>Montáž potrubí plechového kruhového do d 300 mm</t>
  </si>
  <si>
    <t>728X1.D.04</t>
  </si>
  <si>
    <t>Montáž tlumiče hluku čtyřhranného do 0,3 m2</t>
  </si>
  <si>
    <t>728X1.D.05</t>
  </si>
  <si>
    <t>Izolace tepelná potrubí pásy LSP a drátem, 1vrstvá</t>
  </si>
  <si>
    <t>728X1.D.06</t>
  </si>
  <si>
    <t>Izolace - montáž oplechování pevného - potrubí</t>
  </si>
  <si>
    <t>728X1.D.07</t>
  </si>
  <si>
    <t xml:space="preserve">Větrání skladu 07.02 </t>
  </si>
  <si>
    <t>429X-2.A.01</t>
  </si>
  <si>
    <t>429X-2.A.02</t>
  </si>
  <si>
    <t>429X-2.A.03</t>
  </si>
  <si>
    <t>odtah.1</t>
  </si>
  <si>
    <t>429X-2.B.01</t>
  </si>
  <si>
    <t>429X-2.B.02</t>
  </si>
  <si>
    <t>429X-2.B.03</t>
  </si>
  <si>
    <t>429X-2.B.04</t>
  </si>
  <si>
    <t>uzavírací klapka - těsná,  se servopohonem, 230V - se signalizaci, zateplená (T3U1) hliníková 280x355</t>
  </si>
  <si>
    <t>429X-2.B.05</t>
  </si>
  <si>
    <t>429X-2.B.06</t>
  </si>
  <si>
    <t>429X-2.B.07</t>
  </si>
  <si>
    <t>429X-2.B.08</t>
  </si>
  <si>
    <t>429X-2.B.09</t>
  </si>
  <si>
    <t>429X-2.B.10</t>
  </si>
  <si>
    <t>ovládání</t>
  </si>
  <si>
    <t>429X-2.C.01</t>
  </si>
  <si>
    <t>429X-2.C.02</t>
  </si>
  <si>
    <t>429X-2.C.03</t>
  </si>
  <si>
    <t>429X-2.C.04</t>
  </si>
  <si>
    <t>Montáže.1</t>
  </si>
  <si>
    <t>728X2.D.01</t>
  </si>
  <si>
    <t>728X2.D.02</t>
  </si>
  <si>
    <t>728X2.D.03</t>
  </si>
  <si>
    <t>728X2.D.04</t>
  </si>
  <si>
    <t>728X2.D.05</t>
  </si>
  <si>
    <t>728X2.D.06</t>
  </si>
  <si>
    <t xml:space="preserve">Odtah od svařování </t>
  </si>
  <si>
    <t>429X-3.B.01</t>
  </si>
  <si>
    <t>Odsávací set pro svařování V=1000m3/h Rozsah dodávky: Ventilátor, Odsávací rameno 3m s hubicí, Konzola, Jistič motoru, Sada spojovacího materiálu, Výfukové potrubí natáhnutelné od 1,25 – 5,00 m a vhodný výfukový nátrubek</t>
  </si>
  <si>
    <t>429X-3.B.02</t>
  </si>
  <si>
    <t>429X-3.B.03</t>
  </si>
  <si>
    <t>tlumič hluku d200/1000 (s odolnstí proti znečištění)</t>
  </si>
  <si>
    <t>429X-3.B.04</t>
  </si>
  <si>
    <t>spiro pozinkované potrubí - d200 tvarovky 30%</t>
  </si>
  <si>
    <t>429X-3.B.05</t>
  </si>
  <si>
    <t>728X3.D.01</t>
  </si>
  <si>
    <t>Montáž potrubí plechového kruhového do d 200 mm</t>
  </si>
  <si>
    <t>728X3.D.02</t>
  </si>
  <si>
    <t>728X3.D.03</t>
  </si>
  <si>
    <t>Montáž tlumiče hluku kruhového</t>
  </si>
  <si>
    <t>728X3.D.04</t>
  </si>
  <si>
    <t>728X01</t>
  </si>
  <si>
    <t>str</t>
  </si>
  <si>
    <t>Plocha střechy, panelů</t>
  </si>
  <si>
    <t>54,97</t>
  </si>
  <si>
    <t xml:space="preserve">    01 - Profese a vedlejší činnosti</t>
  </si>
  <si>
    <t xml:space="preserve">    2 - Zakládání</t>
  </si>
  <si>
    <t xml:space="preserve">    4 - Vodorovné konstrukce</t>
  </si>
  <si>
    <t xml:space="preserve">    9 - Ostatní konstrukce a práce, bourání</t>
  </si>
  <si>
    <t xml:space="preserve">    998 - Přesun hmot</t>
  </si>
  <si>
    <t xml:space="preserve">    767 - Konstrukce zámečnické</t>
  </si>
  <si>
    <t xml:space="preserve">    789 - Povrchové úpravy ocelových konstrukcí a technologických zařízení</t>
  </si>
  <si>
    <t>01</t>
  </si>
  <si>
    <t>Profese a vedlejší činnosti</t>
  </si>
  <si>
    <t>21321123231231</t>
  </si>
  <si>
    <t>Vytyčení stavby</t>
  </si>
  <si>
    <t>337173750</t>
  </si>
  <si>
    <t>2132RX00001</t>
  </si>
  <si>
    <t>P2/ Sněhový zachytávač, Al plech, dle specifikace v PD</t>
  </si>
  <si>
    <t>1973894878</t>
  </si>
  <si>
    <t>2132RX0000233</t>
  </si>
  <si>
    <t>P3/ Prostup VZT potrubí, dle specifikace v PD</t>
  </si>
  <si>
    <t>-1381654893</t>
  </si>
  <si>
    <t>2132RX0000234</t>
  </si>
  <si>
    <t>P5/ Šachtový litinový poklop, pr. 650 mm, dle specifikace v PD</t>
  </si>
  <si>
    <t>1005278232</t>
  </si>
  <si>
    <t>2132RX0000235</t>
  </si>
  <si>
    <t>P7/ Kónus DN 800, 1000/625 se stupadly, tl 120 mm</t>
  </si>
  <si>
    <t>-1595553429</t>
  </si>
  <si>
    <t>2132RX1</t>
  </si>
  <si>
    <t>Příprava podkladů k úžívání stavby a její kolaudace</t>
  </si>
  <si>
    <t>-266169864</t>
  </si>
  <si>
    <t>2132RX12</t>
  </si>
  <si>
    <t>Převzetí stavebniště</t>
  </si>
  <si>
    <t>502123650</t>
  </si>
  <si>
    <t>2132RX123</t>
  </si>
  <si>
    <t>Zařízení staveniště (zřízení, odstranění, pronájem)</t>
  </si>
  <si>
    <t>-1415766155</t>
  </si>
  <si>
    <t>2132RX124</t>
  </si>
  <si>
    <t>Geometrický plán</t>
  </si>
  <si>
    <t>2032529140</t>
  </si>
  <si>
    <t>131213701</t>
  </si>
  <si>
    <t>Hloubení nezapažených jam v soudržných horninách třídy těžitelnosti I skupiny 3 ručně</t>
  </si>
  <si>
    <t>2045423100</t>
  </si>
  <si>
    <t>162751117</t>
  </si>
  <si>
    <t>Vodorovné přemístění přes 9 000 do 10000 m výkopku/sypaniny z horniny třídy těžitelnosti I skupiny 1 až 3</t>
  </si>
  <si>
    <t>-1670578276</t>
  </si>
  <si>
    <t>171201231</t>
  </si>
  <si>
    <t>Poplatek za uložení zeminy a kamení na recyklační skládce (skládkovné) kód odpadu 17 05 04</t>
  </si>
  <si>
    <t>1818550025</t>
  </si>
  <si>
    <t>VV</t>
  </si>
  <si>
    <t>0,6*1,8</t>
  </si>
  <si>
    <t>Zakládání</t>
  </si>
  <si>
    <t>-758540687</t>
  </si>
  <si>
    <t>6*4</t>
  </si>
  <si>
    <t>13411000</t>
  </si>
  <si>
    <t>tyč ocelová kruhová jakost S235JR (11 375) D 105mm</t>
  </si>
  <si>
    <t>971670042</t>
  </si>
  <si>
    <t>275313711</t>
  </si>
  <si>
    <t>Základové patky z betonu tř. C 20/25</t>
  </si>
  <si>
    <t>-1529873638</t>
  </si>
  <si>
    <t>0,5*0,5*(0,832-0,432)*6</t>
  </si>
  <si>
    <t>275351121</t>
  </si>
  <si>
    <t>Zřízení bednění základových patek</t>
  </si>
  <si>
    <t>-1842107160</t>
  </si>
  <si>
    <t>0,2*(0,5*4)*6</t>
  </si>
  <si>
    <t>275351122</t>
  </si>
  <si>
    <t>Odstranění bednění základových patek</t>
  </si>
  <si>
    <t>-370933800</t>
  </si>
  <si>
    <t>275361821</t>
  </si>
  <si>
    <t>-2065760108</t>
  </si>
  <si>
    <t>Vodorovné konstrukce</t>
  </si>
  <si>
    <t>444151111</t>
  </si>
  <si>
    <t>Montáž krytiny ocelových střech ze sendvičových panelů šroubovaných budov v do 6 m</t>
  </si>
  <si>
    <t>1452663698</t>
  </si>
  <si>
    <t>553247RX1</t>
  </si>
  <si>
    <t>panel sendvičový střešní, izolace minerální vata, viditelné kotvení, U 0,34W/m2K, modulová/celková š 1000/1083mm tl 100/60mm</t>
  </si>
  <si>
    <t>1148122193</t>
  </si>
  <si>
    <t>54,97*1,03 'Přepočtené koeficientem množství</t>
  </si>
  <si>
    <t>Ostatní konstrukce a práce, bourání</t>
  </si>
  <si>
    <t>949101111</t>
  </si>
  <si>
    <t>Lešení pomocné pro objekty pozemních staveb s lešeňovou podlahou v do 1,9 m zatížení do 150 kg/m2</t>
  </si>
  <si>
    <t>666724631</t>
  </si>
  <si>
    <t>53,78</t>
  </si>
  <si>
    <t>952901111</t>
  </si>
  <si>
    <t>Vyčištění budov bytové a občanské výstavby při výšce podlaží do 4 m</t>
  </si>
  <si>
    <t>1916335536</t>
  </si>
  <si>
    <t>953946131</t>
  </si>
  <si>
    <t>Montáž atypických ocelových kcí hmotnosti do 1 t z profilů hmotnosti přes 30 kg/m</t>
  </si>
  <si>
    <t>-813830489</t>
  </si>
  <si>
    <t>3,45</t>
  </si>
  <si>
    <t>13010976</t>
  </si>
  <si>
    <t>ocel profilová jakost, dle specifikace v PD</t>
  </si>
  <si>
    <t>1321693061</t>
  </si>
  <si>
    <t>Součet</t>
  </si>
  <si>
    <t>998</t>
  </si>
  <si>
    <t>Přesun hmot</t>
  </si>
  <si>
    <t>998014011</t>
  </si>
  <si>
    <t>Přesun hmot pro budovy jednopodlažní s nezděným pláštěm</t>
  </si>
  <si>
    <t>493079946</t>
  </si>
  <si>
    <t>764511602</t>
  </si>
  <si>
    <t>K01/ Žlab podokapní půlkruhový z Pz s povrchovou úpravou rš 330 mm</t>
  </si>
  <si>
    <t>-1906724364</t>
  </si>
  <si>
    <t>764511642</t>
  </si>
  <si>
    <t>K02b/ Kotlík oválný (trychtýřový) pro podokapní žlaby z Pz s povrchovou úpravou 330/100 mm</t>
  </si>
  <si>
    <t>-725994782</t>
  </si>
  <si>
    <t>764518623</t>
  </si>
  <si>
    <t>K02a/ Svody kruhové včetně objímek, kolen, odskoků z Pz s povrchovou úpravou průměru 120 mm</t>
  </si>
  <si>
    <t>-1286199289</t>
  </si>
  <si>
    <t>764011402</t>
  </si>
  <si>
    <t>K03/ Podkladní plech z PZ plechu pro hřebeny, nároží, úžlabí nebo okapové hrany tl 0,55 mm rš 200 mm</t>
  </si>
  <si>
    <t>1451437193</t>
  </si>
  <si>
    <t>76451RX01</t>
  </si>
  <si>
    <t>K04/ Zábrana proti přelití žlabu</t>
  </si>
  <si>
    <t>520498758</t>
  </si>
  <si>
    <t>76451RX011</t>
  </si>
  <si>
    <t>K05/ Žlabový hák</t>
  </si>
  <si>
    <t>2027186350</t>
  </si>
  <si>
    <t>76451RX012</t>
  </si>
  <si>
    <t>K06/ Krycí lišta žlabu, dle specifikace v PD</t>
  </si>
  <si>
    <t>1845601144</t>
  </si>
  <si>
    <t>76451RX013</t>
  </si>
  <si>
    <t>K07/ Uzavírací oplechování, dle specifikace v PD</t>
  </si>
  <si>
    <t>-239835143</t>
  </si>
  <si>
    <t>76451RX014</t>
  </si>
  <si>
    <t>K08+K09/ Čelní přechová lišta + ukončující lišta, dle specifikace v PD</t>
  </si>
  <si>
    <t>-529510159</t>
  </si>
  <si>
    <t>998764101</t>
  </si>
  <si>
    <t>Přesun hmot tonážní pro konstrukce klempířské v objektech v do 6 m</t>
  </si>
  <si>
    <t>1818154599</t>
  </si>
  <si>
    <t>767</t>
  </si>
  <si>
    <t>Konstrukce zámečnické</t>
  </si>
  <si>
    <t>76713RX01</t>
  </si>
  <si>
    <t>Z01/ Ochranná bariéra, včetně povrchové upravy, dle specifikace v PD</t>
  </si>
  <si>
    <t>-915632894</t>
  </si>
  <si>
    <t>789</t>
  </si>
  <si>
    <t>Povrchové úpravy ocelových konstrukcí a technologických zařízení</t>
  </si>
  <si>
    <t>789421212</t>
  </si>
  <si>
    <t>Provedení žárového stříkání ocelových konstrukcí třídy II Zn 50 μm</t>
  </si>
  <si>
    <t>356248571</t>
  </si>
  <si>
    <t>N01 Heb 180</t>
  </si>
  <si>
    <t>4,7*3*(0,122+0,122+0,18+0,18+0,18+0,18)</t>
  </si>
  <si>
    <t>V01 Heb 160</t>
  </si>
  <si>
    <t>4*11*(0,16+0,16+0,104+0,104+0,16+0,16)</t>
  </si>
  <si>
    <t>S01 Heb 180</t>
  </si>
  <si>
    <t>3*5,1*(0,122+0,122+0,18+0,18+0,18+0,18)</t>
  </si>
  <si>
    <t>S02 Heb 180</t>
  </si>
  <si>
    <t>3,2*3*(0,122+0,122+0,18+0,18+0,18+0,18)</t>
  </si>
  <si>
    <t>15625101</t>
  </si>
  <si>
    <t>drát metalizační Zn D 3mm</t>
  </si>
  <si>
    <t>132868592</t>
  </si>
  <si>
    <t>74,907*0,78 'Přepočtené koeficientem množství</t>
  </si>
  <si>
    <t>226,39</t>
  </si>
  <si>
    <t>D01</t>
  </si>
  <si>
    <t>Skladba D01</t>
  </si>
  <si>
    <t>198,72</t>
  </si>
  <si>
    <t>stěny</t>
  </si>
  <si>
    <t>Plocha stěn</t>
  </si>
  <si>
    <t>336,736</t>
  </si>
  <si>
    <t>D03</t>
  </si>
  <si>
    <t>Skladba D03</t>
  </si>
  <si>
    <t>11,84</t>
  </si>
  <si>
    <t xml:space="preserve">    3 - Svislé a kompletní konstrukce</t>
  </si>
  <si>
    <t xml:space="preserve">    6 - Úpravy povrchů, podlahy a osazování výplní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</si>
  <si>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</si>
  <si>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</si>
  <si>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</si>
  <si>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762 - Konstrukce tesařské</t>
  </si>
  <si>
    <t xml:space="preserve">    763 - Konstrukce suché výstavby</t>
  </si>
  <si>
    <t xml:space="preserve">    783 - Dokončovací práce - nátěry</t>
  </si>
  <si>
    <t xml:space="preserve">    784 - Dokončovací práce - malby a tapety</t>
  </si>
  <si>
    <t>321441509</t>
  </si>
  <si>
    <t>2132RX00001a</t>
  </si>
  <si>
    <t>P1/ Střešní bodový světlík včetně základny, dle specifikace v PD</t>
  </si>
  <si>
    <t>155087706</t>
  </si>
  <si>
    <t>-1602893061</t>
  </si>
  <si>
    <t>-824016080</t>
  </si>
  <si>
    <t>2132RX0000234a</t>
  </si>
  <si>
    <t>P6/ Zachytávač sněhu na stávající objekt dílen, dle specifikace v PD</t>
  </si>
  <si>
    <t>695068909</t>
  </si>
  <si>
    <t>2132RX0000235aa</t>
  </si>
  <si>
    <t>P4/ Šachtový litinový plynotěsný poklop, pr. 785 mm, dle specifikace v PD</t>
  </si>
  <si>
    <t>909786069</t>
  </si>
  <si>
    <t>-1462408049</t>
  </si>
  <si>
    <t>392886782</t>
  </si>
  <si>
    <t>2132RX0000236</t>
  </si>
  <si>
    <t>P8/ Vnitřní parapet z PVC, 1250x100mm. dle specifikace v PD</t>
  </si>
  <si>
    <t>1454861423</t>
  </si>
  <si>
    <t>1243645506</t>
  </si>
  <si>
    <t>-2043229121</t>
  </si>
  <si>
    <t>236338729</t>
  </si>
  <si>
    <t>761042296</t>
  </si>
  <si>
    <t>-235211838</t>
  </si>
  <si>
    <t>13121RX1</t>
  </si>
  <si>
    <t>Hutnění podloží</t>
  </si>
  <si>
    <t>1616672450</t>
  </si>
  <si>
    <t>d01</t>
  </si>
  <si>
    <t>132251102</t>
  </si>
  <si>
    <t>Hloubení rýh nezapažených š do 800 mm v hornině třídy těžitelnosti I skupiny 3 objem do 50 m3 strojně</t>
  </si>
  <si>
    <t>-1408673382</t>
  </si>
  <si>
    <t>ZP01</t>
  </si>
  <si>
    <t>41,5*0,5*(0,8+0,2)</t>
  </si>
  <si>
    <t>ZP02</t>
  </si>
  <si>
    <t>41,5*0,3*(0,6+0,4)</t>
  </si>
  <si>
    <t>1793474428</t>
  </si>
  <si>
    <t>0,6+33,2+129,64</t>
  </si>
  <si>
    <t>1814474977</t>
  </si>
  <si>
    <t>163*1,8</t>
  </si>
  <si>
    <t>213311113</t>
  </si>
  <si>
    <t>Polštáře zhutněné pod základy z kameniva drceného frakce 0 až 63 mm</t>
  </si>
  <si>
    <t>1155888348</t>
  </si>
  <si>
    <t>d01*0,2</t>
  </si>
  <si>
    <t>701316110</t>
  </si>
  <si>
    <t>14*4</t>
  </si>
  <si>
    <t>407719083</t>
  </si>
  <si>
    <t>273313711</t>
  </si>
  <si>
    <t>Základové desky z betonu tř. C 20/25</t>
  </si>
  <si>
    <t>-465984538</t>
  </si>
  <si>
    <t>d01*0,15</t>
  </si>
  <si>
    <t>273351121</t>
  </si>
  <si>
    <t>Zřízení bednění základových desek</t>
  </si>
  <si>
    <t>1192107125</t>
  </si>
  <si>
    <t>0,5*(5,71+5,71+0,5+0,25+0,5+0,25)</t>
  </si>
  <si>
    <t>0,5*(7+7+7+4,75+4,75+3,45+0,5)*2</t>
  </si>
  <si>
    <t>273351122</t>
  </si>
  <si>
    <t>Odstranění bednění základových desek</t>
  </si>
  <si>
    <t>1855791474</t>
  </si>
  <si>
    <t>273362021</t>
  </si>
  <si>
    <t>Výztuž základových desek svařovanými sítěmi Kari</t>
  </si>
  <si>
    <t>1969876611</t>
  </si>
  <si>
    <t>274313711</t>
  </si>
  <si>
    <t>Základové pásy z betonu tř. C 20/25</t>
  </si>
  <si>
    <t>-115426255</t>
  </si>
  <si>
    <t>41,5*0,5*0,8</t>
  </si>
  <si>
    <t>41,5*0,3*0,6</t>
  </si>
  <si>
    <t>274361821</t>
  </si>
  <si>
    <t>Výztuž základových pasů betonářskou ocelí 10 505 (R)</t>
  </si>
  <si>
    <t>565868044</t>
  </si>
  <si>
    <t>dle PD statiky</t>
  </si>
  <si>
    <t>1,55484</t>
  </si>
  <si>
    <t>výztuž jak pro objekt SO06, tak SO07</t>
  </si>
  <si>
    <t>-623178306</t>
  </si>
  <si>
    <t>0,5*0,5*(0,832-0,432)*14</t>
  </si>
  <si>
    <t>1730831028</t>
  </si>
  <si>
    <t>0,4*0,5*4*14</t>
  </si>
  <si>
    <t>1952706677</t>
  </si>
  <si>
    <t>Svislé a kompletní konstrukce</t>
  </si>
  <si>
    <t>311235121</t>
  </si>
  <si>
    <t>Zdivo jednovrstvé z cihel broušených do P10 na tenkovrstvou maltu tl 200 mm</t>
  </si>
  <si>
    <t>-124024899</t>
  </si>
  <si>
    <t>(3,55+3,15)*2,5</t>
  </si>
  <si>
    <t>-0,9*2</t>
  </si>
  <si>
    <t>311235161</t>
  </si>
  <si>
    <t>Zdivo jednovrstvé z cihel broušených přes P10 do P15 na tenkovrstvou maltu tl 300 mm</t>
  </si>
  <si>
    <t>1146336656</t>
  </si>
  <si>
    <t>(35)*2,25</t>
  </si>
  <si>
    <t>6,3*5,3</t>
  </si>
  <si>
    <t>317168052.WNR</t>
  </si>
  <si>
    <t>Překlad vysoký Porotherm KP 7 dl 1250 mm</t>
  </si>
  <si>
    <t>-1595147920</t>
  </si>
  <si>
    <t>342151111</t>
  </si>
  <si>
    <t>Montáž opláštění stěn ocelových kcí ze sendvičových panelů šroubovaných budov v do 6 m</t>
  </si>
  <si>
    <t>-1273648867</t>
  </si>
  <si>
    <t>55324763</t>
  </si>
  <si>
    <t>-359325301</t>
  </si>
  <si>
    <t>336,736*1,1 'Přepočtené koeficientem množství</t>
  </si>
  <si>
    <t>417321414</t>
  </si>
  <si>
    <t>Ztužující pásy a věnce ze ŽB tř. C 20/25</t>
  </si>
  <si>
    <t>1138325956</t>
  </si>
  <si>
    <t>vnitřní stěna</t>
  </si>
  <si>
    <t>0,15*0,2*(3,55+3,15)</t>
  </si>
  <si>
    <t>obvodová stěna</t>
  </si>
  <si>
    <t>0,2*2*(6)</t>
  </si>
  <si>
    <t>417351115</t>
  </si>
  <si>
    <t>Zřízení bednění ztužujících věnců</t>
  </si>
  <si>
    <t>-2068928883</t>
  </si>
  <si>
    <t>0,25*2*(3,55+3,15)</t>
  </si>
  <si>
    <t>417351116</t>
  </si>
  <si>
    <t>Odstranění bednění ztužujících věnců</t>
  </si>
  <si>
    <t>471387621</t>
  </si>
  <si>
    <t>417361821</t>
  </si>
  <si>
    <t>Výztuž ztužujících pásů a věnců betonářskou ocelí 10 505</t>
  </si>
  <si>
    <t>-1757322127</t>
  </si>
  <si>
    <t>u oplocení</t>
  </si>
  <si>
    <t>1,038</t>
  </si>
  <si>
    <t>u dílny</t>
  </si>
  <si>
    <t>0,387</t>
  </si>
  <si>
    <t>0,279</t>
  </si>
  <si>
    <t>-368221576</t>
  </si>
  <si>
    <t>55324731</t>
  </si>
  <si>
    <t>1960293880</t>
  </si>
  <si>
    <t>226,39*1,03 'Přepočtené koeficientem množství</t>
  </si>
  <si>
    <t>Úpravy povrchů, podlahy a osazování výplní</t>
  </si>
  <si>
    <t>612131101</t>
  </si>
  <si>
    <t>Cementový postřik vnitřních stěn nanášený celoplošně ručně</t>
  </si>
  <si>
    <t>-786508316</t>
  </si>
  <si>
    <t>2,5*(3,55+3,75+3,095+3,15)</t>
  </si>
  <si>
    <t>5,3*6,3</t>
  </si>
  <si>
    <t>612321141</t>
  </si>
  <si>
    <t>Vápenocementová omítka štuková dvouvrstvá vnitřních stěn nanášená ručně</t>
  </si>
  <si>
    <t>-460512729</t>
  </si>
  <si>
    <t>621211021</t>
  </si>
  <si>
    <t>Montáž kontaktního zateplení vnějších podhledů lepením a mechanickým kotvením polystyrénových desek do betonu nebo zdiva tl přes 80 do 120 mm</t>
  </si>
  <si>
    <t>1380997111</t>
  </si>
  <si>
    <t>(2,25+0,5)*35</t>
  </si>
  <si>
    <t>28375937</t>
  </si>
  <si>
    <t>deska EPS 70 fasádní λ=0,039 tl 90mm</t>
  </si>
  <si>
    <t>-397576180</t>
  </si>
  <si>
    <t>129,64*1,05 'Přepočtené koeficientem množství</t>
  </si>
  <si>
    <t>622131101</t>
  </si>
  <si>
    <t>Cementový postřik vnějších stěn nanášený celoplošně ručně</t>
  </si>
  <si>
    <t>-1703106610</t>
  </si>
  <si>
    <t>0,3*(5,7+4,5)</t>
  </si>
  <si>
    <t>622321121</t>
  </si>
  <si>
    <t>Vápenocementová omítka hladká jednovrstvá vnějších stěn nanášená ručně</t>
  </si>
  <si>
    <t>12381188</t>
  </si>
  <si>
    <t>631311135</t>
  </si>
  <si>
    <t>Mazanina tl přes 120 do 240 mm z betonu prostého bez zvýšených nároků na prostředí tř. C 20/25</t>
  </si>
  <si>
    <t>-2111712153</t>
  </si>
  <si>
    <t>631319023</t>
  </si>
  <si>
    <t>Příplatek k mazanině tl přes 120 do 240 mm za přehlazení s poprášením cementem</t>
  </si>
  <si>
    <t>23851849</t>
  </si>
  <si>
    <t>631362021</t>
  </si>
  <si>
    <t>Výztuž mazanin svařovanými sítěmi Kari</t>
  </si>
  <si>
    <t>-1046033597</t>
  </si>
  <si>
    <t>634112115</t>
  </si>
  <si>
    <t>Obvodová dilatace podlahovým páskem z pěnového PE mezi stěnou a mazaninou nebo potěrem v 150 mm</t>
  </si>
  <si>
    <t>-1092602073</t>
  </si>
  <si>
    <t>21,2+21,2+3,55+3,55+3,095+3,095+5,71+5,71</t>
  </si>
  <si>
    <t>5,71+5,71+12,85+12,85</t>
  </si>
  <si>
    <t>63411RX1</t>
  </si>
  <si>
    <t>Detail napojení cihelného zdiva na sendvičové panely</t>
  </si>
  <si>
    <t>2046541657</t>
  </si>
  <si>
    <t>6,5+35</t>
  </si>
  <si>
    <t>919726123</t>
  </si>
  <si>
    <t>Geotextilie pro ochranu, separaci a filtraci netkaná měrná hm přes 300 do 500 g/m2</t>
  </si>
  <si>
    <t>1049297320</t>
  </si>
  <si>
    <t>-1709269885</t>
  </si>
  <si>
    <t>481273718</t>
  </si>
  <si>
    <t>-323598278</t>
  </si>
  <si>
    <t>13,988</t>
  </si>
  <si>
    <t>dle PD statiky, tybulka výkazu ocel. prvků</t>
  </si>
  <si>
    <t>ocel profilová</t>
  </si>
  <si>
    <t>802798585</t>
  </si>
  <si>
    <t>-1962773907</t>
  </si>
  <si>
    <t>711</t>
  </si>
  <si>
    <t>Izolace proti vodě, vlhkosti a plynům</t>
  </si>
  <si>
    <t>711111001</t>
  </si>
  <si>
    <t>Provedení izolace proti zemní vlhkosti vodorovné za studena nátěrem penetračním</t>
  </si>
  <si>
    <t>-1859501895</t>
  </si>
  <si>
    <t>11163150</t>
  </si>
  <si>
    <t>lak penetrační asfaltový</t>
  </si>
  <si>
    <t>790427249</t>
  </si>
  <si>
    <t>198,72*0,00033 'Přepočtené koeficientem množství</t>
  </si>
  <si>
    <t>711141559</t>
  </si>
  <si>
    <t>Provedení izolace proti zemní vlhkosti pásy přitavením vodorovné NAIP</t>
  </si>
  <si>
    <t>-1905253074</t>
  </si>
  <si>
    <t>62853004</t>
  </si>
  <si>
    <t>pás asfaltový natavitelný modifikovaný SBS tl 4,0mm s vložkou ze skleněné tkaniny a spalitelnou PE fólií nebo jemnozrnným minerálním posypem na horním povrchu</t>
  </si>
  <si>
    <t>-1280404993</t>
  </si>
  <si>
    <t>198,72*1,1655 'Přepočtené koeficientem množství</t>
  </si>
  <si>
    <t>998711101</t>
  </si>
  <si>
    <t>Přesun hmot tonážní pro izolace proti vodě, vlhkosti a plynům v objektech v do 6 m</t>
  </si>
  <si>
    <t>956785590</t>
  </si>
  <si>
    <t>712</t>
  </si>
  <si>
    <t>Povlakové krytiny</t>
  </si>
  <si>
    <t>712361703</t>
  </si>
  <si>
    <t>Provedení povlakové krytiny střech do 10° fólií přilepenou v plné ploše</t>
  </si>
  <si>
    <t>1114743459</t>
  </si>
  <si>
    <t>detail D6</t>
  </si>
  <si>
    <t>6,9*(0,1+0,3+0,15)</t>
  </si>
  <si>
    <t>28342411</t>
  </si>
  <si>
    <t>fólie hydroizolační střešní mPVC s nakašírovaným PES rounem určená k lepení tl 1,5mm (účinná tloušťka)</t>
  </si>
  <si>
    <t>1063449342</t>
  </si>
  <si>
    <t>3,795*1,1655 'Přepočtené koeficientem množství</t>
  </si>
  <si>
    <t>713</t>
  </si>
  <si>
    <t>Izolace tepelné</t>
  </si>
  <si>
    <t>713111121</t>
  </si>
  <si>
    <t>Montáž izolace tepelné spodem stropů s uchycením drátem rohoží, pásů, dílců, desek</t>
  </si>
  <si>
    <t>1027199768</t>
  </si>
  <si>
    <t>d03</t>
  </si>
  <si>
    <t>63152097</t>
  </si>
  <si>
    <t>pás tepelně izolační univerzální λ=0,032-0,033 tl 60mm</t>
  </si>
  <si>
    <t>1318851196</t>
  </si>
  <si>
    <t>11,84*1,05 'Přepočtené koeficientem množství</t>
  </si>
  <si>
    <t>713141331</t>
  </si>
  <si>
    <t>Montáž izolace tepelné střech plochých lepené za studena zplna, spádová vrstva</t>
  </si>
  <si>
    <t>-1017092816</t>
  </si>
  <si>
    <t>6,9*0,3</t>
  </si>
  <si>
    <t>28376141</t>
  </si>
  <si>
    <t>klín izolační z pěnového polystyrenu EPS 100 spád do 5%</t>
  </si>
  <si>
    <t>684382946</t>
  </si>
  <si>
    <t>2,07*0,04</t>
  </si>
  <si>
    <t>998713101</t>
  </si>
  <si>
    <t>Přesun hmot tonážní pro izolace tepelné v objektech v do 6 m</t>
  </si>
  <si>
    <t>-515326308</t>
  </si>
  <si>
    <t>762</t>
  </si>
  <si>
    <t>Konstrukce tesařské</t>
  </si>
  <si>
    <t>762526RX1</t>
  </si>
  <si>
    <t>Dodávka a montáž březové překližky, detail D6</t>
  </si>
  <si>
    <t>1927678505</t>
  </si>
  <si>
    <t>6,9*0,6</t>
  </si>
  <si>
    <t>763</t>
  </si>
  <si>
    <t>Konstrukce suché výstavby</t>
  </si>
  <si>
    <t>763131471</t>
  </si>
  <si>
    <t>SDK podhled deska 1xDFH2 12,5 bez izolace dvouvrstvá spodní kce profil CD+UD REI do 90</t>
  </si>
  <si>
    <t>1537021864</t>
  </si>
  <si>
    <t>sdki</t>
  </si>
  <si>
    <t>d03*2</t>
  </si>
  <si>
    <t>763131751</t>
  </si>
  <si>
    <t>Montáž parotěsné zábrany do SDK podhledu</t>
  </si>
  <si>
    <t>1868621681</t>
  </si>
  <si>
    <t>28329282</t>
  </si>
  <si>
    <t>fólie PE vyztužená Al vrstvou pro parotěsnou vrstvu 170g/m2</t>
  </si>
  <si>
    <t>1213467378</t>
  </si>
  <si>
    <t>d03*1,1</t>
  </si>
  <si>
    <t>13,024*1,1 'Přepočtené koeficientem množství</t>
  </si>
  <si>
    <t>763164518</t>
  </si>
  <si>
    <t>-1595526048</t>
  </si>
  <si>
    <t>763164618</t>
  </si>
  <si>
    <t>568737370</t>
  </si>
  <si>
    <t>998763301</t>
  </si>
  <si>
    <t>Přesun hmot tonážní pro sádrokartonové konstrukce v objektech v do 6 m</t>
  </si>
  <si>
    <t>-1145848531</t>
  </si>
  <si>
    <t>764214RX01</t>
  </si>
  <si>
    <t>K12/ Žlabový hák, dle specifikace v PD</t>
  </si>
  <si>
    <t>-1380287970</t>
  </si>
  <si>
    <t>764214RX02</t>
  </si>
  <si>
    <t>K13/ Krycí lišta žlabu, dle specifikace v PD</t>
  </si>
  <si>
    <t>-1328466609</t>
  </si>
  <si>
    <t>764214RX03</t>
  </si>
  <si>
    <t>K14/ Uzavírací oplechování, dle specifikace v PD, dle specifikace v PD</t>
  </si>
  <si>
    <t>759200853</t>
  </si>
  <si>
    <t>764214RX04</t>
  </si>
  <si>
    <t>K15/ Lišta nároží, dle specifikace v PD</t>
  </si>
  <si>
    <t>-1034807454</t>
  </si>
  <si>
    <t>764214RX05</t>
  </si>
  <si>
    <t>K16/ Okapnice, dle specifikace v PD</t>
  </si>
  <si>
    <t>-1779415750</t>
  </si>
  <si>
    <t>764214RX06</t>
  </si>
  <si>
    <t>K17/ Čelní přechová lišta, dle specifikace v PD</t>
  </si>
  <si>
    <t>-940779203</t>
  </si>
  <si>
    <t>764513406</t>
  </si>
  <si>
    <t>K01/ Žlaby nadokapní (nástřešní ) oblého tvaru včetně háků, čel a hrdel z Pz plechu rš 500 mm</t>
  </si>
  <si>
    <t>-982190089</t>
  </si>
  <si>
    <t>6,9</t>
  </si>
  <si>
    <t>764214606</t>
  </si>
  <si>
    <t>K02/ Oplechování horních ploch a atik bez rohů z Pz s povrch úpravou mechanicky kotvené rš 500 mm</t>
  </si>
  <si>
    <t>180169771</t>
  </si>
  <si>
    <t>764214605</t>
  </si>
  <si>
    <t>K03/ Oplechování horních ploch a atik bez rohů z Pz s povrch úpravou mechanicky kotvené rš 400 mm</t>
  </si>
  <si>
    <t>2075634190</t>
  </si>
  <si>
    <t>K04/ Žlab podokapní půlkruhový z Pz s povrchovou úpravou rš 330 mm</t>
  </si>
  <si>
    <t>-26281001</t>
  </si>
  <si>
    <t>K05a/ Kotlík oválný (trychtýřový) pro podokapní žlaby z Pz s povrchovou úpravou 330/100 mm</t>
  </si>
  <si>
    <t>1792448541</t>
  </si>
  <si>
    <t>K05ab/ Svody kruhové včetně objímek, kolen, odskoků z Pz s povrchovou úpravou průměru 120 mm</t>
  </si>
  <si>
    <t>-1165073266</t>
  </si>
  <si>
    <t>3*9,075</t>
  </si>
  <si>
    <t>K06/ Podkladní plech z PZ plechu pro hřebeny, nároží, úžlabí nebo okapové hrany tl 0,55 mm rš 200 mm</t>
  </si>
  <si>
    <t>329000527</t>
  </si>
  <si>
    <t>764214605a</t>
  </si>
  <si>
    <t>K07/ Oplechování horních ploch a atik bez rohů z Pz s povrch úpravou mechanicky kotvené rš 400 mm</t>
  </si>
  <si>
    <t>-345896936</t>
  </si>
  <si>
    <t>764212635</t>
  </si>
  <si>
    <t>K08/ Oplechování štítu závětrnou lištou z Pz s povrchovou úpravou rš 430 mm</t>
  </si>
  <si>
    <t>1683588672</t>
  </si>
  <si>
    <t>764216441</t>
  </si>
  <si>
    <t>K09/ Oplechování rovných parapetů celoplošně lepené z Pz plechu rš 150 mm</t>
  </si>
  <si>
    <t>16431037</t>
  </si>
  <si>
    <t>1,25</t>
  </si>
  <si>
    <t>K10/ Zábrana proti přelití žlabu</t>
  </si>
  <si>
    <t>-476645859</t>
  </si>
  <si>
    <t>764214603</t>
  </si>
  <si>
    <t>-1476991278</t>
  </si>
  <si>
    <t>603555471</t>
  </si>
  <si>
    <t>-1329511582</t>
  </si>
  <si>
    <t>76713RX02</t>
  </si>
  <si>
    <t>Z02/ Hasící přístroj práškový 34A, dle specifikace v PD</t>
  </si>
  <si>
    <t>207494154</t>
  </si>
  <si>
    <t>76713RX03</t>
  </si>
  <si>
    <t>Z03/ Ocelová nosná kontrukce vrat, dle specifikace v PD</t>
  </si>
  <si>
    <t>339609980</t>
  </si>
  <si>
    <t>76713RX04</t>
  </si>
  <si>
    <t>Z04/ Ocelová nosná kontrukce vrat, dle specifikace v PD</t>
  </si>
  <si>
    <t>1851531354</t>
  </si>
  <si>
    <t>76713RX05</t>
  </si>
  <si>
    <t>Z05/ Ocelová nosná kontrukcevnějších dveří a okna, dle specifikace v PD</t>
  </si>
  <si>
    <t>-1861475931</t>
  </si>
  <si>
    <t>76713RX006</t>
  </si>
  <si>
    <t>Z06/ Ocelová podpěrná konstrukce pro elektrickou teplovzdušnou jednotku, dle specifikace v PD</t>
  </si>
  <si>
    <t>158495</t>
  </si>
  <si>
    <t>76713RX007</t>
  </si>
  <si>
    <t>Z07/ Pomocný JÄKL u zastřešení, dle specifikace v PD</t>
  </si>
  <si>
    <t>916041921</t>
  </si>
  <si>
    <t>76713RX008</t>
  </si>
  <si>
    <t>Z08/ Uhelník u zastřešení , dle specifikace v PD</t>
  </si>
  <si>
    <t>815640600</t>
  </si>
  <si>
    <t>76713RX009</t>
  </si>
  <si>
    <t>Z09/ Pomocný úhelník u žlabu , dle specifikace v PD</t>
  </si>
  <si>
    <t>1045558678</t>
  </si>
  <si>
    <t>76713RX010</t>
  </si>
  <si>
    <t>Z10/ Pomocný úhelník u napojení rohu , dle specifikace v PD</t>
  </si>
  <si>
    <t>-944502414</t>
  </si>
  <si>
    <t>76713RX011</t>
  </si>
  <si>
    <t>Z11/ Pomocný úhelník u spojení sřešního a stěnového panelu, dle specifikace v PD</t>
  </si>
  <si>
    <t>1773004218</t>
  </si>
  <si>
    <t>76713RX012</t>
  </si>
  <si>
    <t>Z12/ Podkonstrukce prahu vrat, dle specifikace v PD</t>
  </si>
  <si>
    <t>-236063953</t>
  </si>
  <si>
    <t>76713RX06</t>
  </si>
  <si>
    <t>D02/ Vnější jednokřídlé dveře hladké 2225x1000 mm, dle specifikace v PD</t>
  </si>
  <si>
    <t>-1120703916</t>
  </si>
  <si>
    <t>76713RX07</t>
  </si>
  <si>
    <t>D03/ Vnější jednokřídlé dveře hladké 1970x900 mm, dle specifikace v PD</t>
  </si>
  <si>
    <t>-2047603151</t>
  </si>
  <si>
    <t>111</t>
  </si>
  <si>
    <t>76713RX08</t>
  </si>
  <si>
    <t>O02/ Plastové okno, otevíravé 1150x1250 mm, dle specifikace v PD</t>
  </si>
  <si>
    <t>78794352</t>
  </si>
  <si>
    <t>76713RX09</t>
  </si>
  <si>
    <t>D1/ Sekční průmyslová vrata 3,4x3 m, dle specifikace v PD</t>
  </si>
  <si>
    <t>1453933665</t>
  </si>
  <si>
    <t>113</t>
  </si>
  <si>
    <t>-678103283</t>
  </si>
  <si>
    <t>783</t>
  </si>
  <si>
    <t>Dokončovací práce - nátěry</t>
  </si>
  <si>
    <t>783933151</t>
  </si>
  <si>
    <t>Penetrační epoxidový nátěr hladkých betonových podlah</t>
  </si>
  <si>
    <t>1200509299</t>
  </si>
  <si>
    <t>115</t>
  </si>
  <si>
    <t>783937163</t>
  </si>
  <si>
    <t>Krycí dvojnásobný epoxidový rozpouštědlový nátěr betonové podlahy</t>
  </si>
  <si>
    <t>1442262959</t>
  </si>
  <si>
    <t>784</t>
  </si>
  <si>
    <t>Dokončovací práce - malby a tapety</t>
  </si>
  <si>
    <t>784111001</t>
  </si>
  <si>
    <t>Oprášení (ometení ) podkladu v místnostech v do 3,80 m</t>
  </si>
  <si>
    <t>1480060856</t>
  </si>
  <si>
    <t>stropy</t>
  </si>
  <si>
    <t>3,55*3,095</t>
  </si>
  <si>
    <t>117</t>
  </si>
  <si>
    <t>784171101</t>
  </si>
  <si>
    <t>Zakrytí vnitřních podlah včetně pozdějšího odkrytí</t>
  </si>
  <si>
    <t>491926247</t>
  </si>
  <si>
    <t>58124842</t>
  </si>
  <si>
    <t>fólie pro malířské potřeby zakrývací tl 7µ 4x5m</t>
  </si>
  <si>
    <t>437281162</t>
  </si>
  <si>
    <t>119</t>
  </si>
  <si>
    <t>784181121</t>
  </si>
  <si>
    <t>Hloubková jednonásobná bezbarvá penetrace podkladu v místnostech v do 3,80 m</t>
  </si>
  <si>
    <t>-803036047</t>
  </si>
  <si>
    <t>784211101</t>
  </si>
  <si>
    <t>Dvojnásobné bílé malby ze směsí za mokra výborně oděruvzdorných v místnostech v do 3,80 m</t>
  </si>
  <si>
    <t>259093315</t>
  </si>
  <si>
    <t>121</t>
  </si>
  <si>
    <t>-486030356</t>
  </si>
  <si>
    <t>T011 HEB 200</t>
  </si>
  <si>
    <t>6*7*(0,2+0,2+0,2+0,2)</t>
  </si>
  <si>
    <t>T012 HEB 160 a T013 a T014</t>
  </si>
  <si>
    <t>35*4*(0,16+0,16+0,104+0,104+0,16+0,16)</t>
  </si>
  <si>
    <t>S003 HEB 200</t>
  </si>
  <si>
    <t>5*7*(0,2+0,2+0,2+0,2)</t>
  </si>
  <si>
    <t>SO04 HEB 200</t>
  </si>
  <si>
    <t>-297711081</t>
  </si>
  <si>
    <t>213,92*0,78 'Přepočtené koeficientem množství</t>
  </si>
  <si>
    <t>Sv - Venkovní úpravy a bourané kontrukce</t>
  </si>
  <si>
    <t xml:space="preserve">    5 - Komunikace pozemní</t>
  </si>
  <si>
    <t>11213</t>
  </si>
  <si>
    <t>1755419338</t>
  </si>
  <si>
    <t>1530859939</t>
  </si>
  <si>
    <t>-1415230162</t>
  </si>
  <si>
    <t>-202614859</t>
  </si>
  <si>
    <t>702588200</t>
  </si>
  <si>
    <t>1995967289</t>
  </si>
  <si>
    <t>213RX23</t>
  </si>
  <si>
    <t>1814619926</t>
  </si>
  <si>
    <t>113107325</t>
  </si>
  <si>
    <t>Odstranění podkladu z kameniva drceného tl přes 400 do 500 mm strojně pl do 50 m2</t>
  </si>
  <si>
    <t>-1893138710</t>
  </si>
  <si>
    <t>88,5</t>
  </si>
  <si>
    <t>137,5</t>
  </si>
  <si>
    <t>397,44</t>
  </si>
  <si>
    <t>0,5*19,057</t>
  </si>
  <si>
    <t>11310RX1</t>
  </si>
  <si>
    <t>Hutnění ploch</t>
  </si>
  <si>
    <t>1972612767</t>
  </si>
  <si>
    <t>113154114</t>
  </si>
  <si>
    <t>Frézování živičného krytu tl 100 mm pruh š 0,5 m pl do 500 m2 bez překážek v trase</t>
  </si>
  <si>
    <t>-2128318698</t>
  </si>
  <si>
    <t>115101201</t>
  </si>
  <si>
    <t>Čerpání vody na dopravní výšku do 10 m průměrný přítok do 500 l/min</t>
  </si>
  <si>
    <t>1716662152</t>
  </si>
  <si>
    <t>153191112</t>
  </si>
  <si>
    <t>Zřízení variabilního pažení výkopu ocelovým ohlubňovým rámem se štětovnicemi plochy přes 30 m2</t>
  </si>
  <si>
    <t>753247577</t>
  </si>
  <si>
    <t>retenční nádrž</t>
  </si>
  <si>
    <t>4*(12,35+12,35+3,6+3,6)</t>
  </si>
  <si>
    <t>podél stávající haly</t>
  </si>
  <si>
    <t>2*15</t>
  </si>
  <si>
    <t>153191222</t>
  </si>
  <si>
    <t>Odstranění variabilního pažení výkopu ocelovým ohlubňovým rámem se štětovnicemi plochy přes 30 m2</t>
  </si>
  <si>
    <t>1020951965</t>
  </si>
  <si>
    <t>998960819</t>
  </si>
  <si>
    <t>62*0,15</t>
  </si>
  <si>
    <t>1844222590</t>
  </si>
  <si>
    <t>4,44*62*1,2/1000</t>
  </si>
  <si>
    <t>Komunikace pozemní</t>
  </si>
  <si>
    <t>564251011</t>
  </si>
  <si>
    <t>Podklad nebo podsyp ze štěrkopísku ŠP plochy do 100 m2 tl 150 mm</t>
  </si>
  <si>
    <t>1855211271</t>
  </si>
  <si>
    <t>565176101</t>
  </si>
  <si>
    <t>Asfaltový beton vrstva podkladní ACP 22 (obalované kamenivo OKH) tl 100 mm š do 1,5 m</t>
  </si>
  <si>
    <t>1900450336</t>
  </si>
  <si>
    <t>565231112</t>
  </si>
  <si>
    <t>Podklad ze štěrku částečně zpevněného cementovou maltou ŠCM tl 200 mm</t>
  </si>
  <si>
    <t>-1587281255</t>
  </si>
  <si>
    <t>573211108</t>
  </si>
  <si>
    <t>Postřik živičný spojovací z asfaltu v množství 0,40 kg/m2</t>
  </si>
  <si>
    <t>496964450</t>
  </si>
  <si>
    <t>573211109</t>
  </si>
  <si>
    <t>Postřik živičný spojovací z asfaltu v množství 0,50 kg/m2</t>
  </si>
  <si>
    <t>-587135260</t>
  </si>
  <si>
    <t>577154111</t>
  </si>
  <si>
    <t>Asfaltový beton vrstva obrusná ACO 11 (ABS) tř. I tl 60 mm š do 3 m z nemodifikovaného asfaltu</t>
  </si>
  <si>
    <t>-614235202</t>
  </si>
  <si>
    <t>-2132199067</t>
  </si>
  <si>
    <t>919735113</t>
  </si>
  <si>
    <t>Řezání stávajícího živičného krytu hl přes 100 do 150 mm</t>
  </si>
  <si>
    <t>-499470965</t>
  </si>
  <si>
    <t>1732003474</t>
  </si>
  <si>
    <t>997013511</t>
  </si>
  <si>
    <t>Odvoz suti a vybouraných hmot z meziskládky na skládku do 1 km s naložením a se složením</t>
  </si>
  <si>
    <t>-312466027</t>
  </si>
  <si>
    <t>997013873</t>
  </si>
  <si>
    <t>Poplatek za uložení stavebního odpadu na recyklační skládce (skládkovné) zeminy a kamení zatříděného do Katalogu odpadů pod kódem 17 05 04</t>
  </si>
  <si>
    <t>563736267</t>
  </si>
  <si>
    <t>997013875</t>
  </si>
  <si>
    <t>Poplatek za uložení stavebního odpadu na recyklační skládce (skládkovné) asfaltového bez obsahu dehtu zatříděného do Katalogu odpadů pod kódem 17 03 02</t>
  </si>
  <si>
    <t>1394024292</t>
  </si>
  <si>
    <t>998225111</t>
  </si>
  <si>
    <t>Přesun hmot pro pozemní komunikace s krytem z kamene, monolitickým betonovým nebo živičným</t>
  </si>
  <si>
    <t>31384109</t>
  </si>
  <si>
    <t>ORN - Ostatní rozpočtové náklady</t>
  </si>
  <si>
    <t>05.1</t>
  </si>
  <si>
    <t>Ochrana stávajících stavebních konstrukcí</t>
  </si>
  <si>
    <t>-1111021244</t>
  </si>
  <si>
    <t>05.112RD1</t>
  </si>
  <si>
    <t>Bezpečnostní a hygienická opatření na staveništi</t>
  </si>
  <si>
    <t>54900613</t>
  </si>
  <si>
    <t>1052196899</t>
  </si>
  <si>
    <t>Pojištění stavby</t>
  </si>
  <si>
    <t>-1703052831</t>
  </si>
  <si>
    <t>Pasport stávající elektroinstlaací – dílna
Přepojení stávajícího vzdušného vedení NN</t>
  </si>
  <si>
    <t>-386317873</t>
  </si>
  <si>
    <t>SEZNAM FIGUR</t>
  </si>
  <si>
    <t>Výměra</t>
  </si>
  <si>
    <t xml:space="preserve"> SO06</t>
  </si>
  <si>
    <t>np1</t>
  </si>
  <si>
    <t>Plocha 1. NP</t>
  </si>
  <si>
    <t>3*11</t>
  </si>
  <si>
    <t>3*5</t>
  </si>
  <si>
    <t>5*1/2</t>
  </si>
  <si>
    <t>Použití figury:</t>
  </si>
  <si>
    <t xml:space="preserve"> SO07</t>
  </si>
  <si>
    <t>3,2*3,7</t>
  </si>
  <si>
    <t>81,6</t>
  </si>
  <si>
    <t>sdk zeleny</t>
  </si>
  <si>
    <t>přední stěna</t>
  </si>
  <si>
    <t>35*(4,3)</t>
  </si>
  <si>
    <t>zadní stěna</t>
  </si>
  <si>
    <t>(5,7-2,35)*(35)</t>
  </si>
  <si>
    <t>boky</t>
  </si>
  <si>
    <t>(4,5)*(6,49)*2</t>
  </si>
  <si>
    <t>(5,7-4,49)*6,46/2*2</t>
  </si>
  <si>
    <t>výplně</t>
  </si>
  <si>
    <t>-(3*3,4+1*2,225+1,25*1,15+3*3,4+3*3,4)</t>
  </si>
  <si>
    <t>vnitřní</t>
  </si>
  <si>
    <t>(4,5)*(6,49)</t>
  </si>
  <si>
    <t>Rozpočet je zpracován z dokumentace pro provádění stavby.
a) veškeré položky na přípomoce,  dopravu, montáž, zpevněné montážní plochy, atd...  zahrnout do jednotlivých jednotkových cen. :
b) součásti prací jsou veškeré zkoušky, potřebná měření, inspekce, uvedení zařízení do provozu, zaškolení obsluhy, provozní řády, manuály a revize v českém jazyce. Za komplexní vyzkoušení se považuje bezporuchový provoz po dobu minimálně 96 hod. :
c) součástí dodávky je zpracování veškeré dílenské dokumentace a dokumentace skutečného provedení :
d) součástí dodávky je kompletní dokladová část díla nutná k získání kolaudačního souhlasu stavby :
e) v rozsahu prací zhotovitele jsou rovněž jakékoliv prvky, zařízení, práce a pomocné materiály, neuvedené v tomto soupisu výkonů, které jsou ale nezbytně nutné k dodání, instalaci , dokončení a provozování díla, včetně ztratného a prořezů :
f) součástí dodávky jsou veškerá geodetická měření jako například vytyčení konstrukcí, kontrolní měření, zaměření skutečného stavu apod. :
g) součástí dodávky jsou i náklady na případná  opatření související s ochranou stávajících sítí, komunikací či staveb :
h) součástí jednotkových cen jsou i vícenáklady související s výstavbou v zimním období, průběžný úklid staveniště a přilehlých komunikací, likvidaci odpadů, dočasná dopravní omezení atd. :
k)pokud se v dokumentaci vyskytují obchodní názvy, jedná se pouze o vymezení minimálních požadovaných standardů výrobku, technologie či materiálu a zadavatel připouští použití i jiného, kvalitativně či technologicky obdobného řešení, které splňuje minimální parametry uvedené ve specifikaci projektové dokumentace :
Nedílnou součástí výkazu výměr (slepého rozpočtu ) je projektová dokumentace !! :
Zpracovatel nabídky je povinen prověřit specifikace a výměry uvedené ve výkazu výměr. :
V případě zjištěných : rozdílů má na tyto rozdíly upozornit ve lhůtě pro podání nabídek prostřednictvím žádosti o dodatečné informace k zadávacím podmínkám. Uchazeč vyplní všechny položky soupisu prací.</t>
  </si>
  <si>
    <t xml:space="preserve"> - Výztuž základových patek betonářskou ocelí 10 505 ® - řešeno v oddíle SO07 - nenaceňovat</t>
  </si>
  <si>
    <t>D.1.4.4</t>
  </si>
  <si>
    <t>D.2.4.3</t>
  </si>
  <si>
    <t>D.1.4.2</t>
  </si>
  <si>
    <t>Silnoproudá elektrotechnika a bleskosvody SO06, SO07</t>
  </si>
  <si>
    <t>ZTI SO07</t>
  </si>
  <si>
    <t>UT SO07</t>
  </si>
  <si>
    <t>VZT SO06, SO07</t>
  </si>
  <si>
    <t>PZN: Odstranění povrchů, podlah, ozelenění  a jejich zpětnou obnovu řeší stavba - NEOCEŇOVAT!!!</t>
  </si>
  <si>
    <t>1,271 + 5% PROŘEZ</t>
  </si>
  <si>
    <t>0,546 + 5% PROŘEZ</t>
  </si>
  <si>
    <t>Výztuž napočítána i pro ŽB podkladní desku</t>
  </si>
  <si>
    <t>Výztuž napočítána i pro bet. Mazaninu tl. 200 mm KARI sítě ve dvou vrstvách</t>
  </si>
  <si>
    <t>uvažováno 3ks vedle sebe - celkem 990 mm = 1 KS</t>
  </si>
  <si>
    <t>K11/ Soklová lišta</t>
  </si>
  <si>
    <t>Převzetí staveniště</t>
  </si>
  <si>
    <t>Výkop pro kanál, kanál, zásyp, pažení, zalití spáry asfalt, drenáž - tato část rozpočtu je zpracována v oddíle IO 01 Retenční nádrž, tato část rozpočtu řeší odstranění a obnovy vozovky a podkladu pod vozovkou - NEOCEŇOVAT!!!</t>
  </si>
  <si>
    <t>Retenční nádrž 69,31 m3 - příplatek za ztížené podmínky pro umístění a uložení</t>
  </si>
  <si>
    <t>SDK samonosný podhled deska 1xDFH2 15 mm bez izolace dvouvrstvá spodní kce profil CD+UD</t>
  </si>
  <si>
    <t>SDK obklad kcí tvaru L š do 0,4 m desky 2xDF 15 EI 45 DP1</t>
  </si>
  <si>
    <t>SDK obklad kcí tvaru U š do 0,6 m desky 2xDF 15 EI 45 DP1</t>
  </si>
  <si>
    <t>4,3*3</t>
  </si>
  <si>
    <t>5,8*3</t>
  </si>
  <si>
    <t>Příplatek k odvozu suti a vybouraných hmot na skládku ZKD 1 km přes 1 km - předpokládaná vzdálenost 5 km</t>
  </si>
  <si>
    <t>619*4</t>
  </si>
  <si>
    <t>NEOCEŇOVAT!!</t>
  </si>
  <si>
    <t>711132311R00</t>
  </si>
  <si>
    <t xml:space="preserve">   m2</t>
  </si>
  <si>
    <t>50*0,5 - plocha kolem objektu SO07</t>
  </si>
  <si>
    <t>62/1</t>
  </si>
  <si>
    <t>Provedení izolace nopovou fólií pro ploše svislé, včetně uchycení a těsnění</t>
  </si>
  <si>
    <t>(počítat s možnou nopovou fólií kolem stávajícího objektu dílen)</t>
  </si>
  <si>
    <t>panel sendvičový stěnový vnější, z minerální vlny, skryté kotvení, U 0,27W/m2K, modulová/celková š 1000/1054mm tl 150mm - součástí dodávky jsou veškeré kotvící, klempířské a jiné prvky a výrobky spojené s dodávkou panelů</t>
  </si>
  <si>
    <t>panel sendvičový střešní, viditelné kotvení, z minrální vlny, U 0,34W/m2K, modulová/celková š 1000/1083mm tl 200 - - součástí dodávky jsou veškeré kotvící, klempířské a jiné prvky a výrobky spojené s dodávkou panelů</t>
  </si>
  <si>
    <t>Vyplň údaj</t>
  </si>
  <si>
    <t>Návod na vyplnění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</si>
  <si>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</si>
  <si>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Trubkové mikropiloty z oc.11 375, hladké D 105 mm</t>
  </si>
  <si>
    <t>229942112R01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</si>
</sst>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color rgb="FF000000"/>
      <name val="Arial CE"/>
      <family val="2"/>
    </font>
    <font>
      <sz val="7"/>
      <color rgb="FF969696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  <font>
      <sz val="8"/>
      <color rgb="FF7030A0"/>
      <name val="Arial CE"/>
      <family val="2"/>
    </font>
    <font>
      <sz val="9"/>
      <color rgb="FF7030A0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sz val="9"/>
      <color rgb="FFFF0000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/>
      <bottom style="hair">
        <color rgb="FF969696"/>
      </bottom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</border>
    <border>
      <left style="thin">
        <color rgb="FF969696"/>
      </left>
      <right style="thin">
        <color rgb="FF969696"/>
      </right>
      <top style="thin">
        <color rgb="FF969696"/>
      </top>
      <bottom/>
    </border>
    <border>
      <left style="thin">
        <color rgb="FF969696"/>
      </left>
      <right style="thin">
        <color rgb="FF000000"/>
      </right>
      <top style="thin">
        <color rgb="FF969696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7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3" borderId="7" xfId="0" applyFill="1" applyBorder="1" applyAlignment="1">
      <alignment vertical="center"/>
    </xf>
    <xf numFmtId="0" fontId="21" fillId="3" borderId="0" xfId="0" applyFont="1" applyFill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9" fillId="0" borderId="17" xfId="0" applyNumberFormat="1" applyFont="1" applyBorder="1" applyAlignment="1">
      <alignment vertical="center"/>
    </xf>
    <xf numFmtId="4" fontId="19" fillId="0" borderId="0" xfId="0" applyNumberFormat="1" applyFont="1" applyAlignment="1">
      <alignment vertical="center"/>
    </xf>
    <xf numFmtId="166" fontId="19" fillId="0" borderId="0" xfId="0" applyNumberFormat="1" applyFont="1" applyAlignment="1">
      <alignment vertical="center"/>
    </xf>
    <xf numFmtId="4" fontId="19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8" fillId="0" borderId="17" xfId="0" applyNumberFormat="1" applyFont="1" applyBorder="1" applyAlignment="1">
      <alignment vertical="center"/>
    </xf>
    <xf numFmtId="4" fontId="28" fillId="0" borderId="0" xfId="0" applyNumberFormat="1" applyFont="1" applyAlignment="1">
      <alignment vertical="center"/>
    </xf>
    <xf numFmtId="166" fontId="28" fillId="0" borderId="0" xfId="0" applyNumberFormat="1" applyFont="1" applyAlignment="1">
      <alignment vertical="center"/>
    </xf>
    <xf numFmtId="4" fontId="28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8" fillId="0" borderId="18" xfId="0" applyNumberFormat="1" applyFont="1" applyBorder="1" applyAlignment="1">
      <alignment vertical="center"/>
    </xf>
    <xf numFmtId="4" fontId="28" fillId="0" borderId="19" xfId="0" applyNumberFormat="1" applyFont="1" applyBorder="1" applyAlignment="1">
      <alignment vertical="center"/>
    </xf>
    <xf numFmtId="166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1" fillId="3" borderId="0" xfId="0" applyFont="1" applyFill="1" applyAlignment="1">
      <alignment horizontal="left" vertical="center"/>
    </xf>
    <xf numFmtId="0" fontId="21" fillId="3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1" fillId="3" borderId="13" xfId="0" applyFont="1" applyFill="1" applyBorder="1" applyAlignment="1">
      <alignment horizontal="center" vertical="center" wrapText="1"/>
    </xf>
    <xf numFmtId="0" fontId="21" fillId="3" borderId="14" xfId="0" applyFont="1" applyFill="1" applyBorder="1" applyAlignment="1">
      <alignment horizontal="center" vertical="center" wrapText="1"/>
    </xf>
    <xf numFmtId="0" fontId="21" fillId="3" borderId="15" xfId="0" applyFont="1" applyFill="1" applyBorder="1" applyAlignment="1">
      <alignment horizontal="center" vertical="center" wrapText="1"/>
    </xf>
    <xf numFmtId="0" fontId="21" fillId="3" borderId="0" xfId="0" applyFont="1" applyFill="1" applyAlignment="1">
      <alignment horizontal="center" vertical="center" wrapText="1"/>
    </xf>
    <xf numFmtId="4" fontId="23" fillId="0" borderId="0" xfId="0" applyNumberFormat="1" applyFont="1"/>
    <xf numFmtId="166" fontId="31" fillId="0" borderId="10" xfId="0" applyNumberFormat="1" applyFont="1" applyBorder="1"/>
    <xf numFmtId="166" fontId="31" fillId="0" borderId="11" xfId="0" applyNumberFormat="1" applyFont="1" applyBorder="1"/>
    <xf numFmtId="4" fontId="32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9" fillId="0" borderId="17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166" fontId="22" fillId="0" borderId="0" xfId="0" applyNumberFormat="1" applyFont="1" applyAlignment="1">
      <alignment vertical="center"/>
    </xf>
    <xf numFmtId="166" fontId="22" fillId="0" borderId="12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3" fillId="0" borderId="22" xfId="0" applyFont="1" applyBorder="1" applyAlignment="1" applyProtection="1">
      <alignment horizontal="center" vertical="center"/>
      <protection locked="0"/>
    </xf>
    <xf numFmtId="49" fontId="33" fillId="0" borderId="22" xfId="0" applyNumberFormat="1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center" vertical="center" wrapText="1"/>
      <protection locked="0"/>
    </xf>
    <xf numFmtId="167" fontId="33" fillId="0" borderId="22" xfId="0" applyNumberFormat="1" applyFont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  <protection locked="0"/>
    </xf>
    <xf numFmtId="0" fontId="34" fillId="0" borderId="22" xfId="0" applyFont="1" applyBorder="1" applyAlignment="1" applyProtection="1">
      <alignment vertical="center"/>
      <protection locked="0"/>
    </xf>
    <xf numFmtId="0" fontId="34" fillId="0" borderId="3" xfId="0" applyFont="1" applyBorder="1" applyAlignment="1">
      <alignment vertical="center"/>
    </xf>
    <xf numFmtId="0" fontId="33" fillId="0" borderId="17" xfId="0" applyFont="1" applyBorder="1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22" fillId="0" borderId="18" xfId="0" applyFont="1" applyBorder="1" applyAlignment="1">
      <alignment horizontal="left" vertical="center"/>
    </xf>
    <xf numFmtId="0" fontId="22" fillId="0" borderId="19" xfId="0" applyFont="1" applyBorder="1" applyAlignment="1">
      <alignment horizontal="center" vertical="center"/>
    </xf>
    <xf numFmtId="166" fontId="22" fillId="0" borderId="19" xfId="0" applyNumberFormat="1" applyFont="1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0" fontId="9" fillId="0" borderId="18" xfId="0" applyFont="1" applyBorder="1"/>
    <xf numFmtId="0" fontId="9" fillId="0" borderId="19" xfId="0" applyFont="1" applyBorder="1"/>
    <xf numFmtId="166" fontId="9" fillId="0" borderId="19" xfId="0" applyNumberFormat="1" applyFont="1" applyBorder="1"/>
    <xf numFmtId="166" fontId="9" fillId="0" borderId="20" xfId="0" applyNumberFormat="1" applyFont="1" applyBorder="1"/>
    <xf numFmtId="0" fontId="35" fillId="0" borderId="0" xfId="0" applyFont="1" applyAlignment="1">
      <alignment horizontal="left" vertical="center"/>
    </xf>
    <xf numFmtId="0" fontId="10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17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37" fillId="0" borderId="13" xfId="0" applyFont="1" applyBorder="1" applyAlignment="1">
      <alignment horizontal="left" vertical="center" wrapText="1"/>
    </xf>
    <xf numFmtId="0" fontId="37" fillId="0" borderId="22" xfId="0" applyFont="1" applyBorder="1" applyAlignment="1">
      <alignment horizontal="left" vertical="center" wrapText="1"/>
    </xf>
    <xf numFmtId="0" fontId="37" fillId="0" borderId="22" xfId="0" applyFont="1" applyBorder="1" applyAlignment="1">
      <alignment horizontal="left" vertical="center"/>
    </xf>
    <xf numFmtId="167" fontId="37" fillId="0" borderId="15" xfId="0" applyNumberFormat="1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167" fontId="0" fillId="0" borderId="0" xfId="0" applyNumberFormat="1" applyAlignment="1">
      <alignment vertical="center"/>
    </xf>
    <xf numFmtId="0" fontId="3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9" fillId="0" borderId="0" xfId="0" applyFont="1"/>
    <xf numFmtId="0" fontId="40" fillId="0" borderId="22" xfId="0" applyFont="1" applyBorder="1" applyAlignment="1" applyProtection="1">
      <alignment horizontal="left" vertical="center" wrapText="1"/>
      <protection locked="0"/>
    </xf>
    <xf numFmtId="167" fontId="40" fillId="0" borderId="22" xfId="0" applyNumberFormat="1" applyFont="1" applyBorder="1" applyAlignment="1" applyProtection="1">
      <alignment vertical="center"/>
      <protection locked="0"/>
    </xf>
    <xf numFmtId="0" fontId="40" fillId="0" borderId="22" xfId="0" applyFont="1" applyBorder="1" applyAlignment="1" applyProtection="1">
      <alignment horizontal="left" vertical="center" wrapText="1"/>
      <protection locked="0"/>
    </xf>
    <xf numFmtId="0" fontId="21" fillId="0" borderId="23" xfId="0" applyFont="1" applyBorder="1" applyAlignment="1" applyProtection="1">
      <alignment horizontal="center" vertical="center"/>
      <protection locked="0"/>
    </xf>
    <xf numFmtId="49" fontId="21" fillId="0" borderId="23" xfId="0" applyNumberFormat="1" applyFont="1" applyBorder="1" applyAlignment="1" applyProtection="1">
      <alignment horizontal="left" vertical="center" wrapText="1"/>
      <protection locked="0"/>
    </xf>
    <xf numFmtId="0" fontId="21" fillId="0" borderId="23" xfId="0" applyFont="1" applyBorder="1" applyAlignment="1" applyProtection="1">
      <alignment horizontal="left" vertical="center" wrapText="1"/>
      <protection locked="0"/>
    </xf>
    <xf numFmtId="0" fontId="21" fillId="0" borderId="23" xfId="0" applyFont="1" applyBorder="1" applyAlignment="1" applyProtection="1">
      <alignment horizontal="center" vertical="center" wrapText="1"/>
      <protection locked="0"/>
    </xf>
    <xf numFmtId="167" fontId="21" fillId="0" borderId="23" xfId="0" applyNumberFormat="1" applyFont="1" applyBorder="1" applyAlignment="1" applyProtection="1">
      <alignment vertical="center"/>
      <protection locked="0"/>
    </xf>
    <xf numFmtId="4" fontId="21" fillId="0" borderId="23" xfId="0" applyNumberFormat="1" applyFont="1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10" fillId="0" borderId="24" xfId="0" applyFont="1" applyBorder="1" applyAlignment="1">
      <alignment vertical="center"/>
    </xf>
    <xf numFmtId="0" fontId="21" fillId="0" borderId="25" xfId="0" applyFont="1" applyBorder="1" applyAlignment="1">
      <alignment horizontal="left" vertical="center"/>
    </xf>
    <xf numFmtId="0" fontId="21" fillId="0" borderId="25" xfId="0" applyFont="1" applyBorder="1" applyAlignment="1">
      <alignment vertical="center"/>
    </xf>
    <xf numFmtId="0" fontId="21" fillId="0" borderId="25" xfId="0" applyFont="1" applyBorder="1" applyAlignment="1">
      <alignment horizontal="left" vertical="center" wrapText="1"/>
    </xf>
    <xf numFmtId="0" fontId="10" fillId="0" borderId="26" xfId="0" applyFont="1" applyBorder="1" applyAlignment="1">
      <alignment vertical="center"/>
    </xf>
    <xf numFmtId="0" fontId="21" fillId="0" borderId="22" xfId="0" applyFont="1" applyBorder="1" applyAlignment="1">
      <alignment horizontal="left" vertical="center"/>
    </xf>
    <xf numFmtId="0" fontId="21" fillId="0" borderId="22" xfId="0" applyFont="1" applyBorder="1" applyAlignment="1">
      <alignment vertical="center"/>
    </xf>
    <xf numFmtId="167" fontId="10" fillId="0" borderId="22" xfId="0" applyNumberFormat="1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167" fontId="21" fillId="0" borderId="25" xfId="0" applyNumberFormat="1" applyFont="1" applyBorder="1" applyAlignment="1">
      <alignment vertical="center"/>
    </xf>
    <xf numFmtId="0" fontId="21" fillId="0" borderId="25" xfId="0" applyFont="1" applyBorder="1" applyAlignment="1">
      <alignment vertical="center"/>
    </xf>
    <xf numFmtId="0" fontId="39" fillId="0" borderId="22" xfId="0" applyFont="1" applyBorder="1" applyAlignment="1">
      <alignment horizontal="left" vertical="center" wrapText="1"/>
    </xf>
    <xf numFmtId="0" fontId="39" fillId="0" borderId="22" xfId="0" applyFont="1" applyBorder="1" applyAlignment="1">
      <alignment vertical="center"/>
    </xf>
    <xf numFmtId="0" fontId="21" fillId="0" borderId="23" xfId="0" applyFont="1" applyBorder="1" applyAlignment="1">
      <alignment horizontal="left" vertical="center"/>
    </xf>
    <xf numFmtId="0" fontId="21" fillId="0" borderId="23" xfId="0" applyFont="1" applyBorder="1" applyAlignment="1">
      <alignment vertical="center"/>
    </xf>
    <xf numFmtId="0" fontId="39" fillId="0" borderId="23" xfId="0" applyFont="1" applyBorder="1" applyAlignment="1">
      <alignment horizontal="left" vertical="center" wrapText="1"/>
    </xf>
    <xf numFmtId="0" fontId="39" fillId="0" borderId="23" xfId="0" applyFont="1" applyBorder="1" applyAlignment="1">
      <alignment vertical="center"/>
    </xf>
    <xf numFmtId="167" fontId="10" fillId="0" borderId="23" xfId="0" applyNumberFormat="1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49" fontId="3" fillId="4" borderId="0" xfId="0" applyNumberFormat="1" applyFont="1" applyFill="1" applyAlignment="1" applyProtection="1">
      <alignment horizontal="left" vertical="center"/>
      <protection locked="0"/>
    </xf>
    <xf numFmtId="0" fontId="41" fillId="0" borderId="0" xfId="0" applyFont="1" applyAlignment="1">
      <alignment horizontal="left" vertical="center"/>
    </xf>
    <xf numFmtId="0" fontId="21" fillId="3" borderId="6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4" fontId="17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1" fillId="3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5" fillId="2" borderId="7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6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21" fillId="3" borderId="7" xfId="0" applyFont="1" applyFill="1" applyBorder="1" applyAlignment="1">
      <alignment horizontal="right" vertical="center"/>
    </xf>
    <xf numFmtId="0" fontId="19" fillId="0" borderId="16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4" fontId="23" fillId="0" borderId="0" xfId="0" applyNumberFormat="1" applyFont="1" applyAlignment="1">
      <alignment horizontal="right" vertical="center"/>
    </xf>
    <xf numFmtId="49" fontId="3" fillId="4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42" fillId="0" borderId="0" xfId="0" applyFont="1" applyAlignment="1">
      <alignment horizontal="left" vertical="top" wrapText="1"/>
    </xf>
    <xf numFmtId="0" fontId="42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3" borderId="21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3" fillId="0" borderId="22" xfId="0" applyFont="1" applyBorder="1" applyAlignment="1" applyProtection="1">
      <alignment horizontal="center" vertical="center"/>
      <protection locked="0"/>
    </xf>
    <xf numFmtId="49" fontId="43" fillId="0" borderId="22" xfId="0" applyNumberFormat="1" applyFont="1" applyBorder="1" applyAlignment="1" applyProtection="1">
      <alignment horizontal="left" vertical="center" wrapText="1"/>
      <protection locked="0"/>
    </xf>
    <xf numFmtId="0" fontId="43" fillId="0" borderId="22" xfId="0" applyFont="1" applyBorder="1" applyAlignment="1" applyProtection="1">
      <alignment horizontal="left" vertical="center" wrapText="1"/>
      <protection locked="0"/>
    </xf>
    <xf numFmtId="0" fontId="43" fillId="0" borderId="22" xfId="0" applyFont="1" applyBorder="1" applyAlignment="1" applyProtection="1">
      <alignment horizontal="center" vertical="center" wrapText="1"/>
      <protection locked="0"/>
    </xf>
    <xf numFmtId="167" fontId="43" fillId="0" borderId="22" xfId="0" applyNumberFormat="1" applyFont="1" applyBorder="1" applyAlignment="1" applyProtection="1">
      <alignment vertical="center"/>
      <protection locked="0"/>
    </xf>
    <xf numFmtId="4" fontId="43" fillId="0" borderId="22" xfId="0" applyNumberFormat="1" applyFont="1" applyBorder="1" applyAlignment="1" applyProtection="1">
      <alignment vertical="center"/>
      <protection locked="0"/>
    </xf>
    <xf numFmtId="0" fontId="11" fillId="0" borderId="22" xfId="0" applyFont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6"/>
  <sheetViews>
    <sheetView showGridLines="0" workbookViewId="0" topLeftCell="A1">
      <selection activeCell="BE5" sqref="BE5:BE34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44:72" ht="36.95" customHeight="1">
      <c r="AR2" s="246" t="s">
        <v>5</v>
      </c>
      <c r="AS2" s="237"/>
      <c r="AT2" s="237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5" customHeight="1">
      <c r="B4" s="19"/>
      <c r="D4" s="20" t="s">
        <v>9</v>
      </c>
      <c r="AR4" s="19"/>
      <c r="AS4" s="21" t="s">
        <v>10</v>
      </c>
      <c r="BE4" s="222" t="s">
        <v>1590</v>
      </c>
      <c r="BS4" s="16" t="s">
        <v>11</v>
      </c>
    </row>
    <row r="5" spans="2:71" ht="12" customHeight="1">
      <c r="B5" s="19"/>
      <c r="D5" s="22" t="s">
        <v>12</v>
      </c>
      <c r="K5" s="236" t="s">
        <v>13</v>
      </c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R5" s="19"/>
      <c r="BE5" s="256" t="s">
        <v>1591</v>
      </c>
      <c r="BS5" s="16" t="s">
        <v>6</v>
      </c>
    </row>
    <row r="6" spans="2:71" ht="36.95" customHeight="1">
      <c r="B6" s="19"/>
      <c r="D6" s="24" t="s">
        <v>14</v>
      </c>
      <c r="K6" s="238" t="s">
        <v>15</v>
      </c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  <c r="AM6" s="237"/>
      <c r="AN6" s="237"/>
      <c r="AO6" s="237"/>
      <c r="AR6" s="19"/>
      <c r="BE6" s="257"/>
      <c r="BS6" s="16" t="s">
        <v>6</v>
      </c>
    </row>
    <row r="7" spans="2:71" ht="12" customHeight="1">
      <c r="B7" s="19"/>
      <c r="D7" s="25" t="s">
        <v>16</v>
      </c>
      <c r="K7" s="23" t="s">
        <v>1</v>
      </c>
      <c r="AK7" s="25" t="s">
        <v>17</v>
      </c>
      <c r="AN7" s="23" t="s">
        <v>1</v>
      </c>
      <c r="AR7" s="19"/>
      <c r="BE7" s="257"/>
      <c r="BS7" s="16" t="s">
        <v>6</v>
      </c>
    </row>
    <row r="8" spans="2:71" ht="12" customHeight="1">
      <c r="B8" s="19"/>
      <c r="D8" s="25" t="s">
        <v>18</v>
      </c>
      <c r="K8" s="23" t="s">
        <v>19</v>
      </c>
      <c r="AK8" s="25" t="s">
        <v>20</v>
      </c>
      <c r="AN8" s="23" t="s">
        <v>21</v>
      </c>
      <c r="AR8" s="19"/>
      <c r="BE8" s="257"/>
      <c r="BS8" s="16" t="s">
        <v>6</v>
      </c>
    </row>
    <row r="9" spans="2:71" ht="14.45" customHeight="1">
      <c r="B9" s="19"/>
      <c r="AR9" s="19"/>
      <c r="BE9" s="257"/>
      <c r="BS9" s="16" t="s">
        <v>6</v>
      </c>
    </row>
    <row r="10" spans="2:71" ht="12" customHeight="1">
      <c r="B10" s="19"/>
      <c r="D10" s="25" t="s">
        <v>22</v>
      </c>
      <c r="AK10" s="25" t="s">
        <v>23</v>
      </c>
      <c r="AN10" s="23" t="s">
        <v>1</v>
      </c>
      <c r="AR10" s="19"/>
      <c r="BE10" s="257"/>
      <c r="BS10" s="16" t="s">
        <v>6</v>
      </c>
    </row>
    <row r="11" spans="2:71" ht="18.4" customHeight="1">
      <c r="B11" s="19"/>
      <c r="E11" s="23" t="s">
        <v>24</v>
      </c>
      <c r="AK11" s="25" t="s">
        <v>25</v>
      </c>
      <c r="AN11" s="23" t="s">
        <v>1</v>
      </c>
      <c r="AR11" s="19"/>
      <c r="BE11" s="257"/>
      <c r="BS11" s="16" t="s">
        <v>6</v>
      </c>
    </row>
    <row r="12" spans="2:71" ht="6.95" customHeight="1">
      <c r="B12" s="19"/>
      <c r="AR12" s="19"/>
      <c r="BE12" s="257"/>
      <c r="BS12" s="16" t="s">
        <v>6</v>
      </c>
    </row>
    <row r="13" spans="2:71" ht="12" customHeight="1">
      <c r="B13" s="19"/>
      <c r="D13" s="25" t="s">
        <v>26</v>
      </c>
      <c r="AK13" s="25" t="s">
        <v>23</v>
      </c>
      <c r="AN13" s="221" t="s">
        <v>1589</v>
      </c>
      <c r="AR13" s="19"/>
      <c r="BE13" s="257"/>
      <c r="BS13" s="16" t="s">
        <v>6</v>
      </c>
    </row>
    <row r="14" spans="2:71" ht="12.75">
      <c r="B14" s="19"/>
      <c r="E14" s="254" t="s">
        <v>1589</v>
      </c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" t="s">
        <v>25</v>
      </c>
      <c r="AN14" s="221" t="s">
        <v>1589</v>
      </c>
      <c r="AR14" s="19"/>
      <c r="BE14" s="257"/>
      <c r="BS14" s="16" t="s">
        <v>6</v>
      </c>
    </row>
    <row r="15" spans="2:71" ht="6.95" customHeight="1">
      <c r="B15" s="19"/>
      <c r="AR15" s="19"/>
      <c r="BE15" s="257"/>
      <c r="BS15" s="16" t="s">
        <v>3</v>
      </c>
    </row>
    <row r="16" spans="2:71" ht="12" customHeight="1">
      <c r="B16" s="19"/>
      <c r="D16" s="25" t="s">
        <v>27</v>
      </c>
      <c r="AK16" s="25" t="s">
        <v>23</v>
      </c>
      <c r="AN16" s="23" t="s">
        <v>1</v>
      </c>
      <c r="AR16" s="19"/>
      <c r="BE16" s="257"/>
      <c r="BS16" s="16" t="s">
        <v>3</v>
      </c>
    </row>
    <row r="17" spans="2:71" ht="18.4" customHeight="1">
      <c r="B17" s="19"/>
      <c r="E17" s="23" t="s">
        <v>24</v>
      </c>
      <c r="AK17" s="25" t="s">
        <v>25</v>
      </c>
      <c r="AN17" s="23" t="s">
        <v>1</v>
      </c>
      <c r="AR17" s="19"/>
      <c r="BE17" s="257"/>
      <c r="BS17" s="16" t="s">
        <v>28</v>
      </c>
    </row>
    <row r="18" spans="2:71" ht="6.95" customHeight="1">
      <c r="B18" s="19"/>
      <c r="AR18" s="19"/>
      <c r="BE18" s="257"/>
      <c r="BS18" s="16" t="s">
        <v>6</v>
      </c>
    </row>
    <row r="19" spans="2:71" ht="12" customHeight="1">
      <c r="B19" s="19"/>
      <c r="D19" s="25" t="s">
        <v>29</v>
      </c>
      <c r="AK19" s="25" t="s">
        <v>23</v>
      </c>
      <c r="AN19" s="23" t="s">
        <v>1</v>
      </c>
      <c r="AR19" s="19"/>
      <c r="BE19" s="257"/>
      <c r="BS19" s="16" t="s">
        <v>6</v>
      </c>
    </row>
    <row r="20" spans="2:71" ht="18.4" customHeight="1">
      <c r="B20" s="19"/>
      <c r="E20" s="23" t="s">
        <v>24</v>
      </c>
      <c r="AK20" s="25" t="s">
        <v>25</v>
      </c>
      <c r="AN20" s="23" t="s">
        <v>1</v>
      </c>
      <c r="AR20" s="19"/>
      <c r="BE20" s="257"/>
      <c r="BS20" s="16" t="s">
        <v>28</v>
      </c>
    </row>
    <row r="21" spans="2:57" ht="6.95" customHeight="1">
      <c r="B21" s="19"/>
      <c r="AR21" s="19"/>
      <c r="BE21" s="257"/>
    </row>
    <row r="22" spans="2:57" ht="12" customHeight="1">
      <c r="B22" s="19"/>
      <c r="D22" s="25" t="s">
        <v>30</v>
      </c>
      <c r="AR22" s="19"/>
      <c r="BE22" s="257"/>
    </row>
    <row r="23" spans="2:57" ht="408" customHeight="1">
      <c r="B23" s="19"/>
      <c r="E23" s="239" t="s">
        <v>1554</v>
      </c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  <c r="AG23" s="240"/>
      <c r="AH23" s="240"/>
      <c r="AI23" s="240"/>
      <c r="AJ23" s="240"/>
      <c r="AK23" s="240"/>
      <c r="AL23" s="240"/>
      <c r="AM23" s="240"/>
      <c r="AN23" s="240"/>
      <c r="AR23" s="19"/>
      <c r="BE23" s="257"/>
    </row>
    <row r="24" spans="2:57" ht="6.95" customHeight="1">
      <c r="B24" s="19"/>
      <c r="AR24" s="19"/>
      <c r="BE24" s="257"/>
    </row>
    <row r="25" spans="2:57" ht="6.95" customHeight="1">
      <c r="B25" s="19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9"/>
      <c r="BE25" s="257"/>
    </row>
    <row r="26" spans="2:57" s="1" customFormat="1" ht="25.9" customHeight="1">
      <c r="B26" s="28"/>
      <c r="D26" s="29" t="s">
        <v>31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241">
        <f>ROUND(AG94,2)</f>
        <v>0</v>
      </c>
      <c r="AL26" s="242"/>
      <c r="AM26" s="242"/>
      <c r="AN26" s="242"/>
      <c r="AO26" s="242"/>
      <c r="AR26" s="28"/>
      <c r="BE26" s="257"/>
    </row>
    <row r="27" spans="2:57" s="1" customFormat="1" ht="6.95" customHeight="1">
      <c r="B27" s="28"/>
      <c r="AR27" s="28"/>
      <c r="BE27" s="257"/>
    </row>
    <row r="28" spans="2:57" s="1" customFormat="1" ht="12.75">
      <c r="B28" s="28"/>
      <c r="L28" s="243" t="s">
        <v>32</v>
      </c>
      <c r="M28" s="243"/>
      <c r="N28" s="243"/>
      <c r="O28" s="243"/>
      <c r="P28" s="243"/>
      <c r="W28" s="243" t="s">
        <v>33</v>
      </c>
      <c r="X28" s="243"/>
      <c r="Y28" s="243"/>
      <c r="Z28" s="243"/>
      <c r="AA28" s="243"/>
      <c r="AB28" s="243"/>
      <c r="AC28" s="243"/>
      <c r="AD28" s="243"/>
      <c r="AE28" s="243"/>
      <c r="AK28" s="243" t="s">
        <v>34</v>
      </c>
      <c r="AL28" s="243"/>
      <c r="AM28" s="243"/>
      <c r="AN28" s="243"/>
      <c r="AO28" s="243"/>
      <c r="AR28" s="28"/>
      <c r="BE28" s="257"/>
    </row>
    <row r="29" spans="2:57" s="2" customFormat="1" ht="14.45" customHeight="1">
      <c r="B29" s="32"/>
      <c r="D29" s="25" t="s">
        <v>35</v>
      </c>
      <c r="F29" s="25" t="s">
        <v>36</v>
      </c>
      <c r="L29" s="231">
        <v>0.21</v>
      </c>
      <c r="M29" s="227"/>
      <c r="N29" s="227"/>
      <c r="O29" s="227"/>
      <c r="P29" s="227"/>
      <c r="W29" s="226">
        <f>ROUND(AZ94,2)</f>
        <v>0</v>
      </c>
      <c r="X29" s="227"/>
      <c r="Y29" s="227"/>
      <c r="Z29" s="227"/>
      <c r="AA29" s="227"/>
      <c r="AB29" s="227"/>
      <c r="AC29" s="227"/>
      <c r="AD29" s="227"/>
      <c r="AE29" s="227"/>
      <c r="AK29" s="226">
        <f>ROUND(AV94,2)</f>
        <v>0</v>
      </c>
      <c r="AL29" s="227"/>
      <c r="AM29" s="227"/>
      <c r="AN29" s="227"/>
      <c r="AO29" s="227"/>
      <c r="AR29" s="32"/>
      <c r="BE29" s="258"/>
    </row>
    <row r="30" spans="2:57" s="2" customFormat="1" ht="14.45" customHeight="1">
      <c r="B30" s="32"/>
      <c r="F30" s="25" t="s">
        <v>37</v>
      </c>
      <c r="L30" s="231">
        <v>0.15</v>
      </c>
      <c r="M30" s="227"/>
      <c r="N30" s="227"/>
      <c r="O30" s="227"/>
      <c r="P30" s="227"/>
      <c r="W30" s="226">
        <f>ROUND(BA94,2)</f>
        <v>0</v>
      </c>
      <c r="X30" s="227"/>
      <c r="Y30" s="227"/>
      <c r="Z30" s="227"/>
      <c r="AA30" s="227"/>
      <c r="AB30" s="227"/>
      <c r="AC30" s="227"/>
      <c r="AD30" s="227"/>
      <c r="AE30" s="227"/>
      <c r="AK30" s="226">
        <f>ROUND(AW94,2)</f>
        <v>0</v>
      </c>
      <c r="AL30" s="227"/>
      <c r="AM30" s="227"/>
      <c r="AN30" s="227"/>
      <c r="AO30" s="227"/>
      <c r="AR30" s="32"/>
      <c r="BE30" s="258"/>
    </row>
    <row r="31" spans="2:57" s="2" customFormat="1" ht="14.45" customHeight="1" hidden="1">
      <c r="B31" s="32"/>
      <c r="F31" s="25" t="s">
        <v>38</v>
      </c>
      <c r="L31" s="231">
        <v>0.21</v>
      </c>
      <c r="M31" s="227"/>
      <c r="N31" s="227"/>
      <c r="O31" s="227"/>
      <c r="P31" s="227"/>
      <c r="W31" s="226">
        <f>ROUND(BB94,2)</f>
        <v>0</v>
      </c>
      <c r="X31" s="227"/>
      <c r="Y31" s="227"/>
      <c r="Z31" s="227"/>
      <c r="AA31" s="227"/>
      <c r="AB31" s="227"/>
      <c r="AC31" s="227"/>
      <c r="AD31" s="227"/>
      <c r="AE31" s="227"/>
      <c r="AK31" s="226">
        <v>0</v>
      </c>
      <c r="AL31" s="227"/>
      <c r="AM31" s="227"/>
      <c r="AN31" s="227"/>
      <c r="AO31" s="227"/>
      <c r="AR31" s="32"/>
      <c r="BE31" s="258"/>
    </row>
    <row r="32" spans="2:57" s="2" customFormat="1" ht="14.45" customHeight="1" hidden="1">
      <c r="B32" s="32"/>
      <c r="F32" s="25" t="s">
        <v>39</v>
      </c>
      <c r="L32" s="231">
        <v>0.15</v>
      </c>
      <c r="M32" s="227"/>
      <c r="N32" s="227"/>
      <c r="O32" s="227"/>
      <c r="P32" s="227"/>
      <c r="W32" s="226">
        <f>ROUND(BC94,2)</f>
        <v>0</v>
      </c>
      <c r="X32" s="227"/>
      <c r="Y32" s="227"/>
      <c r="Z32" s="227"/>
      <c r="AA32" s="227"/>
      <c r="AB32" s="227"/>
      <c r="AC32" s="227"/>
      <c r="AD32" s="227"/>
      <c r="AE32" s="227"/>
      <c r="AK32" s="226">
        <v>0</v>
      </c>
      <c r="AL32" s="227"/>
      <c r="AM32" s="227"/>
      <c r="AN32" s="227"/>
      <c r="AO32" s="227"/>
      <c r="AR32" s="32"/>
      <c r="BE32" s="258"/>
    </row>
    <row r="33" spans="2:57" s="2" customFormat="1" ht="14.45" customHeight="1" hidden="1">
      <c r="B33" s="32"/>
      <c r="F33" s="25" t="s">
        <v>40</v>
      </c>
      <c r="L33" s="231">
        <v>0</v>
      </c>
      <c r="M33" s="227"/>
      <c r="N33" s="227"/>
      <c r="O33" s="227"/>
      <c r="P33" s="227"/>
      <c r="W33" s="226">
        <f>ROUND(BD94,2)</f>
        <v>0</v>
      </c>
      <c r="X33" s="227"/>
      <c r="Y33" s="227"/>
      <c r="Z33" s="227"/>
      <c r="AA33" s="227"/>
      <c r="AB33" s="227"/>
      <c r="AC33" s="227"/>
      <c r="AD33" s="227"/>
      <c r="AE33" s="227"/>
      <c r="AK33" s="226">
        <v>0</v>
      </c>
      <c r="AL33" s="227"/>
      <c r="AM33" s="227"/>
      <c r="AN33" s="227"/>
      <c r="AO33" s="227"/>
      <c r="AR33" s="32"/>
      <c r="BE33" s="258"/>
    </row>
    <row r="34" spans="2:57" s="1" customFormat="1" ht="6.95" customHeight="1">
      <c r="B34" s="28"/>
      <c r="AR34" s="28"/>
      <c r="BE34" s="257"/>
    </row>
    <row r="35" spans="2:44" s="1" customFormat="1" ht="25.9" customHeight="1">
      <c r="B35" s="28"/>
      <c r="C35" s="33"/>
      <c r="D35" s="34" t="s">
        <v>41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 t="s">
        <v>42</v>
      </c>
      <c r="U35" s="35"/>
      <c r="V35" s="35"/>
      <c r="W35" s="35"/>
      <c r="X35" s="235" t="s">
        <v>43</v>
      </c>
      <c r="Y35" s="233"/>
      <c r="Z35" s="233"/>
      <c r="AA35" s="233"/>
      <c r="AB35" s="233"/>
      <c r="AC35" s="35"/>
      <c r="AD35" s="35"/>
      <c r="AE35" s="35"/>
      <c r="AF35" s="35"/>
      <c r="AG35" s="35"/>
      <c r="AH35" s="35"/>
      <c r="AI35" s="35"/>
      <c r="AJ35" s="35"/>
      <c r="AK35" s="232">
        <f>SUM(AK26:AK33)</f>
        <v>0</v>
      </c>
      <c r="AL35" s="233"/>
      <c r="AM35" s="233"/>
      <c r="AN35" s="233"/>
      <c r="AO35" s="234"/>
      <c r="AP35" s="33"/>
      <c r="AQ35" s="33"/>
      <c r="AR35" s="28"/>
    </row>
    <row r="36" spans="2:44" s="1" customFormat="1" ht="6.95" customHeight="1">
      <c r="B36" s="28"/>
      <c r="AR36" s="28"/>
    </row>
    <row r="37" spans="2:44" s="1" customFormat="1" ht="14.45" customHeight="1">
      <c r="B37" s="28"/>
      <c r="AR37" s="28"/>
    </row>
    <row r="38" spans="2:44" ht="14.45" customHeight="1">
      <c r="B38" s="19"/>
      <c r="AR38" s="19"/>
    </row>
    <row r="39" spans="2:44" ht="14.45" customHeight="1">
      <c r="B39" s="19"/>
      <c r="AR39" s="19"/>
    </row>
    <row r="40" spans="2:44" ht="14.45" customHeight="1">
      <c r="B40" s="19"/>
      <c r="AR40" s="19"/>
    </row>
    <row r="41" spans="2:44" ht="14.45" customHeight="1">
      <c r="B41" s="19"/>
      <c r="AR41" s="19"/>
    </row>
    <row r="42" spans="2:44" ht="14.45" customHeight="1">
      <c r="B42" s="19"/>
      <c r="AR42" s="19"/>
    </row>
    <row r="43" spans="2:44" ht="14.45" customHeight="1">
      <c r="B43" s="19"/>
      <c r="AR43" s="19"/>
    </row>
    <row r="44" spans="2:44" ht="14.45" customHeight="1">
      <c r="B44" s="19"/>
      <c r="AR44" s="19"/>
    </row>
    <row r="45" spans="2:44" ht="14.45" customHeight="1">
      <c r="B45" s="19"/>
      <c r="AR45" s="19"/>
    </row>
    <row r="46" spans="2:44" ht="14.45" customHeight="1">
      <c r="B46" s="19"/>
      <c r="AR46" s="19"/>
    </row>
    <row r="47" spans="2:44" ht="14.45" customHeight="1">
      <c r="B47" s="19"/>
      <c r="AR47" s="19"/>
    </row>
    <row r="48" spans="2:44" ht="14.45" customHeight="1">
      <c r="B48" s="19"/>
      <c r="AR48" s="19"/>
    </row>
    <row r="49" spans="2:44" s="1" customFormat="1" ht="14.45" customHeight="1">
      <c r="B49" s="28"/>
      <c r="D49" s="37" t="s">
        <v>44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45</v>
      </c>
      <c r="AI49" s="38"/>
      <c r="AJ49" s="38"/>
      <c r="AK49" s="38"/>
      <c r="AL49" s="38"/>
      <c r="AM49" s="38"/>
      <c r="AN49" s="38"/>
      <c r="AO49" s="38"/>
      <c r="AR49" s="28"/>
    </row>
    <row r="50" spans="2:44" ht="12">
      <c r="B50" s="19"/>
      <c r="AR50" s="19"/>
    </row>
    <row r="51" spans="2:44" ht="12">
      <c r="B51" s="19"/>
      <c r="AR51" s="19"/>
    </row>
    <row r="52" spans="2:44" ht="12">
      <c r="B52" s="19"/>
      <c r="AR52" s="19"/>
    </row>
    <row r="53" spans="2:44" ht="12">
      <c r="B53" s="19"/>
      <c r="AR53" s="19"/>
    </row>
    <row r="54" spans="2:44" ht="12">
      <c r="B54" s="19"/>
      <c r="AR54" s="19"/>
    </row>
    <row r="55" spans="2:44" ht="12">
      <c r="B55" s="19"/>
      <c r="AR55" s="19"/>
    </row>
    <row r="56" spans="2:44" ht="12">
      <c r="B56" s="19"/>
      <c r="AR56" s="19"/>
    </row>
    <row r="57" spans="2:44" ht="12">
      <c r="B57" s="19"/>
      <c r="AR57" s="19"/>
    </row>
    <row r="58" spans="2:44" ht="12">
      <c r="B58" s="19"/>
      <c r="AR58" s="19"/>
    </row>
    <row r="59" spans="2:44" ht="12">
      <c r="B59" s="19"/>
      <c r="AR59" s="19"/>
    </row>
    <row r="60" spans="2:44" s="1" customFormat="1" ht="12.75">
      <c r="B60" s="28"/>
      <c r="D60" s="39" t="s">
        <v>46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9" t="s">
        <v>47</v>
      </c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9" t="s">
        <v>46</v>
      </c>
      <c r="AI60" s="30"/>
      <c r="AJ60" s="30"/>
      <c r="AK60" s="30"/>
      <c r="AL60" s="30"/>
      <c r="AM60" s="39" t="s">
        <v>47</v>
      </c>
      <c r="AN60" s="30"/>
      <c r="AO60" s="30"/>
      <c r="AR60" s="28"/>
    </row>
    <row r="61" spans="2:44" ht="12">
      <c r="B61" s="19"/>
      <c r="AR61" s="19"/>
    </row>
    <row r="62" spans="2:44" ht="12">
      <c r="B62" s="19"/>
      <c r="AR62" s="19"/>
    </row>
    <row r="63" spans="2:44" ht="12">
      <c r="B63" s="19"/>
      <c r="AR63" s="19"/>
    </row>
    <row r="64" spans="2:44" s="1" customFormat="1" ht="12.75">
      <c r="B64" s="28"/>
      <c r="D64" s="37" t="s">
        <v>48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7" t="s">
        <v>49</v>
      </c>
      <c r="AI64" s="38"/>
      <c r="AJ64" s="38"/>
      <c r="AK64" s="38"/>
      <c r="AL64" s="38"/>
      <c r="AM64" s="38"/>
      <c r="AN64" s="38"/>
      <c r="AO64" s="38"/>
      <c r="AR64" s="28"/>
    </row>
    <row r="65" spans="2:44" ht="12">
      <c r="B65" s="19"/>
      <c r="AR65" s="19"/>
    </row>
    <row r="66" spans="2:44" ht="12">
      <c r="B66" s="19"/>
      <c r="AR66" s="19"/>
    </row>
    <row r="67" spans="2:44" ht="12">
      <c r="B67" s="19"/>
      <c r="AR67" s="19"/>
    </row>
    <row r="68" spans="2:44" ht="12">
      <c r="B68" s="19"/>
      <c r="AR68" s="19"/>
    </row>
    <row r="69" spans="2:44" ht="12">
      <c r="B69" s="19"/>
      <c r="AR69" s="19"/>
    </row>
    <row r="70" spans="2:44" ht="12">
      <c r="B70" s="19"/>
      <c r="AR70" s="19"/>
    </row>
    <row r="71" spans="2:44" ht="12">
      <c r="B71" s="19"/>
      <c r="AR71" s="19"/>
    </row>
    <row r="72" spans="2:44" ht="12">
      <c r="B72" s="19"/>
      <c r="AR72" s="19"/>
    </row>
    <row r="73" spans="2:44" ht="12">
      <c r="B73" s="19"/>
      <c r="AR73" s="19"/>
    </row>
    <row r="74" spans="2:44" ht="12">
      <c r="B74" s="19"/>
      <c r="AR74" s="19"/>
    </row>
    <row r="75" spans="2:44" s="1" customFormat="1" ht="12.75">
      <c r="B75" s="28"/>
      <c r="D75" s="39" t="s">
        <v>46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9" t="s">
        <v>47</v>
      </c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9" t="s">
        <v>46</v>
      </c>
      <c r="AI75" s="30"/>
      <c r="AJ75" s="30"/>
      <c r="AK75" s="30"/>
      <c r="AL75" s="30"/>
      <c r="AM75" s="39" t="s">
        <v>47</v>
      </c>
      <c r="AN75" s="30"/>
      <c r="AO75" s="30"/>
      <c r="AR75" s="28"/>
    </row>
    <row r="76" spans="2:44" s="1" customFormat="1" ht="12">
      <c r="B76" s="28"/>
      <c r="AR76" s="28"/>
    </row>
    <row r="77" spans="2:44" s="1" customFormat="1" ht="6.95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28"/>
    </row>
    <row r="81" spans="2:44" s="1" customFormat="1" ht="6.95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28"/>
    </row>
    <row r="82" spans="2:44" s="1" customFormat="1" ht="24.95" customHeight="1">
      <c r="B82" s="28"/>
      <c r="C82" s="20" t="s">
        <v>50</v>
      </c>
      <c r="AR82" s="28"/>
    </row>
    <row r="83" spans="2:44" s="1" customFormat="1" ht="6.95" customHeight="1">
      <c r="B83" s="28"/>
      <c r="AR83" s="28"/>
    </row>
    <row r="84" spans="2:44" s="3" customFormat="1" ht="12" customHeight="1">
      <c r="B84" s="44"/>
      <c r="C84" s="25" t="s">
        <v>12</v>
      </c>
      <c r="L84" s="3" t="str">
        <f>K5</f>
        <v>114/2022</v>
      </c>
      <c r="AR84" s="44"/>
    </row>
    <row r="85" spans="2:44" s="4" customFormat="1" ht="36.95" customHeight="1">
      <c r="B85" s="45"/>
      <c r="C85" s="46" t="s">
        <v>14</v>
      </c>
      <c r="L85" s="229" t="str">
        <f>K6</f>
        <v>Sklad a přístřešek pro svařován a retenční nádrž, SAKO Brno a.s.</v>
      </c>
      <c r="M85" s="230"/>
      <c r="N85" s="230"/>
      <c r="O85" s="230"/>
      <c r="P85" s="230"/>
      <c r="Q85" s="230"/>
      <c r="R85" s="230"/>
      <c r="S85" s="230"/>
      <c r="T85" s="230"/>
      <c r="U85" s="230"/>
      <c r="V85" s="230"/>
      <c r="W85" s="230"/>
      <c r="X85" s="230"/>
      <c r="Y85" s="230"/>
      <c r="Z85" s="230"/>
      <c r="AA85" s="230"/>
      <c r="AB85" s="230"/>
      <c r="AC85" s="230"/>
      <c r="AD85" s="230"/>
      <c r="AE85" s="230"/>
      <c r="AF85" s="230"/>
      <c r="AG85" s="230"/>
      <c r="AH85" s="230"/>
      <c r="AI85" s="230"/>
      <c r="AJ85" s="230"/>
      <c r="AK85" s="230"/>
      <c r="AL85" s="230"/>
      <c r="AM85" s="230"/>
      <c r="AN85" s="230"/>
      <c r="AO85" s="230"/>
      <c r="AR85" s="45"/>
    </row>
    <row r="86" spans="2:44" s="1" customFormat="1" ht="6.95" customHeight="1">
      <c r="B86" s="28"/>
      <c r="AR86" s="28"/>
    </row>
    <row r="87" spans="2:44" s="1" customFormat="1" ht="12" customHeight="1">
      <c r="B87" s="28"/>
      <c r="C87" s="25" t="s">
        <v>18</v>
      </c>
      <c r="L87" s="47" t="str">
        <f>IF(K8="","",K8)</f>
        <v>Brno - Komárov</v>
      </c>
      <c r="AI87" s="25" t="s">
        <v>20</v>
      </c>
      <c r="AM87" s="259" t="str">
        <f>IF(AN8="","",AN8)</f>
        <v>22. 7. 2022</v>
      </c>
      <c r="AN87" s="259"/>
      <c r="AR87" s="28"/>
    </row>
    <row r="88" spans="2:44" s="1" customFormat="1" ht="6.95" customHeight="1">
      <c r="B88" s="28"/>
      <c r="AR88" s="28"/>
    </row>
    <row r="89" spans="2:56" s="1" customFormat="1" ht="15.2" customHeight="1">
      <c r="B89" s="28"/>
      <c r="C89" s="25" t="s">
        <v>22</v>
      </c>
      <c r="L89" s="3" t="str">
        <f>IF(E11="","",E11)</f>
        <v xml:space="preserve"> </v>
      </c>
      <c r="AI89" s="25" t="s">
        <v>27</v>
      </c>
      <c r="AM89" s="260" t="str">
        <f>IF(E17="","",E17)</f>
        <v xml:space="preserve"> </v>
      </c>
      <c r="AN89" s="261"/>
      <c r="AO89" s="261"/>
      <c r="AP89" s="261"/>
      <c r="AR89" s="28"/>
      <c r="AS89" s="248" t="s">
        <v>51</v>
      </c>
      <c r="AT89" s="249"/>
      <c r="AU89" s="49"/>
      <c r="AV89" s="49"/>
      <c r="AW89" s="49"/>
      <c r="AX89" s="49"/>
      <c r="AY89" s="49"/>
      <c r="AZ89" s="49"/>
      <c r="BA89" s="49"/>
      <c r="BB89" s="49"/>
      <c r="BC89" s="49"/>
      <c r="BD89" s="50"/>
    </row>
    <row r="90" spans="2:56" s="1" customFormat="1" ht="15.2" customHeight="1">
      <c r="B90" s="28"/>
      <c r="C90" s="25" t="s">
        <v>26</v>
      </c>
      <c r="L90" s="3" t="str">
        <f>IF(E14="","",E14)</f>
        <v>Vyplň údaj</v>
      </c>
      <c r="AI90" s="25" t="s">
        <v>29</v>
      </c>
      <c r="AM90" s="260" t="str">
        <f>IF(E20="","",E20)</f>
        <v xml:space="preserve"> </v>
      </c>
      <c r="AN90" s="261"/>
      <c r="AO90" s="261"/>
      <c r="AP90" s="261"/>
      <c r="AR90" s="28"/>
      <c r="AS90" s="250"/>
      <c r="AT90" s="251"/>
      <c r="BD90" s="51"/>
    </row>
    <row r="91" spans="2:56" s="1" customFormat="1" ht="10.9" customHeight="1">
      <c r="B91" s="28"/>
      <c r="AR91" s="28"/>
      <c r="AS91" s="250"/>
      <c r="AT91" s="251"/>
      <c r="BD91" s="51"/>
    </row>
    <row r="92" spans="2:56" s="1" customFormat="1" ht="29.25" customHeight="1">
      <c r="B92" s="28"/>
      <c r="C92" s="223" t="s">
        <v>52</v>
      </c>
      <c r="D92" s="224"/>
      <c r="E92" s="224"/>
      <c r="F92" s="224"/>
      <c r="G92" s="224"/>
      <c r="H92" s="52"/>
      <c r="I92" s="228" t="s">
        <v>53</v>
      </c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24"/>
      <c r="Z92" s="224"/>
      <c r="AA92" s="224"/>
      <c r="AB92" s="224"/>
      <c r="AC92" s="224"/>
      <c r="AD92" s="224"/>
      <c r="AE92" s="224"/>
      <c r="AF92" s="224"/>
      <c r="AG92" s="247" t="s">
        <v>54</v>
      </c>
      <c r="AH92" s="224"/>
      <c r="AI92" s="224"/>
      <c r="AJ92" s="224"/>
      <c r="AK92" s="224"/>
      <c r="AL92" s="224"/>
      <c r="AM92" s="224"/>
      <c r="AN92" s="228" t="s">
        <v>55</v>
      </c>
      <c r="AO92" s="224"/>
      <c r="AP92" s="262"/>
      <c r="AQ92" s="53" t="s">
        <v>56</v>
      </c>
      <c r="AR92" s="28"/>
      <c r="AS92" s="54" t="s">
        <v>57</v>
      </c>
      <c r="AT92" s="55" t="s">
        <v>58</v>
      </c>
      <c r="AU92" s="55" t="s">
        <v>59</v>
      </c>
      <c r="AV92" s="55" t="s">
        <v>60</v>
      </c>
      <c r="AW92" s="55" t="s">
        <v>61</v>
      </c>
      <c r="AX92" s="55" t="s">
        <v>62</v>
      </c>
      <c r="AY92" s="55" t="s">
        <v>63</v>
      </c>
      <c r="AZ92" s="55" t="s">
        <v>64</v>
      </c>
      <c r="BA92" s="55" t="s">
        <v>65</v>
      </c>
      <c r="BB92" s="55" t="s">
        <v>66</v>
      </c>
      <c r="BC92" s="55" t="s">
        <v>67</v>
      </c>
      <c r="BD92" s="56" t="s">
        <v>68</v>
      </c>
    </row>
    <row r="93" spans="2:56" s="1" customFormat="1" ht="10.9" customHeight="1">
      <c r="B93" s="28"/>
      <c r="AR93" s="28"/>
      <c r="AS93" s="57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50"/>
    </row>
    <row r="94" spans="2:90" s="5" customFormat="1" ht="32.45" customHeight="1">
      <c r="B94" s="58"/>
      <c r="C94" s="59" t="s">
        <v>69</v>
      </c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253">
        <f>ROUND(SUM(AG95:AG104),2)</f>
        <v>0</v>
      </c>
      <c r="AH94" s="253"/>
      <c r="AI94" s="253"/>
      <c r="AJ94" s="253"/>
      <c r="AK94" s="253"/>
      <c r="AL94" s="253"/>
      <c r="AM94" s="253"/>
      <c r="AN94" s="252">
        <f aca="true" t="shared" si="0" ref="AN94:AN104">SUM(AG94,AT94)</f>
        <v>0</v>
      </c>
      <c r="AO94" s="252"/>
      <c r="AP94" s="252"/>
      <c r="AQ94" s="62" t="s">
        <v>1</v>
      </c>
      <c r="AR94" s="58"/>
      <c r="AS94" s="63">
        <f>ROUND(SUM(AS95:AS104),2)</f>
        <v>0</v>
      </c>
      <c r="AT94" s="64">
        <f aca="true" t="shared" si="1" ref="AT94:AT104">ROUND(SUM(AV94:AW94),2)</f>
        <v>0</v>
      </c>
      <c r="AU94" s="65">
        <f>ROUND(SUM(AU95:AU104),5)</f>
        <v>5238.72716</v>
      </c>
      <c r="AV94" s="64">
        <f>ROUND(AZ94*L29,2)</f>
        <v>0</v>
      </c>
      <c r="AW94" s="64">
        <f>ROUND(BA94*L30,2)</f>
        <v>0</v>
      </c>
      <c r="AX94" s="64">
        <f>ROUND(BB94*L29,2)</f>
        <v>0</v>
      </c>
      <c r="AY94" s="64">
        <f>ROUND(BC94*L30,2)</f>
        <v>0</v>
      </c>
      <c r="AZ94" s="64">
        <f>ROUND(SUM(AZ95:AZ104),2)</f>
        <v>0</v>
      </c>
      <c r="BA94" s="64">
        <f>ROUND(SUM(BA95:BA104),2)</f>
        <v>0</v>
      </c>
      <c r="BB94" s="64">
        <f>ROUND(SUM(BB95:BB104),2)</f>
        <v>0</v>
      </c>
      <c r="BC94" s="64">
        <f>ROUND(SUM(BC95:BC104),2)</f>
        <v>0</v>
      </c>
      <c r="BD94" s="66">
        <f>ROUND(SUM(BD95:BD104),2)</f>
        <v>0</v>
      </c>
      <c r="BS94" s="67" t="s">
        <v>70</v>
      </c>
      <c r="BT94" s="67" t="s">
        <v>71</v>
      </c>
      <c r="BU94" s="68" t="s">
        <v>72</v>
      </c>
      <c r="BV94" s="67" t="s">
        <v>73</v>
      </c>
      <c r="BW94" s="67" t="s">
        <v>4</v>
      </c>
      <c r="BX94" s="67" t="s">
        <v>74</v>
      </c>
      <c r="CL94" s="67" t="s">
        <v>1</v>
      </c>
    </row>
    <row r="95" spans="1:91" s="6" customFormat="1" ht="24.75" customHeight="1">
      <c r="A95" s="69" t="s">
        <v>75</v>
      </c>
      <c r="B95" s="70"/>
      <c r="C95" s="71"/>
      <c r="D95" s="225" t="s">
        <v>76</v>
      </c>
      <c r="E95" s="225"/>
      <c r="F95" s="225"/>
      <c r="G95" s="225"/>
      <c r="H95" s="225"/>
      <c r="I95" s="72"/>
      <c r="J95" s="225" t="s">
        <v>77</v>
      </c>
      <c r="K95" s="225"/>
      <c r="L95" s="225"/>
      <c r="M95" s="225"/>
      <c r="N95" s="225"/>
      <c r="O95" s="225"/>
      <c r="P95" s="225"/>
      <c r="Q95" s="225"/>
      <c r="R95" s="225"/>
      <c r="S95" s="225"/>
      <c r="T95" s="225"/>
      <c r="U95" s="225"/>
      <c r="V95" s="225"/>
      <c r="W95" s="225"/>
      <c r="X95" s="225"/>
      <c r="Y95" s="225"/>
      <c r="Z95" s="225"/>
      <c r="AA95" s="225"/>
      <c r="AB95" s="225"/>
      <c r="AC95" s="225"/>
      <c r="AD95" s="225"/>
      <c r="AE95" s="225"/>
      <c r="AF95" s="225"/>
      <c r="AG95" s="244">
        <f>'D.3 - IO01 - Retenční nád...'!J30</f>
        <v>0</v>
      </c>
      <c r="AH95" s="245"/>
      <c r="AI95" s="245"/>
      <c r="AJ95" s="245"/>
      <c r="AK95" s="245"/>
      <c r="AL95" s="245"/>
      <c r="AM95" s="245"/>
      <c r="AN95" s="244">
        <f t="shared" si="0"/>
        <v>0</v>
      </c>
      <c r="AO95" s="245"/>
      <c r="AP95" s="245"/>
      <c r="AQ95" s="73" t="s">
        <v>78</v>
      </c>
      <c r="AR95" s="70"/>
      <c r="AS95" s="74">
        <v>0</v>
      </c>
      <c r="AT95" s="75">
        <f t="shared" si="1"/>
        <v>0</v>
      </c>
      <c r="AU95" s="76">
        <f>'D.3 - IO01 - Retenční nád...'!P123</f>
        <v>0</v>
      </c>
      <c r="AV95" s="75">
        <f>'D.3 - IO01 - Retenční nád...'!J33</f>
        <v>0</v>
      </c>
      <c r="AW95" s="75">
        <f>'D.3 - IO01 - Retenční nád...'!J34</f>
        <v>0</v>
      </c>
      <c r="AX95" s="75">
        <f>'D.3 - IO01 - Retenční nád...'!J35</f>
        <v>0</v>
      </c>
      <c r="AY95" s="75">
        <f>'D.3 - IO01 - Retenční nád...'!J36</f>
        <v>0</v>
      </c>
      <c r="AZ95" s="75">
        <f>'D.3 - IO01 - Retenční nád...'!F33</f>
        <v>0</v>
      </c>
      <c r="BA95" s="75">
        <f>'D.3 - IO01 - Retenční nád...'!F34</f>
        <v>0</v>
      </c>
      <c r="BB95" s="75">
        <f>'D.3 - IO01 - Retenční nád...'!F35</f>
        <v>0</v>
      </c>
      <c r="BC95" s="75">
        <f>'D.3 - IO01 - Retenční nád...'!F36</f>
        <v>0</v>
      </c>
      <c r="BD95" s="77">
        <f>'D.3 - IO01 - Retenční nád...'!F37</f>
        <v>0</v>
      </c>
      <c r="BT95" s="78" t="s">
        <v>79</v>
      </c>
      <c r="BV95" s="78" t="s">
        <v>73</v>
      </c>
      <c r="BW95" s="78" t="s">
        <v>80</v>
      </c>
      <c r="BX95" s="78" t="s">
        <v>4</v>
      </c>
      <c r="CL95" s="78" t="s">
        <v>1</v>
      </c>
      <c r="CM95" s="78" t="s">
        <v>81</v>
      </c>
    </row>
    <row r="96" spans="1:91" s="6" customFormat="1" ht="16.5" customHeight="1">
      <c r="A96" s="69" t="s">
        <v>75</v>
      </c>
      <c r="B96" s="70"/>
      <c r="C96" s="71"/>
      <c r="D96" s="225" t="s">
        <v>82</v>
      </c>
      <c r="E96" s="225"/>
      <c r="F96" s="225"/>
      <c r="G96" s="225"/>
      <c r="H96" s="225"/>
      <c r="I96" s="72"/>
      <c r="J96" s="225" t="s">
        <v>83</v>
      </c>
      <c r="K96" s="225"/>
      <c r="L96" s="225"/>
      <c r="M96" s="225"/>
      <c r="N96" s="225"/>
      <c r="O96" s="225"/>
      <c r="P96" s="225"/>
      <c r="Q96" s="225"/>
      <c r="R96" s="225"/>
      <c r="S96" s="225"/>
      <c r="T96" s="225"/>
      <c r="U96" s="225"/>
      <c r="V96" s="225"/>
      <c r="W96" s="225"/>
      <c r="X96" s="225"/>
      <c r="Y96" s="225"/>
      <c r="Z96" s="225"/>
      <c r="AA96" s="225"/>
      <c r="AB96" s="225"/>
      <c r="AC96" s="225"/>
      <c r="AD96" s="225"/>
      <c r="AE96" s="225"/>
      <c r="AF96" s="225"/>
      <c r="AG96" s="244">
        <f>'B - Bourací práce'!J30</f>
        <v>0</v>
      </c>
      <c r="AH96" s="245"/>
      <c r="AI96" s="245"/>
      <c r="AJ96" s="245"/>
      <c r="AK96" s="245"/>
      <c r="AL96" s="245"/>
      <c r="AM96" s="245"/>
      <c r="AN96" s="244">
        <f t="shared" si="0"/>
        <v>0</v>
      </c>
      <c r="AO96" s="245"/>
      <c r="AP96" s="245"/>
      <c r="AQ96" s="73" t="s">
        <v>78</v>
      </c>
      <c r="AR96" s="70"/>
      <c r="AS96" s="74">
        <v>0</v>
      </c>
      <c r="AT96" s="75">
        <f t="shared" si="1"/>
        <v>0</v>
      </c>
      <c r="AU96" s="76">
        <f>'B - Bourací práce'!P122</f>
        <v>16.869</v>
      </c>
      <c r="AV96" s="75">
        <f>'B - Bourací práce'!J33</f>
        <v>0</v>
      </c>
      <c r="AW96" s="75">
        <f>'B - Bourací práce'!J34</f>
        <v>0</v>
      </c>
      <c r="AX96" s="75">
        <f>'B - Bourací práce'!J35</f>
        <v>0</v>
      </c>
      <c r="AY96" s="75">
        <f>'B - Bourací práce'!J36</f>
        <v>0</v>
      </c>
      <c r="AZ96" s="75">
        <f>'B - Bourací práce'!F33</f>
        <v>0</v>
      </c>
      <c r="BA96" s="75">
        <f>'B - Bourací práce'!F34</f>
        <v>0</v>
      </c>
      <c r="BB96" s="75">
        <f>'B - Bourací práce'!F35</f>
        <v>0</v>
      </c>
      <c r="BC96" s="75">
        <f>'B - Bourací práce'!F36</f>
        <v>0</v>
      </c>
      <c r="BD96" s="77">
        <f>'B - Bourací práce'!F37</f>
        <v>0</v>
      </c>
      <c r="BT96" s="78" t="s">
        <v>79</v>
      </c>
      <c r="BV96" s="78" t="s">
        <v>73</v>
      </c>
      <c r="BW96" s="78" t="s">
        <v>84</v>
      </c>
      <c r="BX96" s="78" t="s">
        <v>4</v>
      </c>
      <c r="CL96" s="78" t="s">
        <v>1</v>
      </c>
      <c r="CM96" s="78" t="s">
        <v>81</v>
      </c>
    </row>
    <row r="97" spans="1:91" s="6" customFormat="1" ht="30" customHeight="1">
      <c r="A97" s="69" t="s">
        <v>75</v>
      </c>
      <c r="B97" s="70"/>
      <c r="C97" s="71"/>
      <c r="D97" s="225" t="str">
        <f>'D.1.4.4_Elektro'!D9</f>
        <v>D.1.4.4</v>
      </c>
      <c r="E97" s="225"/>
      <c r="F97" s="225"/>
      <c r="G97" s="225"/>
      <c r="H97" s="225"/>
      <c r="I97" s="72"/>
      <c r="J97" s="225" t="str">
        <f>'D.1.4.4_Elektro'!E9</f>
        <v>Silnoproudá elektrotechnika a bleskosvody SO06, SO07</v>
      </c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25"/>
      <c r="AF97" s="225"/>
      <c r="AG97" s="244">
        <f>'D.1.4.4_Elektro'!J30</f>
        <v>0</v>
      </c>
      <c r="AH97" s="245"/>
      <c r="AI97" s="245"/>
      <c r="AJ97" s="245"/>
      <c r="AK97" s="245"/>
      <c r="AL97" s="245"/>
      <c r="AM97" s="245"/>
      <c r="AN97" s="244">
        <f t="shared" si="0"/>
        <v>0</v>
      </c>
      <c r="AO97" s="245"/>
      <c r="AP97" s="245"/>
      <c r="AQ97" s="73" t="s">
        <v>78</v>
      </c>
      <c r="AR97" s="70"/>
      <c r="AS97" s="74">
        <v>0</v>
      </c>
      <c r="AT97" s="75">
        <f t="shared" si="1"/>
        <v>0</v>
      </c>
      <c r="AU97" s="76">
        <f>'D.1.4.4_Elektro'!P128</f>
        <v>0</v>
      </c>
      <c r="AV97" s="75">
        <f>'D.1.4.4_Elektro'!J33</f>
        <v>0</v>
      </c>
      <c r="AW97" s="75">
        <f>'D.1.4.4_Elektro'!J34</f>
        <v>0</v>
      </c>
      <c r="AX97" s="75">
        <f>'D.1.4.4_Elektro'!J35</f>
        <v>0</v>
      </c>
      <c r="AY97" s="75">
        <f>'D.1.4.4_Elektro'!J36</f>
        <v>0</v>
      </c>
      <c r="AZ97" s="75">
        <f>'D.1.4.4_Elektro'!F33</f>
        <v>0</v>
      </c>
      <c r="BA97" s="75">
        <f>'D.1.4.4_Elektro'!F34</f>
        <v>0</v>
      </c>
      <c r="BB97" s="75">
        <f>'D.1.4.4_Elektro'!F35</f>
        <v>0</v>
      </c>
      <c r="BC97" s="75">
        <f>'D.1.4.4_Elektro'!F36</f>
        <v>0</v>
      </c>
      <c r="BD97" s="77">
        <f>'D.1.4.4_Elektro'!F37</f>
        <v>0</v>
      </c>
      <c r="BT97" s="78" t="s">
        <v>79</v>
      </c>
      <c r="BV97" s="78" t="s">
        <v>73</v>
      </c>
      <c r="BW97" s="78" t="s">
        <v>85</v>
      </c>
      <c r="BX97" s="78" t="s">
        <v>4</v>
      </c>
      <c r="CL97" s="78" t="s">
        <v>1</v>
      </c>
      <c r="CM97" s="78" t="s">
        <v>81</v>
      </c>
    </row>
    <row r="98" spans="1:91" s="6" customFormat="1" ht="16.5" customHeight="1">
      <c r="A98" s="69" t="s">
        <v>75</v>
      </c>
      <c r="B98" s="70"/>
      <c r="C98" s="71"/>
      <c r="D98" s="225" t="str">
        <f>'D.2.4.1 - ZTI'!D9</f>
        <v>D.2.4.1</v>
      </c>
      <c r="E98" s="225"/>
      <c r="F98" s="225"/>
      <c r="G98" s="225"/>
      <c r="H98" s="225"/>
      <c r="I98" s="72"/>
      <c r="J98" s="225" t="s">
        <v>1560</v>
      </c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44">
        <f>'D.2.4.1 - ZTI'!J30</f>
        <v>0</v>
      </c>
      <c r="AH98" s="245"/>
      <c r="AI98" s="245"/>
      <c r="AJ98" s="245"/>
      <c r="AK98" s="245"/>
      <c r="AL98" s="245"/>
      <c r="AM98" s="245"/>
      <c r="AN98" s="244">
        <f t="shared" si="0"/>
        <v>0</v>
      </c>
      <c r="AO98" s="245"/>
      <c r="AP98" s="245"/>
      <c r="AQ98" s="73" t="s">
        <v>78</v>
      </c>
      <c r="AR98" s="70"/>
      <c r="AS98" s="74">
        <v>0</v>
      </c>
      <c r="AT98" s="75">
        <f t="shared" si="1"/>
        <v>0</v>
      </c>
      <c r="AU98" s="76">
        <f>'D.2.4.1 - ZTI'!P121</f>
        <v>0</v>
      </c>
      <c r="AV98" s="75">
        <f>'D.2.4.1 - ZTI'!J33</f>
        <v>0</v>
      </c>
      <c r="AW98" s="75">
        <f>'D.2.4.1 - ZTI'!J34</f>
        <v>0</v>
      </c>
      <c r="AX98" s="75">
        <f>'D.2.4.1 - ZTI'!J35</f>
        <v>0</v>
      </c>
      <c r="AY98" s="75">
        <f>'D.2.4.1 - ZTI'!J36</f>
        <v>0</v>
      </c>
      <c r="AZ98" s="75">
        <f>'D.2.4.1 - ZTI'!F33</f>
        <v>0</v>
      </c>
      <c r="BA98" s="75">
        <f>'D.2.4.1 - ZTI'!F34</f>
        <v>0</v>
      </c>
      <c r="BB98" s="75">
        <f>'D.2.4.1 - ZTI'!F35</f>
        <v>0</v>
      </c>
      <c r="BC98" s="75">
        <f>'D.2.4.1 - ZTI'!F36</f>
        <v>0</v>
      </c>
      <c r="BD98" s="77">
        <f>'D.2.4.1 - ZTI'!F37</f>
        <v>0</v>
      </c>
      <c r="BT98" s="78" t="s">
        <v>79</v>
      </c>
      <c r="BV98" s="78" t="s">
        <v>73</v>
      </c>
      <c r="BW98" s="78" t="s">
        <v>88</v>
      </c>
      <c r="BX98" s="78" t="s">
        <v>4</v>
      </c>
      <c r="CL98" s="78" t="s">
        <v>1</v>
      </c>
      <c r="CM98" s="78" t="s">
        <v>81</v>
      </c>
    </row>
    <row r="99" spans="1:91" s="6" customFormat="1" ht="16.5" customHeight="1">
      <c r="A99" s="69" t="s">
        <v>75</v>
      </c>
      <c r="B99" s="70"/>
      <c r="C99" s="71"/>
      <c r="D99" s="225" t="str">
        <f>'D.2.4.3_UT'!D9</f>
        <v>D.2.4.3</v>
      </c>
      <c r="E99" s="225"/>
      <c r="F99" s="225"/>
      <c r="G99" s="225"/>
      <c r="H99" s="225"/>
      <c r="I99" s="72"/>
      <c r="J99" s="225" t="str">
        <f>'D.2.4.3_UT'!E9</f>
        <v>UT SO07</v>
      </c>
      <c r="K99" s="225"/>
      <c r="L99" s="225"/>
      <c r="M99" s="225"/>
      <c r="N99" s="225"/>
      <c r="O99" s="225"/>
      <c r="P99" s="225"/>
      <c r="Q99" s="225"/>
      <c r="R99" s="225"/>
      <c r="S99" s="225"/>
      <c r="T99" s="225"/>
      <c r="U99" s="225"/>
      <c r="V99" s="225"/>
      <c r="W99" s="225"/>
      <c r="X99" s="225"/>
      <c r="Y99" s="225"/>
      <c r="Z99" s="225"/>
      <c r="AA99" s="225"/>
      <c r="AB99" s="225"/>
      <c r="AC99" s="225"/>
      <c r="AD99" s="225"/>
      <c r="AE99" s="225"/>
      <c r="AF99" s="225"/>
      <c r="AG99" s="244">
        <f>'D.2.4.3_UT'!J30</f>
        <v>0</v>
      </c>
      <c r="AH99" s="245"/>
      <c r="AI99" s="245"/>
      <c r="AJ99" s="245"/>
      <c r="AK99" s="245"/>
      <c r="AL99" s="245"/>
      <c r="AM99" s="245"/>
      <c r="AN99" s="244">
        <f t="shared" si="0"/>
        <v>0</v>
      </c>
      <c r="AO99" s="245"/>
      <c r="AP99" s="245"/>
      <c r="AQ99" s="73" t="s">
        <v>78</v>
      </c>
      <c r="AR99" s="70"/>
      <c r="AS99" s="74">
        <v>0</v>
      </c>
      <c r="AT99" s="75">
        <f t="shared" si="1"/>
        <v>0</v>
      </c>
      <c r="AU99" s="76">
        <f>'D.2.4.3_UT'!P118</f>
        <v>0</v>
      </c>
      <c r="AV99" s="75">
        <f>'D.2.4.3_UT'!J33</f>
        <v>0</v>
      </c>
      <c r="AW99" s="75">
        <f>'D.2.4.3_UT'!J34</f>
        <v>0</v>
      </c>
      <c r="AX99" s="75">
        <f>'D.2.4.3_UT'!J35</f>
        <v>0</v>
      </c>
      <c r="AY99" s="75">
        <f>'D.2.4.3_UT'!J36</f>
        <v>0</v>
      </c>
      <c r="AZ99" s="75">
        <f>'D.2.4.3_UT'!F33</f>
        <v>0</v>
      </c>
      <c r="BA99" s="75">
        <f>'D.2.4.3_UT'!F34</f>
        <v>0</v>
      </c>
      <c r="BB99" s="75">
        <f>'D.2.4.3_UT'!F35</f>
        <v>0</v>
      </c>
      <c r="BC99" s="75">
        <f>'D.2.4.3_UT'!F36</f>
        <v>0</v>
      </c>
      <c r="BD99" s="77">
        <f>'D.2.4.3_UT'!F37</f>
        <v>0</v>
      </c>
      <c r="BT99" s="78" t="s">
        <v>79</v>
      </c>
      <c r="BV99" s="78" t="s">
        <v>73</v>
      </c>
      <c r="BW99" s="78" t="s">
        <v>89</v>
      </c>
      <c r="BX99" s="78" t="s">
        <v>4</v>
      </c>
      <c r="CL99" s="78" t="s">
        <v>1</v>
      </c>
      <c r="CM99" s="78" t="s">
        <v>81</v>
      </c>
    </row>
    <row r="100" spans="1:91" s="6" customFormat="1" ht="16.5" customHeight="1">
      <c r="A100" s="69" t="s">
        <v>75</v>
      </c>
      <c r="B100" s="70"/>
      <c r="C100" s="71"/>
      <c r="D100" s="225" t="str">
        <f>'D.1.4.2_VZT'!D9</f>
        <v>D.1.4.2</v>
      </c>
      <c r="E100" s="225"/>
      <c r="F100" s="225"/>
      <c r="G100" s="225"/>
      <c r="H100" s="225"/>
      <c r="I100" s="72"/>
      <c r="J100" s="225" t="str">
        <f>'D.1.4.2_VZT'!E9</f>
        <v>VZT SO06, SO07</v>
      </c>
      <c r="K100" s="225"/>
      <c r="L100" s="225"/>
      <c r="M100" s="225"/>
      <c r="N100" s="225"/>
      <c r="O100" s="225"/>
      <c r="P100" s="225"/>
      <c r="Q100" s="225"/>
      <c r="R100" s="225"/>
      <c r="S100" s="225"/>
      <c r="T100" s="225"/>
      <c r="U100" s="225"/>
      <c r="V100" s="225"/>
      <c r="W100" s="225"/>
      <c r="X100" s="225"/>
      <c r="Y100" s="225"/>
      <c r="Z100" s="225"/>
      <c r="AA100" s="225"/>
      <c r="AB100" s="225"/>
      <c r="AC100" s="225"/>
      <c r="AD100" s="225"/>
      <c r="AE100" s="225"/>
      <c r="AF100" s="225"/>
      <c r="AG100" s="244">
        <f>'D.1.4.2_VZT'!J30</f>
        <v>0</v>
      </c>
      <c r="AH100" s="245"/>
      <c r="AI100" s="245"/>
      <c r="AJ100" s="245"/>
      <c r="AK100" s="245"/>
      <c r="AL100" s="245"/>
      <c r="AM100" s="245"/>
      <c r="AN100" s="244">
        <f t="shared" si="0"/>
        <v>0</v>
      </c>
      <c r="AO100" s="245"/>
      <c r="AP100" s="245"/>
      <c r="AQ100" s="73" t="s">
        <v>78</v>
      </c>
      <c r="AR100" s="70"/>
      <c r="AS100" s="74">
        <v>0</v>
      </c>
      <c r="AT100" s="75">
        <f t="shared" si="1"/>
        <v>0</v>
      </c>
      <c r="AU100" s="76">
        <f>'D.1.4.2_VZT'!P120</f>
        <v>0</v>
      </c>
      <c r="AV100" s="75">
        <f>'D.1.4.2_VZT'!J33</f>
        <v>0</v>
      </c>
      <c r="AW100" s="75">
        <f>'D.1.4.2_VZT'!J34</f>
        <v>0</v>
      </c>
      <c r="AX100" s="75">
        <f>'D.1.4.2_VZT'!J35</f>
        <v>0</v>
      </c>
      <c r="AY100" s="75">
        <f>'D.1.4.2_VZT'!J36</f>
        <v>0</v>
      </c>
      <c r="AZ100" s="75">
        <f>'D.1.4.2_VZT'!F33</f>
        <v>0</v>
      </c>
      <c r="BA100" s="75">
        <f>'D.1.4.2_VZT'!F34</f>
        <v>0</v>
      </c>
      <c r="BB100" s="75">
        <f>'D.1.4.2_VZT'!F35</f>
        <v>0</v>
      </c>
      <c r="BC100" s="75">
        <f>'D.1.4.2_VZT'!F36</f>
        <v>0</v>
      </c>
      <c r="BD100" s="77">
        <f>'D.1.4.2_VZT'!F37</f>
        <v>0</v>
      </c>
      <c r="BT100" s="78" t="s">
        <v>79</v>
      </c>
      <c r="BV100" s="78" t="s">
        <v>73</v>
      </c>
      <c r="BW100" s="78" t="s">
        <v>90</v>
      </c>
      <c r="BX100" s="78" t="s">
        <v>4</v>
      </c>
      <c r="CL100" s="78" t="s">
        <v>1</v>
      </c>
      <c r="CM100" s="78" t="s">
        <v>81</v>
      </c>
    </row>
    <row r="101" spans="1:91" s="6" customFormat="1" ht="16.5" customHeight="1">
      <c r="A101" s="69" t="s">
        <v>75</v>
      </c>
      <c r="B101" s="70"/>
      <c r="C101" s="71"/>
      <c r="D101" s="225" t="s">
        <v>91</v>
      </c>
      <c r="E101" s="225"/>
      <c r="F101" s="225"/>
      <c r="G101" s="225"/>
      <c r="H101" s="225"/>
      <c r="I101" s="72"/>
      <c r="J101" s="225" t="s">
        <v>92</v>
      </c>
      <c r="K101" s="225"/>
      <c r="L101" s="225"/>
      <c r="M101" s="225"/>
      <c r="N101" s="225"/>
      <c r="O101" s="225"/>
      <c r="P101" s="225"/>
      <c r="Q101" s="225"/>
      <c r="R101" s="225"/>
      <c r="S101" s="225"/>
      <c r="T101" s="225"/>
      <c r="U101" s="225"/>
      <c r="V101" s="225"/>
      <c r="W101" s="225"/>
      <c r="X101" s="225"/>
      <c r="Y101" s="225"/>
      <c r="Z101" s="225"/>
      <c r="AA101" s="225"/>
      <c r="AB101" s="225"/>
      <c r="AC101" s="225"/>
      <c r="AD101" s="225"/>
      <c r="AE101" s="225"/>
      <c r="AF101" s="225"/>
      <c r="AG101" s="244">
        <f>'SO06 - Přístřešek pro sva...'!J30</f>
        <v>0</v>
      </c>
      <c r="AH101" s="245"/>
      <c r="AI101" s="245"/>
      <c r="AJ101" s="245"/>
      <c r="AK101" s="245"/>
      <c r="AL101" s="245"/>
      <c r="AM101" s="245"/>
      <c r="AN101" s="244">
        <f t="shared" si="0"/>
        <v>0</v>
      </c>
      <c r="AO101" s="245"/>
      <c r="AP101" s="245"/>
      <c r="AQ101" s="73" t="s">
        <v>78</v>
      </c>
      <c r="AR101" s="70"/>
      <c r="AS101" s="74">
        <v>0</v>
      </c>
      <c r="AT101" s="75">
        <f t="shared" si="1"/>
        <v>0</v>
      </c>
      <c r="AU101" s="76">
        <f>'SO06 - Přístřešek pro sva...'!P127</f>
        <v>356.71882000000005</v>
      </c>
      <c r="AV101" s="75">
        <f>'SO06 - Přístřešek pro sva...'!J33</f>
        <v>0</v>
      </c>
      <c r="AW101" s="75">
        <f>'SO06 - Přístřešek pro sva...'!J34</f>
        <v>0</v>
      </c>
      <c r="AX101" s="75">
        <f>'SO06 - Přístřešek pro sva...'!J35</f>
        <v>0</v>
      </c>
      <c r="AY101" s="75">
        <f>'SO06 - Přístřešek pro sva...'!J36</f>
        <v>0</v>
      </c>
      <c r="AZ101" s="75">
        <f>'SO06 - Přístřešek pro sva...'!F33</f>
        <v>0</v>
      </c>
      <c r="BA101" s="75">
        <f>'SO06 - Přístřešek pro sva...'!F34</f>
        <v>0</v>
      </c>
      <c r="BB101" s="75">
        <f>'SO06 - Přístřešek pro sva...'!F35</f>
        <v>0</v>
      </c>
      <c r="BC101" s="75">
        <f>'SO06 - Přístřešek pro sva...'!F36</f>
        <v>0</v>
      </c>
      <c r="BD101" s="77">
        <f>'SO06 - Přístřešek pro sva...'!F37</f>
        <v>0</v>
      </c>
      <c r="BT101" s="78" t="s">
        <v>79</v>
      </c>
      <c r="BV101" s="78" t="s">
        <v>73</v>
      </c>
      <c r="BW101" s="78" t="s">
        <v>93</v>
      </c>
      <c r="BX101" s="78" t="s">
        <v>4</v>
      </c>
      <c r="CL101" s="78" t="s">
        <v>1</v>
      </c>
      <c r="CM101" s="78" t="s">
        <v>81</v>
      </c>
    </row>
    <row r="102" spans="1:91" s="6" customFormat="1" ht="16.5" customHeight="1">
      <c r="A102" s="69" t="s">
        <v>75</v>
      </c>
      <c r="B102" s="70"/>
      <c r="C102" s="71"/>
      <c r="D102" s="225" t="s">
        <v>94</v>
      </c>
      <c r="E102" s="225"/>
      <c r="F102" s="225"/>
      <c r="G102" s="225"/>
      <c r="H102" s="225"/>
      <c r="I102" s="72"/>
      <c r="J102" s="225" t="s">
        <v>95</v>
      </c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25"/>
      <c r="AF102" s="225"/>
      <c r="AG102" s="244">
        <f>'SO07 - Sklad'!J30</f>
        <v>0</v>
      </c>
      <c r="AH102" s="245"/>
      <c r="AI102" s="245"/>
      <c r="AJ102" s="245"/>
      <c r="AK102" s="245"/>
      <c r="AL102" s="245"/>
      <c r="AM102" s="245"/>
      <c r="AN102" s="244">
        <f t="shared" si="0"/>
        <v>0</v>
      </c>
      <c r="AO102" s="245"/>
      <c r="AP102" s="245"/>
      <c r="AQ102" s="73" t="s">
        <v>78</v>
      </c>
      <c r="AR102" s="70"/>
      <c r="AS102" s="74">
        <v>0</v>
      </c>
      <c r="AT102" s="75">
        <f t="shared" si="1"/>
        <v>0</v>
      </c>
      <c r="AU102" s="76">
        <f>'SO07 - Sklad'!P136</f>
        <v>3563.9203449999995</v>
      </c>
      <c r="AV102" s="75">
        <f>'SO07 - Sklad'!J33</f>
        <v>0</v>
      </c>
      <c r="AW102" s="75">
        <f>'SO07 - Sklad'!J34</f>
        <v>0</v>
      </c>
      <c r="AX102" s="75">
        <f>'SO07 - Sklad'!J35</f>
        <v>0</v>
      </c>
      <c r="AY102" s="75">
        <f>'SO07 - Sklad'!J36</f>
        <v>0</v>
      </c>
      <c r="AZ102" s="75">
        <f>'SO07 - Sklad'!F33</f>
        <v>0</v>
      </c>
      <c r="BA102" s="75">
        <f>'SO07 - Sklad'!F34</f>
        <v>0</v>
      </c>
      <c r="BB102" s="75">
        <f>'SO07 - Sklad'!F35</f>
        <v>0</v>
      </c>
      <c r="BC102" s="75">
        <f>'SO07 - Sklad'!F36</f>
        <v>0</v>
      </c>
      <c r="BD102" s="77">
        <f>'SO07 - Sklad'!F37</f>
        <v>0</v>
      </c>
      <c r="BT102" s="78" t="s">
        <v>79</v>
      </c>
      <c r="BV102" s="78" t="s">
        <v>73</v>
      </c>
      <c r="BW102" s="78" t="s">
        <v>96</v>
      </c>
      <c r="BX102" s="78" t="s">
        <v>4</v>
      </c>
      <c r="CL102" s="78" t="s">
        <v>1</v>
      </c>
      <c r="CM102" s="78" t="s">
        <v>81</v>
      </c>
    </row>
    <row r="103" spans="1:91" s="6" customFormat="1" ht="16.5" customHeight="1">
      <c r="A103" s="69" t="s">
        <v>75</v>
      </c>
      <c r="B103" s="70"/>
      <c r="C103" s="71"/>
      <c r="D103" s="225" t="s">
        <v>97</v>
      </c>
      <c r="E103" s="225"/>
      <c r="F103" s="225"/>
      <c r="G103" s="225"/>
      <c r="H103" s="225"/>
      <c r="I103" s="72"/>
      <c r="J103" s="225" t="s">
        <v>98</v>
      </c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44">
        <f>'Sv - Venkovní úpravy a bo...'!J30</f>
        <v>0</v>
      </c>
      <c r="AH103" s="245"/>
      <c r="AI103" s="245"/>
      <c r="AJ103" s="245"/>
      <c r="AK103" s="245"/>
      <c r="AL103" s="245"/>
      <c r="AM103" s="245"/>
      <c r="AN103" s="244">
        <f t="shared" si="0"/>
        <v>0</v>
      </c>
      <c r="AO103" s="245"/>
      <c r="AP103" s="245"/>
      <c r="AQ103" s="73" t="s">
        <v>78</v>
      </c>
      <c r="AR103" s="70"/>
      <c r="AS103" s="74">
        <v>0</v>
      </c>
      <c r="AT103" s="75">
        <f t="shared" si="1"/>
        <v>0</v>
      </c>
      <c r="AU103" s="76">
        <f>'Sv - Venkovní úpravy a bo...'!P124</f>
        <v>1301.2189980000003</v>
      </c>
      <c r="AV103" s="75">
        <f>'Sv - Venkovní úpravy a bo...'!J33</f>
        <v>0</v>
      </c>
      <c r="AW103" s="75">
        <f>'Sv - Venkovní úpravy a bo...'!J34</f>
        <v>0</v>
      </c>
      <c r="AX103" s="75">
        <f>'Sv - Venkovní úpravy a bo...'!J35</f>
        <v>0</v>
      </c>
      <c r="AY103" s="75">
        <f>'Sv - Venkovní úpravy a bo...'!J36</f>
        <v>0</v>
      </c>
      <c r="AZ103" s="75">
        <f>'Sv - Venkovní úpravy a bo...'!F33</f>
        <v>0</v>
      </c>
      <c r="BA103" s="75">
        <f>'Sv - Venkovní úpravy a bo...'!F34</f>
        <v>0</v>
      </c>
      <c r="BB103" s="75">
        <f>'Sv - Venkovní úpravy a bo...'!F35</f>
        <v>0</v>
      </c>
      <c r="BC103" s="75">
        <f>'Sv - Venkovní úpravy a bo...'!F36</f>
        <v>0</v>
      </c>
      <c r="BD103" s="77">
        <f>'Sv - Venkovní úpravy a bo...'!F37</f>
        <v>0</v>
      </c>
      <c r="BT103" s="78" t="s">
        <v>79</v>
      </c>
      <c r="BV103" s="78" t="s">
        <v>73</v>
      </c>
      <c r="BW103" s="78" t="s">
        <v>99</v>
      </c>
      <c r="BX103" s="78" t="s">
        <v>4</v>
      </c>
      <c r="CL103" s="78" t="s">
        <v>1</v>
      </c>
      <c r="CM103" s="78" t="s">
        <v>81</v>
      </c>
    </row>
    <row r="104" spans="1:91" s="6" customFormat="1" ht="16.5" customHeight="1">
      <c r="A104" s="69" t="s">
        <v>75</v>
      </c>
      <c r="B104" s="70"/>
      <c r="C104" s="71"/>
      <c r="D104" s="225" t="s">
        <v>100</v>
      </c>
      <c r="E104" s="225"/>
      <c r="F104" s="225"/>
      <c r="G104" s="225"/>
      <c r="H104" s="225"/>
      <c r="I104" s="72"/>
      <c r="J104" s="225" t="s">
        <v>101</v>
      </c>
      <c r="K104" s="225"/>
      <c r="L104" s="225"/>
      <c r="M104" s="225"/>
      <c r="N104" s="225"/>
      <c r="O104" s="225"/>
      <c r="P104" s="225"/>
      <c r="Q104" s="225"/>
      <c r="R104" s="225"/>
      <c r="S104" s="225"/>
      <c r="T104" s="225"/>
      <c r="U104" s="225"/>
      <c r="V104" s="225"/>
      <c r="W104" s="225"/>
      <c r="X104" s="225"/>
      <c r="Y104" s="225"/>
      <c r="Z104" s="225"/>
      <c r="AA104" s="225"/>
      <c r="AB104" s="225"/>
      <c r="AC104" s="225"/>
      <c r="AD104" s="225"/>
      <c r="AE104" s="225"/>
      <c r="AF104" s="225"/>
      <c r="AG104" s="244">
        <f>'ORN - Ostatní rozpočtové ...'!J30</f>
        <v>0</v>
      </c>
      <c r="AH104" s="245"/>
      <c r="AI104" s="245"/>
      <c r="AJ104" s="245"/>
      <c r="AK104" s="245"/>
      <c r="AL104" s="245"/>
      <c r="AM104" s="245"/>
      <c r="AN104" s="244">
        <f t="shared" si="0"/>
        <v>0</v>
      </c>
      <c r="AO104" s="245"/>
      <c r="AP104" s="245"/>
      <c r="AQ104" s="73" t="s">
        <v>78</v>
      </c>
      <c r="AR104" s="70"/>
      <c r="AS104" s="79">
        <v>0</v>
      </c>
      <c r="AT104" s="80">
        <f t="shared" si="1"/>
        <v>0</v>
      </c>
      <c r="AU104" s="81">
        <f>'ORN - Ostatní rozpočtové ...'!P118</f>
        <v>0</v>
      </c>
      <c r="AV104" s="80">
        <f>'ORN - Ostatní rozpočtové ...'!J33</f>
        <v>0</v>
      </c>
      <c r="AW104" s="80">
        <f>'ORN - Ostatní rozpočtové ...'!J34</f>
        <v>0</v>
      </c>
      <c r="AX104" s="80">
        <f>'ORN - Ostatní rozpočtové ...'!J35</f>
        <v>0</v>
      </c>
      <c r="AY104" s="80">
        <f>'ORN - Ostatní rozpočtové ...'!J36</f>
        <v>0</v>
      </c>
      <c r="AZ104" s="80">
        <f>'ORN - Ostatní rozpočtové ...'!F33</f>
        <v>0</v>
      </c>
      <c r="BA104" s="80">
        <f>'ORN - Ostatní rozpočtové ...'!F34</f>
        <v>0</v>
      </c>
      <c r="BB104" s="80">
        <f>'ORN - Ostatní rozpočtové ...'!F35</f>
        <v>0</v>
      </c>
      <c r="BC104" s="80">
        <f>'ORN - Ostatní rozpočtové ...'!F36</f>
        <v>0</v>
      </c>
      <c r="BD104" s="82">
        <f>'ORN - Ostatní rozpočtové ...'!F37</f>
        <v>0</v>
      </c>
      <c r="BT104" s="78" t="s">
        <v>79</v>
      </c>
      <c r="BV104" s="78" t="s">
        <v>73</v>
      </c>
      <c r="BW104" s="78" t="s">
        <v>102</v>
      </c>
      <c r="BX104" s="78" t="s">
        <v>4</v>
      </c>
      <c r="CL104" s="78" t="s">
        <v>1</v>
      </c>
      <c r="CM104" s="78" t="s">
        <v>81</v>
      </c>
    </row>
    <row r="105" spans="2:44" s="1" customFormat="1" ht="30" customHeight="1">
      <c r="B105" s="28"/>
      <c r="AR105" s="28"/>
    </row>
    <row r="106" spans="2:44" s="1" customFormat="1" ht="6.95" customHeight="1"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28"/>
    </row>
  </sheetData>
  <mergeCells count="78">
    <mergeCell ref="E14:AJ14"/>
    <mergeCell ref="BE5:BE34"/>
    <mergeCell ref="AG104:AM104"/>
    <mergeCell ref="AG98:AM98"/>
    <mergeCell ref="AM87:AN87"/>
    <mergeCell ref="AM89:AP89"/>
    <mergeCell ref="AM90:AP90"/>
    <mergeCell ref="AN104:AP104"/>
    <mergeCell ref="AN103:AP103"/>
    <mergeCell ref="AN96:AP96"/>
    <mergeCell ref="AN102:AP102"/>
    <mergeCell ref="AN92:AP92"/>
    <mergeCell ref="AN101:AP101"/>
    <mergeCell ref="AN98:AP98"/>
    <mergeCell ref="AN100:AP100"/>
    <mergeCell ref="AN99:AP99"/>
    <mergeCell ref="AN95:AP95"/>
    <mergeCell ref="AN97:AP97"/>
    <mergeCell ref="AR2:BE2"/>
    <mergeCell ref="AG103:AM103"/>
    <mergeCell ref="AG102:AM102"/>
    <mergeCell ref="AG92:AM92"/>
    <mergeCell ref="AG97:AM97"/>
    <mergeCell ref="AG95:AM95"/>
    <mergeCell ref="AG100:AM100"/>
    <mergeCell ref="AG101:AM101"/>
    <mergeCell ref="AG99:AM99"/>
    <mergeCell ref="AG96:AM96"/>
    <mergeCell ref="AS89:AT91"/>
    <mergeCell ref="AN94:AP94"/>
    <mergeCell ref="AK31:AO31"/>
    <mergeCell ref="AG94:AM94"/>
    <mergeCell ref="K5:AO5"/>
    <mergeCell ref="K6:AO6"/>
    <mergeCell ref="L31:P31"/>
    <mergeCell ref="L32:P32"/>
    <mergeCell ref="W32:AE32"/>
    <mergeCell ref="AK32:AO32"/>
    <mergeCell ref="E23:AN23"/>
    <mergeCell ref="AK26:AO26"/>
    <mergeCell ref="L28:P28"/>
    <mergeCell ref="W28:AE28"/>
    <mergeCell ref="AK28:AO28"/>
    <mergeCell ref="L29:P29"/>
    <mergeCell ref="W29:AE29"/>
    <mergeCell ref="AK29:AO29"/>
    <mergeCell ref="AK30:AO30"/>
    <mergeCell ref="L30:P30"/>
    <mergeCell ref="L85:AO85"/>
    <mergeCell ref="W31:AE31"/>
    <mergeCell ref="L33:P33"/>
    <mergeCell ref="W33:AE33"/>
    <mergeCell ref="AK33:AO33"/>
    <mergeCell ref="AK35:AO35"/>
    <mergeCell ref="X35:AB35"/>
    <mergeCell ref="W30:AE30"/>
    <mergeCell ref="D102:H102"/>
    <mergeCell ref="D103:H103"/>
    <mergeCell ref="D104:H104"/>
    <mergeCell ref="D101:H101"/>
    <mergeCell ref="I92:AF92"/>
    <mergeCell ref="J102:AF102"/>
    <mergeCell ref="J103:AF103"/>
    <mergeCell ref="J100:AF100"/>
    <mergeCell ref="J99:AF99"/>
    <mergeCell ref="J98:AF98"/>
    <mergeCell ref="J97:AF97"/>
    <mergeCell ref="J101:AF101"/>
    <mergeCell ref="J104:AF104"/>
    <mergeCell ref="J96:AF96"/>
    <mergeCell ref="J95:AF95"/>
    <mergeCell ref="C92:G92"/>
    <mergeCell ref="D98:H98"/>
    <mergeCell ref="D99:H99"/>
    <mergeCell ref="D95:H95"/>
    <mergeCell ref="D100:H100"/>
    <mergeCell ref="D97:H97"/>
    <mergeCell ref="D96:H96"/>
  </mergeCells>
  <hyperlinks>
    <hyperlink ref="A95" location="'D.3 - IO01 - Retenční nád...'!C2" display="/"/>
    <hyperlink ref="A96" location="'B - Bourací práce'!C2" display="/"/>
    <hyperlink ref="A97" location="'El - Sklady SAKO'!C2" display="/"/>
    <hyperlink ref="A98" location="'D.2.4.1 - ZTI'!C2" display="/"/>
    <hyperlink ref="A99" location="'UT - kros_sako_ut'!C2" display="/"/>
    <hyperlink ref="A100" location="'VZT - kros_sako_vzt'!C2" display="/"/>
    <hyperlink ref="A101" location="'SO06 - Přístřešek pro sva...'!C2" display="/"/>
    <hyperlink ref="A102" location="'SO07 - Sklad'!C2" display="/"/>
    <hyperlink ref="A103" location="'Sv - Venkovní úpravy a bo...'!C2" display="/"/>
    <hyperlink ref="A104" location="'ORN - Ostatní rozpočtové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4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2:BM219"/>
  <sheetViews>
    <sheetView showGridLines="0" workbookViewId="0" topLeftCell="A117">
      <selection activeCell="V127" sqref="V127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8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12.7109375" style="0" customWidth="1"/>
    <col min="12" max="12" width="24.7109375" style="0" hidden="1" customWidth="1"/>
    <col min="13" max="13" width="10.8515625" style="0" hidden="1" customWidth="1"/>
    <col min="14" max="14" width="9.28125" style="0" hidden="1" customWidth="1"/>
    <col min="15" max="16" width="14.140625" style="0" hidden="1" customWidth="1"/>
    <col min="17" max="17" width="12.8515625" style="0" hidden="1" customWidth="1"/>
    <col min="18" max="18" width="25.7109375" style="0" hidden="1" customWidth="1"/>
    <col min="19" max="19" width="27.28125" style="0" hidden="1" customWidth="1"/>
    <col min="20" max="20" width="23.421875" style="0" hidden="1" customWidth="1"/>
    <col min="21" max="21" width="25.8515625" style="0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46" t="s">
        <v>5</v>
      </c>
      <c r="M2" s="237"/>
      <c r="N2" s="237"/>
      <c r="O2" s="237"/>
      <c r="P2" s="237"/>
      <c r="Q2" s="237"/>
      <c r="R2" s="237"/>
      <c r="S2" s="237"/>
      <c r="T2" s="237"/>
      <c r="U2" s="237"/>
      <c r="V2" s="237"/>
      <c r="AT2" s="16" t="s">
        <v>99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81</v>
      </c>
    </row>
    <row r="4" spans="2:46" ht="24.95" customHeight="1">
      <c r="B4" s="19"/>
      <c r="D4" s="20" t="s">
        <v>103</v>
      </c>
      <c r="L4" s="19"/>
      <c r="M4" s="83" t="s">
        <v>10</v>
      </c>
      <c r="AT4" s="16" t="s">
        <v>3</v>
      </c>
    </row>
    <row r="5" spans="2:12" ht="6.95" customHeight="1">
      <c r="B5" s="19"/>
      <c r="L5" s="19"/>
    </row>
    <row r="6" spans="2:12" ht="12" customHeight="1">
      <c r="B6" s="19"/>
      <c r="D6" s="25" t="s">
        <v>14</v>
      </c>
      <c r="L6" s="19"/>
    </row>
    <row r="7" spans="2:12" ht="16.5" customHeight="1">
      <c r="B7" s="19"/>
      <c r="E7" s="264" t="str">
        <f>'Rekapitulace stavby'!K6</f>
        <v>Sklad a přístřešek pro svařován a retenční nádrž, SAKO Brno a.s.</v>
      </c>
      <c r="F7" s="265"/>
      <c r="G7" s="265"/>
      <c r="H7" s="265"/>
      <c r="L7" s="19"/>
    </row>
    <row r="8" spans="2:12" s="1" customFormat="1" ht="12" customHeight="1">
      <c r="B8" s="28"/>
      <c r="D8" s="25" t="s">
        <v>104</v>
      </c>
      <c r="L8" s="28"/>
    </row>
    <row r="9" spans="2:12" s="1" customFormat="1" ht="16.5" customHeight="1">
      <c r="B9" s="28"/>
      <c r="E9" s="229" t="s">
        <v>1441</v>
      </c>
      <c r="F9" s="263"/>
      <c r="G9" s="263"/>
      <c r="H9" s="263"/>
      <c r="L9" s="28"/>
    </row>
    <row r="10" spans="2:12" s="1" customFormat="1" ht="12">
      <c r="B10" s="28"/>
      <c r="L10" s="28"/>
    </row>
    <row r="11" spans="2:12" s="1" customFormat="1" ht="12" customHeight="1">
      <c r="B11" s="28"/>
      <c r="D11" s="25" t="s">
        <v>16</v>
      </c>
      <c r="F11" s="23" t="s">
        <v>1</v>
      </c>
      <c r="I11" s="25" t="s">
        <v>17</v>
      </c>
      <c r="J11" s="23" t="s">
        <v>1</v>
      </c>
      <c r="L11" s="28"/>
    </row>
    <row r="12" spans="2:12" s="1" customFormat="1" ht="12" customHeight="1">
      <c r="B12" s="28"/>
      <c r="D12" s="25" t="s">
        <v>18</v>
      </c>
      <c r="F12" s="23" t="s">
        <v>19</v>
      </c>
      <c r="I12" s="25" t="s">
        <v>20</v>
      </c>
      <c r="J12" s="48" t="str">
        <f>'Rekapitulace stavby'!AN8</f>
        <v>22. 7. 2022</v>
      </c>
      <c r="L12" s="28"/>
    </row>
    <row r="13" spans="2:12" s="1" customFormat="1" ht="10.9" customHeight="1">
      <c r="B13" s="28"/>
      <c r="L13" s="28"/>
    </row>
    <row r="14" spans="2:12" s="1" customFormat="1" ht="12" customHeight="1">
      <c r="B14" s="28"/>
      <c r="D14" s="25" t="s">
        <v>22</v>
      </c>
      <c r="I14" s="25" t="s">
        <v>23</v>
      </c>
      <c r="J14" s="23" t="str">
        <f>IF('Rekapitulace stavby'!AN10="","",'Rekapitulace stavby'!AN10)</f>
        <v/>
      </c>
      <c r="L14" s="28"/>
    </row>
    <row r="15" spans="2:12" s="1" customFormat="1" ht="18" customHeight="1">
      <c r="B15" s="28"/>
      <c r="E15" s="23" t="str">
        <f>IF('Rekapitulace stavby'!E11="","",'Rekapitulace stavby'!E11)</f>
        <v xml:space="preserve"> </v>
      </c>
      <c r="I15" s="25" t="s">
        <v>25</v>
      </c>
      <c r="J15" s="23" t="str">
        <f>IF('Rekapitulace stavby'!AN11="","",'Rekapitulace stavby'!AN11)</f>
        <v/>
      </c>
      <c r="L15" s="28"/>
    </row>
    <row r="16" spans="2:12" s="1" customFormat="1" ht="6.95" customHeight="1">
      <c r="B16" s="28"/>
      <c r="L16" s="28"/>
    </row>
    <row r="17" spans="2:12" s="1" customFormat="1" ht="12" customHeight="1">
      <c r="B17" s="28"/>
      <c r="D17" s="25" t="s">
        <v>26</v>
      </c>
      <c r="I17" s="25" t="s">
        <v>23</v>
      </c>
      <c r="J17" s="23" t="str">
        <f>'Rekapitulace stavby'!AN13</f>
        <v>Vyplň údaj</v>
      </c>
      <c r="L17" s="28"/>
    </row>
    <row r="18" spans="2:12" s="1" customFormat="1" ht="18" customHeight="1">
      <c r="B18" s="28"/>
      <c r="E18" s="236" t="str">
        <f>'Rekapitulace stavby'!E14</f>
        <v>Vyplň údaj</v>
      </c>
      <c r="F18" s="236"/>
      <c r="G18" s="236"/>
      <c r="H18" s="236"/>
      <c r="I18" s="25" t="s">
        <v>25</v>
      </c>
      <c r="J18" s="23" t="str">
        <f>'Rekapitulace stavby'!AN14</f>
        <v>Vyplň údaj</v>
      </c>
      <c r="L18" s="28"/>
    </row>
    <row r="19" spans="2:12" s="1" customFormat="1" ht="6.95" customHeight="1">
      <c r="B19" s="28"/>
      <c r="L19" s="28"/>
    </row>
    <row r="20" spans="2:12" s="1" customFormat="1" ht="12" customHeight="1">
      <c r="B20" s="28"/>
      <c r="D20" s="25" t="s">
        <v>27</v>
      </c>
      <c r="I20" s="25" t="s">
        <v>23</v>
      </c>
      <c r="J20" s="23" t="str">
        <f>IF('Rekapitulace stavby'!AN16="","",'Rekapitulace stavby'!AN16)</f>
        <v/>
      </c>
      <c r="L20" s="28"/>
    </row>
    <row r="21" spans="2:12" s="1" customFormat="1" ht="18" customHeight="1">
      <c r="B21" s="28"/>
      <c r="E21" s="23" t="str">
        <f>IF('Rekapitulace stavby'!E17="","",'Rekapitulace stavby'!E17)</f>
        <v xml:space="preserve"> </v>
      </c>
      <c r="I21" s="25" t="s">
        <v>25</v>
      </c>
      <c r="J21" s="23" t="str">
        <f>IF('Rekapitulace stavby'!AN17="","",'Rekapitulace stavby'!AN17)</f>
        <v/>
      </c>
      <c r="L21" s="28"/>
    </row>
    <row r="22" spans="2:12" s="1" customFormat="1" ht="6.95" customHeight="1">
      <c r="B22" s="28"/>
      <c r="L22" s="28"/>
    </row>
    <row r="23" spans="2:12" s="1" customFormat="1" ht="12" customHeight="1">
      <c r="B23" s="28"/>
      <c r="D23" s="25" t="s">
        <v>29</v>
      </c>
      <c r="I23" s="25" t="s">
        <v>23</v>
      </c>
      <c r="J23" s="23" t="str">
        <f>IF('Rekapitulace stavby'!AN19="","",'Rekapitulace stavby'!AN19)</f>
        <v/>
      </c>
      <c r="L23" s="28"/>
    </row>
    <row r="24" spans="2:12" s="1" customFormat="1" ht="18" customHeight="1">
      <c r="B24" s="28"/>
      <c r="E24" s="23" t="str">
        <f>IF('Rekapitulace stavby'!E20="","",'Rekapitulace stavby'!E20)</f>
        <v xml:space="preserve"> </v>
      </c>
      <c r="I24" s="25" t="s">
        <v>25</v>
      </c>
      <c r="J24" s="23" t="str">
        <f>IF('Rekapitulace stavby'!AN20="","",'Rekapitulace stavby'!AN20)</f>
        <v/>
      </c>
      <c r="L24" s="28"/>
    </row>
    <row r="25" spans="2:12" s="1" customFormat="1" ht="6.95" customHeight="1">
      <c r="B25" s="28"/>
      <c r="L25" s="28"/>
    </row>
    <row r="26" spans="2:12" s="1" customFormat="1" ht="12" customHeight="1">
      <c r="B26" s="28"/>
      <c r="D26" s="25" t="s">
        <v>30</v>
      </c>
      <c r="L26" s="28"/>
    </row>
    <row r="27" spans="2:12" s="7" customFormat="1" ht="16.5" customHeight="1">
      <c r="B27" s="84"/>
      <c r="E27" s="240" t="s">
        <v>1</v>
      </c>
      <c r="F27" s="240"/>
      <c r="G27" s="240"/>
      <c r="H27" s="240"/>
      <c r="L27" s="84"/>
    </row>
    <row r="28" spans="2:12" s="1" customFormat="1" ht="6.95" customHeight="1">
      <c r="B28" s="28"/>
      <c r="L28" s="28"/>
    </row>
    <row r="29" spans="2:12" s="1" customFormat="1" ht="6.95" customHeight="1">
      <c r="B29" s="28"/>
      <c r="D29" s="49"/>
      <c r="E29" s="49"/>
      <c r="F29" s="49"/>
      <c r="G29" s="49"/>
      <c r="H29" s="49"/>
      <c r="I29" s="49"/>
      <c r="J29" s="49"/>
      <c r="K29" s="49"/>
      <c r="L29" s="28"/>
    </row>
    <row r="30" spans="2:12" s="1" customFormat="1" ht="25.35" customHeight="1">
      <c r="B30" s="28"/>
      <c r="D30" s="85" t="s">
        <v>31</v>
      </c>
      <c r="J30" s="61">
        <f>ROUND(J124,2)</f>
        <v>0</v>
      </c>
      <c r="L30" s="28"/>
    </row>
    <row r="31" spans="2:12" s="1" customFormat="1" ht="6.95" customHeight="1">
      <c r="B31" s="28"/>
      <c r="D31" s="49"/>
      <c r="E31" s="49"/>
      <c r="F31" s="49"/>
      <c r="G31" s="49"/>
      <c r="H31" s="49"/>
      <c r="I31" s="49"/>
      <c r="J31" s="49"/>
      <c r="K31" s="49"/>
      <c r="L31" s="28"/>
    </row>
    <row r="32" spans="2:12" s="1" customFormat="1" ht="14.45" customHeight="1">
      <c r="B32" s="28"/>
      <c r="F32" s="31" t="s">
        <v>33</v>
      </c>
      <c r="I32" s="31" t="s">
        <v>32</v>
      </c>
      <c r="J32" s="31" t="s">
        <v>34</v>
      </c>
      <c r="L32" s="28"/>
    </row>
    <row r="33" spans="2:12" s="1" customFormat="1" ht="14.45" customHeight="1">
      <c r="B33" s="28"/>
      <c r="D33" s="86" t="s">
        <v>35</v>
      </c>
      <c r="E33" s="25" t="s">
        <v>36</v>
      </c>
      <c r="F33" s="87">
        <f>ROUND((SUM(BE124:BE218)),2)</f>
        <v>0</v>
      </c>
      <c r="I33" s="88">
        <v>0.21</v>
      </c>
      <c r="J33" s="87">
        <f>ROUND(((SUM(BE124:BE218))*I33),2)</f>
        <v>0</v>
      </c>
      <c r="L33" s="28"/>
    </row>
    <row r="34" spans="2:12" s="1" customFormat="1" ht="14.45" customHeight="1">
      <c r="B34" s="28"/>
      <c r="E34" s="25" t="s">
        <v>37</v>
      </c>
      <c r="F34" s="87">
        <f>ROUND((SUM(BF124:BF218)),2)</f>
        <v>0</v>
      </c>
      <c r="I34" s="88">
        <v>0.15</v>
      </c>
      <c r="J34" s="87">
        <f>ROUND(((SUM(BF124:BF218))*I34),2)</f>
        <v>0</v>
      </c>
      <c r="L34" s="28"/>
    </row>
    <row r="35" spans="2:12" s="1" customFormat="1" ht="14.45" customHeight="1" hidden="1">
      <c r="B35" s="28"/>
      <c r="E35" s="25" t="s">
        <v>38</v>
      </c>
      <c r="F35" s="87">
        <f>ROUND((SUM(BG124:BG218)),2)</f>
        <v>0</v>
      </c>
      <c r="I35" s="88">
        <v>0.21</v>
      </c>
      <c r="J35" s="87">
        <f>0</f>
        <v>0</v>
      </c>
      <c r="L35" s="28"/>
    </row>
    <row r="36" spans="2:12" s="1" customFormat="1" ht="14.45" customHeight="1" hidden="1">
      <c r="B36" s="28"/>
      <c r="E36" s="25" t="s">
        <v>39</v>
      </c>
      <c r="F36" s="87">
        <f>ROUND((SUM(BH124:BH218)),2)</f>
        <v>0</v>
      </c>
      <c r="I36" s="88">
        <v>0.15</v>
      </c>
      <c r="J36" s="87">
        <f>0</f>
        <v>0</v>
      </c>
      <c r="L36" s="28"/>
    </row>
    <row r="37" spans="2:12" s="1" customFormat="1" ht="14.45" customHeight="1" hidden="1">
      <c r="B37" s="28"/>
      <c r="E37" s="25" t="s">
        <v>40</v>
      </c>
      <c r="F37" s="87">
        <f>ROUND((SUM(BI124:BI218)),2)</f>
        <v>0</v>
      </c>
      <c r="I37" s="88">
        <v>0</v>
      </c>
      <c r="J37" s="87">
        <f>0</f>
        <v>0</v>
      </c>
      <c r="L37" s="28"/>
    </row>
    <row r="38" spans="2:12" s="1" customFormat="1" ht="6.95" customHeight="1">
      <c r="B38" s="28"/>
      <c r="L38" s="28"/>
    </row>
    <row r="39" spans="2:12" s="1" customFormat="1" ht="25.35" customHeight="1">
      <c r="B39" s="28"/>
      <c r="C39" s="89"/>
      <c r="D39" s="90" t="s">
        <v>41</v>
      </c>
      <c r="E39" s="52"/>
      <c r="F39" s="52"/>
      <c r="G39" s="91" t="s">
        <v>42</v>
      </c>
      <c r="H39" s="92" t="s">
        <v>43</v>
      </c>
      <c r="I39" s="52"/>
      <c r="J39" s="93">
        <f>SUM(J30:J37)</f>
        <v>0</v>
      </c>
      <c r="K39" s="94"/>
      <c r="L39" s="28"/>
    </row>
    <row r="40" spans="2:12" s="1" customFormat="1" ht="14.45" customHeight="1">
      <c r="B40" s="28"/>
      <c r="L40" s="28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28"/>
      <c r="D50" s="37" t="s">
        <v>44</v>
      </c>
      <c r="E50" s="38"/>
      <c r="F50" s="38"/>
      <c r="G50" s="37" t="s">
        <v>45</v>
      </c>
      <c r="H50" s="38"/>
      <c r="I50" s="38"/>
      <c r="J50" s="38"/>
      <c r="K50" s="38"/>
      <c r="L50" s="28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.75">
      <c r="B61" s="28"/>
      <c r="D61" s="39" t="s">
        <v>46</v>
      </c>
      <c r="E61" s="30"/>
      <c r="F61" s="95" t="s">
        <v>47</v>
      </c>
      <c r="G61" s="39" t="s">
        <v>46</v>
      </c>
      <c r="H61" s="30"/>
      <c r="I61" s="30"/>
      <c r="J61" s="96" t="s">
        <v>47</v>
      </c>
      <c r="K61" s="30"/>
      <c r="L61" s="28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.75">
      <c r="B65" s="28"/>
      <c r="D65" s="37" t="s">
        <v>48</v>
      </c>
      <c r="E65" s="38"/>
      <c r="F65" s="38"/>
      <c r="G65" s="37" t="s">
        <v>49</v>
      </c>
      <c r="H65" s="38"/>
      <c r="I65" s="38"/>
      <c r="J65" s="38"/>
      <c r="K65" s="38"/>
      <c r="L65" s="28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.75">
      <c r="B76" s="28"/>
      <c r="D76" s="39" t="s">
        <v>46</v>
      </c>
      <c r="E76" s="30"/>
      <c r="F76" s="95" t="s">
        <v>47</v>
      </c>
      <c r="G76" s="39" t="s">
        <v>46</v>
      </c>
      <c r="H76" s="30"/>
      <c r="I76" s="30"/>
      <c r="J76" s="96" t="s">
        <v>47</v>
      </c>
      <c r="K76" s="30"/>
      <c r="L76" s="28"/>
    </row>
    <row r="77" spans="2:12" s="1" customFormat="1" ht="14.45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8"/>
    </row>
    <row r="81" spans="2:12" s="1" customFormat="1" ht="6.95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8"/>
    </row>
    <row r="82" spans="2:12" s="1" customFormat="1" ht="24.95" customHeight="1">
      <c r="B82" s="28"/>
      <c r="C82" s="20" t="s">
        <v>106</v>
      </c>
      <c r="L82" s="28"/>
    </row>
    <row r="83" spans="2:12" s="1" customFormat="1" ht="6.95" customHeight="1">
      <c r="B83" s="28"/>
      <c r="L83" s="28"/>
    </row>
    <row r="84" spans="2:12" s="1" customFormat="1" ht="12" customHeight="1">
      <c r="B84" s="28"/>
      <c r="C84" s="25" t="s">
        <v>14</v>
      </c>
      <c r="L84" s="28"/>
    </row>
    <row r="85" spans="2:12" s="1" customFormat="1" ht="16.5" customHeight="1">
      <c r="B85" s="28"/>
      <c r="E85" s="264" t="str">
        <f>E7</f>
        <v>Sklad a přístřešek pro svařován a retenční nádrž, SAKO Brno a.s.</v>
      </c>
      <c r="F85" s="265"/>
      <c r="G85" s="265"/>
      <c r="H85" s="265"/>
      <c r="L85" s="28"/>
    </row>
    <row r="86" spans="2:12" s="1" customFormat="1" ht="12" customHeight="1">
      <c r="B86" s="28"/>
      <c r="C86" s="25" t="s">
        <v>104</v>
      </c>
      <c r="L86" s="28"/>
    </row>
    <row r="87" spans="2:12" s="1" customFormat="1" ht="16.5" customHeight="1">
      <c r="B87" s="28"/>
      <c r="E87" s="229" t="str">
        <f>E9</f>
        <v>Sv - Venkovní úpravy a bourané kontrukce</v>
      </c>
      <c r="F87" s="263"/>
      <c r="G87" s="263"/>
      <c r="H87" s="263"/>
      <c r="L87" s="28"/>
    </row>
    <row r="88" spans="2:12" s="1" customFormat="1" ht="6.95" customHeight="1">
      <c r="B88" s="28"/>
      <c r="L88" s="28"/>
    </row>
    <row r="89" spans="2:12" s="1" customFormat="1" ht="12" customHeight="1">
      <c r="B89" s="28"/>
      <c r="C89" s="25" t="s">
        <v>18</v>
      </c>
      <c r="F89" s="23" t="str">
        <f>F12</f>
        <v>Brno - Komárov</v>
      </c>
      <c r="I89" s="25" t="s">
        <v>20</v>
      </c>
      <c r="J89" s="48" t="str">
        <f>IF(J12="","",J12)</f>
        <v>22. 7. 2022</v>
      </c>
      <c r="L89" s="28"/>
    </row>
    <row r="90" spans="2:12" s="1" customFormat="1" ht="6.95" customHeight="1">
      <c r="B90" s="28"/>
      <c r="L90" s="28"/>
    </row>
    <row r="91" spans="2:12" s="1" customFormat="1" ht="15.2" customHeight="1">
      <c r="B91" s="28"/>
      <c r="C91" s="25" t="s">
        <v>22</v>
      </c>
      <c r="F91" s="23" t="str">
        <f>E15</f>
        <v xml:space="preserve"> </v>
      </c>
      <c r="I91" s="25" t="s">
        <v>27</v>
      </c>
      <c r="J91" s="26" t="str">
        <f>E21</f>
        <v xml:space="preserve"> </v>
      </c>
      <c r="L91" s="28"/>
    </row>
    <row r="92" spans="2:12" s="1" customFormat="1" ht="15.2" customHeight="1">
      <c r="B92" s="28"/>
      <c r="C92" s="25" t="s">
        <v>26</v>
      </c>
      <c r="F92" s="23" t="str">
        <f>IF(E18="","",E18)</f>
        <v>Vyplň údaj</v>
      </c>
      <c r="I92" s="25" t="s">
        <v>29</v>
      </c>
      <c r="J92" s="26" t="str">
        <f>E24</f>
        <v xml:space="preserve"> </v>
      </c>
      <c r="L92" s="28"/>
    </row>
    <row r="93" spans="2:12" s="1" customFormat="1" ht="10.35" customHeight="1">
      <c r="B93" s="28"/>
      <c r="L93" s="28"/>
    </row>
    <row r="94" spans="2:12" s="1" customFormat="1" ht="29.25" customHeight="1">
      <c r="B94" s="28"/>
      <c r="C94" s="97" t="s">
        <v>107</v>
      </c>
      <c r="D94" s="89"/>
      <c r="E94" s="89"/>
      <c r="F94" s="89"/>
      <c r="G94" s="89"/>
      <c r="H94" s="89"/>
      <c r="I94" s="89"/>
      <c r="J94" s="98" t="s">
        <v>108</v>
      </c>
      <c r="K94" s="89"/>
      <c r="L94" s="28"/>
    </row>
    <row r="95" spans="2:12" s="1" customFormat="1" ht="10.35" customHeight="1">
      <c r="B95" s="28"/>
      <c r="L95" s="28"/>
    </row>
    <row r="96" spans="2:47" s="1" customFormat="1" ht="22.9" customHeight="1">
      <c r="B96" s="28"/>
      <c r="C96" s="99" t="s">
        <v>109</v>
      </c>
      <c r="J96" s="61">
        <f>J124</f>
        <v>0</v>
      </c>
      <c r="L96" s="28"/>
      <c r="AU96" s="16" t="s">
        <v>110</v>
      </c>
    </row>
    <row r="97" spans="2:12" s="8" customFormat="1" ht="24.95" customHeight="1">
      <c r="B97" s="100"/>
      <c r="D97" s="101" t="s">
        <v>111</v>
      </c>
      <c r="E97" s="102"/>
      <c r="F97" s="102"/>
      <c r="G97" s="102"/>
      <c r="H97" s="102"/>
      <c r="I97" s="102"/>
      <c r="J97" s="103">
        <f>J125</f>
        <v>0</v>
      </c>
      <c r="L97" s="100"/>
    </row>
    <row r="98" spans="2:12" s="9" customFormat="1" ht="19.9" customHeight="1">
      <c r="B98" s="104"/>
      <c r="D98" s="105" t="s">
        <v>880</v>
      </c>
      <c r="E98" s="106"/>
      <c r="F98" s="106"/>
      <c r="G98" s="106"/>
      <c r="H98" s="106"/>
      <c r="I98" s="106"/>
      <c r="J98" s="107">
        <f>J126</f>
        <v>0</v>
      </c>
      <c r="L98" s="104"/>
    </row>
    <row r="99" spans="2:12" s="9" customFormat="1" ht="19.9" customHeight="1">
      <c r="B99" s="104"/>
      <c r="D99" s="105" t="s">
        <v>112</v>
      </c>
      <c r="E99" s="106"/>
      <c r="F99" s="106"/>
      <c r="G99" s="106"/>
      <c r="H99" s="106"/>
      <c r="I99" s="106"/>
      <c r="J99" s="107">
        <f>J134</f>
        <v>0</v>
      </c>
      <c r="L99" s="104"/>
    </row>
    <row r="100" spans="2:12" s="9" customFormat="1" ht="19.9" customHeight="1">
      <c r="B100" s="104"/>
      <c r="D100" s="105" t="s">
        <v>881</v>
      </c>
      <c r="E100" s="106"/>
      <c r="F100" s="106"/>
      <c r="G100" s="106"/>
      <c r="H100" s="106"/>
      <c r="I100" s="106"/>
      <c r="J100" s="107">
        <f>J161</f>
        <v>0</v>
      </c>
      <c r="L100" s="104"/>
    </row>
    <row r="101" spans="2:12" s="9" customFormat="1" ht="19.9" customHeight="1">
      <c r="B101" s="104"/>
      <c r="D101" s="105" t="s">
        <v>1442</v>
      </c>
      <c r="E101" s="106"/>
      <c r="F101" s="106"/>
      <c r="G101" s="106"/>
      <c r="H101" s="106"/>
      <c r="I101" s="106"/>
      <c r="J101" s="107">
        <f>J166</f>
        <v>0</v>
      </c>
      <c r="L101" s="104"/>
    </row>
    <row r="102" spans="2:12" s="9" customFormat="1" ht="19.9" customHeight="1">
      <c r="B102" s="104"/>
      <c r="D102" s="105" t="s">
        <v>883</v>
      </c>
      <c r="E102" s="106"/>
      <c r="F102" s="106"/>
      <c r="G102" s="106"/>
      <c r="H102" s="106"/>
      <c r="I102" s="106"/>
      <c r="J102" s="107">
        <f>J203</f>
        <v>0</v>
      </c>
      <c r="L102" s="104"/>
    </row>
    <row r="103" spans="2:12" s="9" customFormat="1" ht="19.9" customHeight="1">
      <c r="B103" s="104"/>
      <c r="D103" s="105" t="s">
        <v>300</v>
      </c>
      <c r="E103" s="106"/>
      <c r="F103" s="106"/>
      <c r="G103" s="106"/>
      <c r="H103" s="106"/>
      <c r="I103" s="106"/>
      <c r="J103" s="107">
        <f>J211</f>
        <v>0</v>
      </c>
      <c r="L103" s="104"/>
    </row>
    <row r="104" spans="2:12" s="9" customFormat="1" ht="19.9" customHeight="1">
      <c r="B104" s="104"/>
      <c r="D104" s="105" t="s">
        <v>884</v>
      </c>
      <c r="E104" s="106"/>
      <c r="F104" s="106"/>
      <c r="G104" s="106"/>
      <c r="H104" s="106"/>
      <c r="I104" s="106"/>
      <c r="J104" s="107">
        <f>J217</f>
        <v>0</v>
      </c>
      <c r="L104" s="104"/>
    </row>
    <row r="105" spans="2:12" s="1" customFormat="1" ht="21.75" customHeight="1">
      <c r="B105" s="28"/>
      <c r="L105" s="28"/>
    </row>
    <row r="106" spans="2:12" s="1" customFormat="1" ht="6.95" customHeight="1"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28"/>
    </row>
    <row r="110" spans="2:12" s="1" customFormat="1" ht="6.95" customHeight="1">
      <c r="B110" s="42"/>
      <c r="C110" s="43"/>
      <c r="D110" s="43"/>
      <c r="E110" s="43"/>
      <c r="F110" s="43"/>
      <c r="G110" s="43"/>
      <c r="H110" s="43"/>
      <c r="I110" s="43"/>
      <c r="J110" s="43"/>
      <c r="K110" s="43"/>
      <c r="L110" s="28"/>
    </row>
    <row r="111" spans="2:12" s="1" customFormat="1" ht="24.95" customHeight="1">
      <c r="B111" s="28"/>
      <c r="C111" s="20" t="s">
        <v>118</v>
      </c>
      <c r="L111" s="28"/>
    </row>
    <row r="112" spans="2:12" s="1" customFormat="1" ht="6.95" customHeight="1">
      <c r="B112" s="28"/>
      <c r="L112" s="28"/>
    </row>
    <row r="113" spans="2:12" s="1" customFormat="1" ht="12" customHeight="1">
      <c r="B113" s="28"/>
      <c r="C113" s="25" t="s">
        <v>14</v>
      </c>
      <c r="L113" s="28"/>
    </row>
    <row r="114" spans="2:12" s="1" customFormat="1" ht="16.5" customHeight="1">
      <c r="B114" s="28"/>
      <c r="E114" s="264" t="str">
        <f>E7</f>
        <v>Sklad a přístřešek pro svařován a retenční nádrž, SAKO Brno a.s.</v>
      </c>
      <c r="F114" s="265"/>
      <c r="G114" s="265"/>
      <c r="H114" s="265"/>
      <c r="L114" s="28"/>
    </row>
    <row r="115" spans="2:12" s="1" customFormat="1" ht="12" customHeight="1">
      <c r="B115" s="28"/>
      <c r="C115" s="25" t="s">
        <v>104</v>
      </c>
      <c r="L115" s="28"/>
    </row>
    <row r="116" spans="2:12" s="1" customFormat="1" ht="16.5" customHeight="1">
      <c r="B116" s="28"/>
      <c r="E116" s="229" t="str">
        <f>E9</f>
        <v>Sv - Venkovní úpravy a bourané kontrukce</v>
      </c>
      <c r="F116" s="263"/>
      <c r="G116" s="263"/>
      <c r="H116" s="263"/>
      <c r="L116" s="28"/>
    </row>
    <row r="117" spans="2:12" s="1" customFormat="1" ht="6.95" customHeight="1">
      <c r="B117" s="28"/>
      <c r="L117" s="28"/>
    </row>
    <row r="118" spans="2:12" s="1" customFormat="1" ht="12" customHeight="1">
      <c r="B118" s="28"/>
      <c r="C118" s="25" t="s">
        <v>18</v>
      </c>
      <c r="F118" s="23" t="str">
        <f>F12</f>
        <v>Brno - Komárov</v>
      </c>
      <c r="I118" s="25" t="s">
        <v>20</v>
      </c>
      <c r="J118" s="48" t="str">
        <f>IF(J12="","",J12)</f>
        <v>22. 7. 2022</v>
      </c>
      <c r="L118" s="28"/>
    </row>
    <row r="119" spans="2:12" s="1" customFormat="1" ht="6.95" customHeight="1">
      <c r="B119" s="28"/>
      <c r="L119" s="28"/>
    </row>
    <row r="120" spans="2:12" s="1" customFormat="1" ht="15.2" customHeight="1">
      <c r="B120" s="28"/>
      <c r="C120" s="25" t="s">
        <v>22</v>
      </c>
      <c r="F120" s="23" t="str">
        <f>E15</f>
        <v xml:space="preserve"> </v>
      </c>
      <c r="I120" s="25" t="s">
        <v>27</v>
      </c>
      <c r="J120" s="26" t="str">
        <f>E21</f>
        <v xml:space="preserve"> </v>
      </c>
      <c r="L120" s="28"/>
    </row>
    <row r="121" spans="2:12" s="1" customFormat="1" ht="15.2" customHeight="1">
      <c r="B121" s="28"/>
      <c r="C121" s="25" t="s">
        <v>26</v>
      </c>
      <c r="F121" s="23" t="str">
        <f>IF(E18="","",E18)</f>
        <v>Vyplň údaj</v>
      </c>
      <c r="I121" s="25" t="s">
        <v>29</v>
      </c>
      <c r="J121" s="26" t="str">
        <f>E24</f>
        <v xml:space="preserve"> </v>
      </c>
      <c r="L121" s="28"/>
    </row>
    <row r="122" spans="2:12" s="1" customFormat="1" ht="10.35" customHeight="1">
      <c r="B122" s="28"/>
      <c r="L122" s="28"/>
    </row>
    <row r="123" spans="2:20" s="10" customFormat="1" ht="29.25" customHeight="1">
      <c r="B123" s="108"/>
      <c r="C123" s="109" t="s">
        <v>119</v>
      </c>
      <c r="D123" s="110" t="s">
        <v>56</v>
      </c>
      <c r="E123" s="110" t="s">
        <v>52</v>
      </c>
      <c r="F123" s="110" t="s">
        <v>53</v>
      </c>
      <c r="G123" s="110" t="s">
        <v>120</v>
      </c>
      <c r="H123" s="110" t="s">
        <v>121</v>
      </c>
      <c r="I123" s="110" t="s">
        <v>122</v>
      </c>
      <c r="J123" s="111" t="s">
        <v>108</v>
      </c>
      <c r="K123" s="112" t="s">
        <v>123</v>
      </c>
      <c r="L123" s="108"/>
      <c r="M123" s="54" t="s">
        <v>1</v>
      </c>
      <c r="N123" s="55" t="s">
        <v>35</v>
      </c>
      <c r="O123" s="55" t="s">
        <v>124</v>
      </c>
      <c r="P123" s="55" t="s">
        <v>125</v>
      </c>
      <c r="Q123" s="55" t="s">
        <v>126</v>
      </c>
      <c r="R123" s="55" t="s">
        <v>127</v>
      </c>
      <c r="S123" s="55" t="s">
        <v>128</v>
      </c>
      <c r="T123" s="56" t="s">
        <v>129</v>
      </c>
    </row>
    <row r="124" spans="2:63" s="1" customFormat="1" ht="22.9" customHeight="1">
      <c r="B124" s="28"/>
      <c r="C124" s="59" t="s">
        <v>130</v>
      </c>
      <c r="J124" s="113">
        <f>BK124</f>
        <v>0</v>
      </c>
      <c r="L124" s="28"/>
      <c r="M124" s="57"/>
      <c r="N124" s="49"/>
      <c r="O124" s="49"/>
      <c r="P124" s="114">
        <f>P125</f>
        <v>1301.2189980000003</v>
      </c>
      <c r="Q124" s="49"/>
      <c r="R124" s="114">
        <f>R125</f>
        <v>24.733833230000002</v>
      </c>
      <c r="S124" s="49"/>
      <c r="T124" s="115">
        <f>T125</f>
        <v>936.79412</v>
      </c>
      <c r="AT124" s="16" t="s">
        <v>70</v>
      </c>
      <c r="AU124" s="16" t="s">
        <v>110</v>
      </c>
      <c r="BK124" s="116">
        <f>BK125</f>
        <v>0</v>
      </c>
    </row>
    <row r="125" spans="2:63" s="11" customFormat="1" ht="25.9" customHeight="1">
      <c r="B125" s="117"/>
      <c r="D125" s="118" t="s">
        <v>70</v>
      </c>
      <c r="E125" s="119" t="s">
        <v>131</v>
      </c>
      <c r="F125" s="119" t="s">
        <v>132</v>
      </c>
      <c r="J125" s="120">
        <f>BK125</f>
        <v>0</v>
      </c>
      <c r="L125" s="117"/>
      <c r="M125" s="121"/>
      <c r="P125" s="122">
        <f>P126+P134+P161+P166+P203+P211+P217</f>
        <v>1301.2189980000003</v>
      </c>
      <c r="R125" s="122">
        <f>R126+R134+R161+R166+R203+R211+R217</f>
        <v>24.733833230000002</v>
      </c>
      <c r="T125" s="123">
        <f>T126+T134+T161+T166+T203+T211+T217</f>
        <v>936.79412</v>
      </c>
      <c r="AR125" s="118" t="s">
        <v>79</v>
      </c>
      <c r="AT125" s="124" t="s">
        <v>70</v>
      </c>
      <c r="AU125" s="124" t="s">
        <v>71</v>
      </c>
      <c r="AY125" s="118" t="s">
        <v>133</v>
      </c>
      <c r="BK125" s="125">
        <f>BK126+BK134+BK161+BK166+BK203+BK211+BK217</f>
        <v>0</v>
      </c>
    </row>
    <row r="126" spans="2:63" s="11" customFormat="1" ht="22.9" customHeight="1">
      <c r="B126" s="117"/>
      <c r="D126" s="118" t="s">
        <v>70</v>
      </c>
      <c r="E126" s="126" t="s">
        <v>887</v>
      </c>
      <c r="F126" s="126" t="s">
        <v>888</v>
      </c>
      <c r="J126" s="127">
        <f>BK126</f>
        <v>0</v>
      </c>
      <c r="L126" s="117"/>
      <c r="M126" s="121"/>
      <c r="P126" s="122">
        <f>SUM(P127:P133)</f>
        <v>0</v>
      </c>
      <c r="R126" s="122">
        <f>SUM(R127:R133)</f>
        <v>0</v>
      </c>
      <c r="T126" s="123">
        <f>SUM(T127:T133)</f>
        <v>0</v>
      </c>
      <c r="AR126" s="118" t="s">
        <v>79</v>
      </c>
      <c r="AT126" s="124" t="s">
        <v>70</v>
      </c>
      <c r="AU126" s="124" t="s">
        <v>79</v>
      </c>
      <c r="AY126" s="118" t="s">
        <v>133</v>
      </c>
      <c r="BK126" s="125">
        <f>SUM(BK127:BK133)</f>
        <v>0</v>
      </c>
    </row>
    <row r="127" spans="2:65" s="1" customFormat="1" ht="60">
      <c r="B127" s="128"/>
      <c r="C127" s="129" t="s">
        <v>79</v>
      </c>
      <c r="D127" s="129" t="s">
        <v>135</v>
      </c>
      <c r="E127" s="130" t="s">
        <v>1443</v>
      </c>
      <c r="F127" s="131" t="s">
        <v>1571</v>
      </c>
      <c r="G127" s="132" t="s">
        <v>297</v>
      </c>
      <c r="H127" s="133">
        <v>0</v>
      </c>
      <c r="I127" s="134">
        <v>0</v>
      </c>
      <c r="J127" s="134">
        <f aca="true" t="shared" si="0" ref="J127:J133">ROUND(I127*H127,2)</f>
        <v>0</v>
      </c>
      <c r="K127" s="135"/>
      <c r="L127" s="28"/>
      <c r="M127" s="136" t="s">
        <v>1</v>
      </c>
      <c r="N127" s="137" t="s">
        <v>36</v>
      </c>
      <c r="O127" s="138">
        <v>0</v>
      </c>
      <c r="P127" s="138">
        <f aca="true" t="shared" si="1" ref="P127:P133">O127*H127</f>
        <v>0</v>
      </c>
      <c r="Q127" s="138">
        <v>0</v>
      </c>
      <c r="R127" s="138">
        <f aca="true" t="shared" si="2" ref="R127:R133">Q127*H127</f>
        <v>0</v>
      </c>
      <c r="S127" s="138">
        <v>0</v>
      </c>
      <c r="T127" s="139">
        <f aca="true" t="shared" si="3" ref="T127:T133">S127*H127</f>
        <v>0</v>
      </c>
      <c r="AR127" s="140" t="s">
        <v>139</v>
      </c>
      <c r="AT127" s="140" t="s">
        <v>135</v>
      </c>
      <c r="AU127" s="140" t="s">
        <v>81</v>
      </c>
      <c r="AY127" s="16" t="s">
        <v>133</v>
      </c>
      <c r="BE127" s="141">
        <f aca="true" t="shared" si="4" ref="BE127:BE133">IF(N127="základní",J127,0)</f>
        <v>0</v>
      </c>
      <c r="BF127" s="141">
        <f aca="true" t="shared" si="5" ref="BF127:BF133">IF(N127="snížená",J127,0)</f>
        <v>0</v>
      </c>
      <c r="BG127" s="141">
        <f aca="true" t="shared" si="6" ref="BG127:BG133">IF(N127="zákl. přenesená",J127,0)</f>
        <v>0</v>
      </c>
      <c r="BH127" s="141">
        <f aca="true" t="shared" si="7" ref="BH127:BH133">IF(N127="sníž. přenesená",J127,0)</f>
        <v>0</v>
      </c>
      <c r="BI127" s="141">
        <f aca="true" t="shared" si="8" ref="BI127:BI133">IF(N127="nulová",J127,0)</f>
        <v>0</v>
      </c>
      <c r="BJ127" s="16" t="s">
        <v>79</v>
      </c>
      <c r="BK127" s="141">
        <f aca="true" t="shared" si="9" ref="BK127:BK133">ROUND(I127*H127,2)</f>
        <v>0</v>
      </c>
      <c r="BL127" s="16" t="s">
        <v>139</v>
      </c>
      <c r="BM127" s="140" t="s">
        <v>1444</v>
      </c>
    </row>
    <row r="128" spans="2:65" s="1" customFormat="1" ht="24.2" customHeight="1">
      <c r="B128" s="128"/>
      <c r="C128" s="129" t="s">
        <v>81</v>
      </c>
      <c r="D128" s="129" t="s">
        <v>135</v>
      </c>
      <c r="E128" s="130" t="s">
        <v>889</v>
      </c>
      <c r="F128" s="131" t="s">
        <v>890</v>
      </c>
      <c r="G128" s="132" t="s">
        <v>297</v>
      </c>
      <c r="H128" s="133">
        <v>1</v>
      </c>
      <c r="I128" s="134"/>
      <c r="J128" s="134">
        <f t="shared" si="0"/>
        <v>0</v>
      </c>
      <c r="K128" s="135"/>
      <c r="L128" s="28"/>
      <c r="M128" s="136" t="s">
        <v>1</v>
      </c>
      <c r="N128" s="137" t="s">
        <v>36</v>
      </c>
      <c r="O128" s="138">
        <v>0</v>
      </c>
      <c r="P128" s="138">
        <f t="shared" si="1"/>
        <v>0</v>
      </c>
      <c r="Q128" s="138">
        <v>0</v>
      </c>
      <c r="R128" s="138">
        <f t="shared" si="2"/>
        <v>0</v>
      </c>
      <c r="S128" s="138">
        <v>0</v>
      </c>
      <c r="T128" s="139">
        <f t="shared" si="3"/>
        <v>0</v>
      </c>
      <c r="AR128" s="140" t="s">
        <v>139</v>
      </c>
      <c r="AT128" s="140" t="s">
        <v>135</v>
      </c>
      <c r="AU128" s="140" t="s">
        <v>81</v>
      </c>
      <c r="AY128" s="16" t="s">
        <v>133</v>
      </c>
      <c r="BE128" s="141">
        <f t="shared" si="4"/>
        <v>0</v>
      </c>
      <c r="BF128" s="141">
        <f t="shared" si="5"/>
        <v>0</v>
      </c>
      <c r="BG128" s="141">
        <f t="shared" si="6"/>
        <v>0</v>
      </c>
      <c r="BH128" s="141">
        <f t="shared" si="7"/>
        <v>0</v>
      </c>
      <c r="BI128" s="141">
        <f t="shared" si="8"/>
        <v>0</v>
      </c>
      <c r="BJ128" s="16" t="s">
        <v>79</v>
      </c>
      <c r="BK128" s="141">
        <f t="shared" si="9"/>
        <v>0</v>
      </c>
      <c r="BL128" s="16" t="s">
        <v>139</v>
      </c>
      <c r="BM128" s="140" t="s">
        <v>1445</v>
      </c>
    </row>
    <row r="129" spans="2:65" s="1" customFormat="1" ht="21.75" customHeight="1">
      <c r="B129" s="128"/>
      <c r="C129" s="129" t="s">
        <v>142</v>
      </c>
      <c r="D129" s="129" t="s">
        <v>135</v>
      </c>
      <c r="E129" s="130" t="s">
        <v>904</v>
      </c>
      <c r="F129" s="131" t="s">
        <v>905</v>
      </c>
      <c r="G129" s="132" t="s">
        <v>297</v>
      </c>
      <c r="H129" s="133">
        <v>1</v>
      </c>
      <c r="I129" s="134"/>
      <c r="J129" s="134">
        <f t="shared" si="0"/>
        <v>0</v>
      </c>
      <c r="K129" s="135"/>
      <c r="L129" s="28"/>
      <c r="M129" s="136" t="s">
        <v>1</v>
      </c>
      <c r="N129" s="137" t="s">
        <v>36</v>
      </c>
      <c r="O129" s="138">
        <v>0</v>
      </c>
      <c r="P129" s="138">
        <f t="shared" si="1"/>
        <v>0</v>
      </c>
      <c r="Q129" s="138">
        <v>0</v>
      </c>
      <c r="R129" s="138">
        <f t="shared" si="2"/>
        <v>0</v>
      </c>
      <c r="S129" s="138">
        <v>0</v>
      </c>
      <c r="T129" s="139">
        <f t="shared" si="3"/>
        <v>0</v>
      </c>
      <c r="AR129" s="140" t="s">
        <v>139</v>
      </c>
      <c r="AT129" s="140" t="s">
        <v>135</v>
      </c>
      <c r="AU129" s="140" t="s">
        <v>81</v>
      </c>
      <c r="AY129" s="16" t="s">
        <v>133</v>
      </c>
      <c r="BE129" s="141">
        <f t="shared" si="4"/>
        <v>0</v>
      </c>
      <c r="BF129" s="141">
        <f t="shared" si="5"/>
        <v>0</v>
      </c>
      <c r="BG129" s="141">
        <f t="shared" si="6"/>
        <v>0</v>
      </c>
      <c r="BH129" s="141">
        <f t="shared" si="7"/>
        <v>0</v>
      </c>
      <c r="BI129" s="141">
        <f t="shared" si="8"/>
        <v>0</v>
      </c>
      <c r="BJ129" s="16" t="s">
        <v>79</v>
      </c>
      <c r="BK129" s="141">
        <f t="shared" si="9"/>
        <v>0</v>
      </c>
      <c r="BL129" s="16" t="s">
        <v>139</v>
      </c>
      <c r="BM129" s="140" t="s">
        <v>1446</v>
      </c>
    </row>
    <row r="130" spans="2:65" s="1" customFormat="1" ht="16.5" customHeight="1">
      <c r="B130" s="128"/>
      <c r="C130" s="129" t="s">
        <v>139</v>
      </c>
      <c r="D130" s="129" t="s">
        <v>135</v>
      </c>
      <c r="E130" s="130" t="s">
        <v>907</v>
      </c>
      <c r="F130" s="131" t="s">
        <v>1570</v>
      </c>
      <c r="G130" s="132" t="s">
        <v>297</v>
      </c>
      <c r="H130" s="133">
        <v>1</v>
      </c>
      <c r="I130" s="134"/>
      <c r="J130" s="134">
        <f t="shared" si="0"/>
        <v>0</v>
      </c>
      <c r="K130" s="135"/>
      <c r="L130" s="28"/>
      <c r="M130" s="136" t="s">
        <v>1</v>
      </c>
      <c r="N130" s="137" t="s">
        <v>36</v>
      </c>
      <c r="O130" s="138">
        <v>0</v>
      </c>
      <c r="P130" s="138">
        <f t="shared" si="1"/>
        <v>0</v>
      </c>
      <c r="Q130" s="138">
        <v>0</v>
      </c>
      <c r="R130" s="138">
        <f t="shared" si="2"/>
        <v>0</v>
      </c>
      <c r="S130" s="138">
        <v>0</v>
      </c>
      <c r="T130" s="139">
        <f t="shared" si="3"/>
        <v>0</v>
      </c>
      <c r="AR130" s="140" t="s">
        <v>139</v>
      </c>
      <c r="AT130" s="140" t="s">
        <v>135</v>
      </c>
      <c r="AU130" s="140" t="s">
        <v>81</v>
      </c>
      <c r="AY130" s="16" t="s">
        <v>133</v>
      </c>
      <c r="BE130" s="141">
        <f t="shared" si="4"/>
        <v>0</v>
      </c>
      <c r="BF130" s="141">
        <f t="shared" si="5"/>
        <v>0</v>
      </c>
      <c r="BG130" s="141">
        <f t="shared" si="6"/>
        <v>0</v>
      </c>
      <c r="BH130" s="141">
        <f t="shared" si="7"/>
        <v>0</v>
      </c>
      <c r="BI130" s="141">
        <f t="shared" si="8"/>
        <v>0</v>
      </c>
      <c r="BJ130" s="16" t="s">
        <v>79</v>
      </c>
      <c r="BK130" s="141">
        <f t="shared" si="9"/>
        <v>0</v>
      </c>
      <c r="BL130" s="16" t="s">
        <v>139</v>
      </c>
      <c r="BM130" s="140" t="s">
        <v>1447</v>
      </c>
    </row>
    <row r="131" spans="2:65" s="1" customFormat="1" ht="16.5" customHeight="1">
      <c r="B131" s="128"/>
      <c r="C131" s="129" t="s">
        <v>150</v>
      </c>
      <c r="D131" s="129" t="s">
        <v>135</v>
      </c>
      <c r="E131" s="130" t="s">
        <v>910</v>
      </c>
      <c r="F131" s="131" t="s">
        <v>911</v>
      </c>
      <c r="G131" s="132" t="s">
        <v>297</v>
      </c>
      <c r="H131" s="133">
        <v>1</v>
      </c>
      <c r="I131" s="134"/>
      <c r="J131" s="134">
        <f t="shared" si="0"/>
        <v>0</v>
      </c>
      <c r="K131" s="135"/>
      <c r="L131" s="28"/>
      <c r="M131" s="136" t="s">
        <v>1</v>
      </c>
      <c r="N131" s="137" t="s">
        <v>36</v>
      </c>
      <c r="O131" s="138">
        <v>0</v>
      </c>
      <c r="P131" s="138">
        <f t="shared" si="1"/>
        <v>0</v>
      </c>
      <c r="Q131" s="138">
        <v>0</v>
      </c>
      <c r="R131" s="138">
        <f t="shared" si="2"/>
        <v>0</v>
      </c>
      <c r="S131" s="138">
        <v>0</v>
      </c>
      <c r="T131" s="139">
        <f t="shared" si="3"/>
        <v>0</v>
      </c>
      <c r="AR131" s="140" t="s">
        <v>139</v>
      </c>
      <c r="AT131" s="140" t="s">
        <v>135</v>
      </c>
      <c r="AU131" s="140" t="s">
        <v>81</v>
      </c>
      <c r="AY131" s="16" t="s">
        <v>133</v>
      </c>
      <c r="BE131" s="141">
        <f t="shared" si="4"/>
        <v>0</v>
      </c>
      <c r="BF131" s="141">
        <f t="shared" si="5"/>
        <v>0</v>
      </c>
      <c r="BG131" s="141">
        <f t="shared" si="6"/>
        <v>0</v>
      </c>
      <c r="BH131" s="141">
        <f t="shared" si="7"/>
        <v>0</v>
      </c>
      <c r="BI131" s="141">
        <f t="shared" si="8"/>
        <v>0</v>
      </c>
      <c r="BJ131" s="16" t="s">
        <v>79</v>
      </c>
      <c r="BK131" s="141">
        <f t="shared" si="9"/>
        <v>0</v>
      </c>
      <c r="BL131" s="16" t="s">
        <v>139</v>
      </c>
      <c r="BM131" s="140" t="s">
        <v>1448</v>
      </c>
    </row>
    <row r="132" spans="2:65" s="1" customFormat="1" ht="16.5" customHeight="1">
      <c r="B132" s="128"/>
      <c r="C132" s="129" t="s">
        <v>146</v>
      </c>
      <c r="D132" s="129" t="s">
        <v>135</v>
      </c>
      <c r="E132" s="130" t="s">
        <v>913</v>
      </c>
      <c r="F132" s="131" t="s">
        <v>914</v>
      </c>
      <c r="G132" s="132" t="s">
        <v>297</v>
      </c>
      <c r="H132" s="133">
        <v>1</v>
      </c>
      <c r="I132" s="134"/>
      <c r="J132" s="134">
        <f t="shared" si="0"/>
        <v>0</v>
      </c>
      <c r="K132" s="135"/>
      <c r="L132" s="28"/>
      <c r="M132" s="136" t="s">
        <v>1</v>
      </c>
      <c r="N132" s="137" t="s">
        <v>36</v>
      </c>
      <c r="O132" s="138">
        <v>0</v>
      </c>
      <c r="P132" s="138">
        <f t="shared" si="1"/>
        <v>0</v>
      </c>
      <c r="Q132" s="138">
        <v>0</v>
      </c>
      <c r="R132" s="138">
        <f t="shared" si="2"/>
        <v>0</v>
      </c>
      <c r="S132" s="138">
        <v>0</v>
      </c>
      <c r="T132" s="139">
        <f t="shared" si="3"/>
        <v>0</v>
      </c>
      <c r="AR132" s="140" t="s">
        <v>139</v>
      </c>
      <c r="AT132" s="140" t="s">
        <v>135</v>
      </c>
      <c r="AU132" s="140" t="s">
        <v>81</v>
      </c>
      <c r="AY132" s="16" t="s">
        <v>133</v>
      </c>
      <c r="BE132" s="141">
        <f t="shared" si="4"/>
        <v>0</v>
      </c>
      <c r="BF132" s="141">
        <f t="shared" si="5"/>
        <v>0</v>
      </c>
      <c r="BG132" s="141">
        <f t="shared" si="6"/>
        <v>0</v>
      </c>
      <c r="BH132" s="141">
        <f t="shared" si="7"/>
        <v>0</v>
      </c>
      <c r="BI132" s="141">
        <f t="shared" si="8"/>
        <v>0</v>
      </c>
      <c r="BJ132" s="16" t="s">
        <v>79</v>
      </c>
      <c r="BK132" s="141">
        <f t="shared" si="9"/>
        <v>0</v>
      </c>
      <c r="BL132" s="16" t="s">
        <v>139</v>
      </c>
      <c r="BM132" s="140" t="s">
        <v>1449</v>
      </c>
    </row>
    <row r="133" spans="2:65" s="1" customFormat="1" ht="24">
      <c r="B133" s="128"/>
      <c r="C133" s="129" t="s">
        <v>157</v>
      </c>
      <c r="D133" s="129" t="s">
        <v>135</v>
      </c>
      <c r="E133" s="130" t="s">
        <v>1450</v>
      </c>
      <c r="F133" s="131" t="s">
        <v>1572</v>
      </c>
      <c r="G133" s="132" t="s">
        <v>297</v>
      </c>
      <c r="H133" s="133">
        <v>1</v>
      </c>
      <c r="I133" s="134"/>
      <c r="J133" s="134">
        <f t="shared" si="0"/>
        <v>0</v>
      </c>
      <c r="K133" s="135"/>
      <c r="L133" s="28"/>
      <c r="M133" s="136" t="s">
        <v>1</v>
      </c>
      <c r="N133" s="137" t="s">
        <v>36</v>
      </c>
      <c r="O133" s="138">
        <v>0</v>
      </c>
      <c r="P133" s="138">
        <f t="shared" si="1"/>
        <v>0</v>
      </c>
      <c r="Q133" s="138">
        <v>0</v>
      </c>
      <c r="R133" s="138">
        <f t="shared" si="2"/>
        <v>0</v>
      </c>
      <c r="S133" s="138">
        <v>0</v>
      </c>
      <c r="T133" s="139">
        <f t="shared" si="3"/>
        <v>0</v>
      </c>
      <c r="AR133" s="140" t="s">
        <v>139</v>
      </c>
      <c r="AT133" s="140" t="s">
        <v>135</v>
      </c>
      <c r="AU133" s="140" t="s">
        <v>81</v>
      </c>
      <c r="AY133" s="16" t="s">
        <v>133</v>
      </c>
      <c r="BE133" s="141">
        <f t="shared" si="4"/>
        <v>0</v>
      </c>
      <c r="BF133" s="141">
        <f t="shared" si="5"/>
        <v>0</v>
      </c>
      <c r="BG133" s="141">
        <f t="shared" si="6"/>
        <v>0</v>
      </c>
      <c r="BH133" s="141">
        <f t="shared" si="7"/>
        <v>0</v>
      </c>
      <c r="BI133" s="141">
        <f t="shared" si="8"/>
        <v>0</v>
      </c>
      <c r="BJ133" s="16" t="s">
        <v>79</v>
      </c>
      <c r="BK133" s="141">
        <f t="shared" si="9"/>
        <v>0</v>
      </c>
      <c r="BL133" s="16" t="s">
        <v>139</v>
      </c>
      <c r="BM133" s="140" t="s">
        <v>1451</v>
      </c>
    </row>
    <row r="134" spans="2:63" s="11" customFormat="1" ht="22.9" customHeight="1">
      <c r="B134" s="117"/>
      <c r="D134" s="118" t="s">
        <v>70</v>
      </c>
      <c r="E134" s="126" t="s">
        <v>79</v>
      </c>
      <c r="F134" s="126" t="s">
        <v>134</v>
      </c>
      <c r="J134" s="127">
        <f>BK134</f>
        <v>0</v>
      </c>
      <c r="L134" s="117"/>
      <c r="M134" s="121"/>
      <c r="P134" s="122">
        <f>SUM(P135:P160)</f>
        <v>815.8959050000001</v>
      </c>
      <c r="R134" s="122">
        <f>SUM(R135:R160)</f>
        <v>0.83257352</v>
      </c>
      <c r="T134" s="123">
        <f>SUM(T135:T160)</f>
        <v>936.79412</v>
      </c>
      <c r="AR134" s="118" t="s">
        <v>79</v>
      </c>
      <c r="AT134" s="124" t="s">
        <v>70</v>
      </c>
      <c r="AU134" s="124" t="s">
        <v>79</v>
      </c>
      <c r="AY134" s="118" t="s">
        <v>133</v>
      </c>
      <c r="BK134" s="125">
        <f>SUM(BK135:BK160)</f>
        <v>0</v>
      </c>
    </row>
    <row r="135" spans="2:65" s="1" customFormat="1" ht="24.2" customHeight="1">
      <c r="B135" s="128"/>
      <c r="C135" s="129" t="s">
        <v>149</v>
      </c>
      <c r="D135" s="129" t="s">
        <v>135</v>
      </c>
      <c r="E135" s="130" t="s">
        <v>1452</v>
      </c>
      <c r="F135" s="131" t="s">
        <v>1453</v>
      </c>
      <c r="G135" s="132" t="s">
        <v>145</v>
      </c>
      <c r="H135" s="133">
        <v>632.969</v>
      </c>
      <c r="I135" s="134"/>
      <c r="J135" s="134">
        <f>ROUND(I135*H135,2)</f>
        <v>0</v>
      </c>
      <c r="K135" s="135"/>
      <c r="L135" s="28"/>
      <c r="M135" s="136" t="s">
        <v>1</v>
      </c>
      <c r="N135" s="137" t="s">
        <v>36</v>
      </c>
      <c r="O135" s="138">
        <v>0.295</v>
      </c>
      <c r="P135" s="138">
        <f>O135*H135</f>
        <v>186.725855</v>
      </c>
      <c r="Q135" s="138">
        <v>0</v>
      </c>
      <c r="R135" s="138">
        <f>Q135*H135</f>
        <v>0</v>
      </c>
      <c r="S135" s="138">
        <v>0.75</v>
      </c>
      <c r="T135" s="139">
        <f>S135*H135</f>
        <v>474.72675000000004</v>
      </c>
      <c r="AR135" s="140" t="s">
        <v>139</v>
      </c>
      <c r="AT135" s="140" t="s">
        <v>135</v>
      </c>
      <c r="AU135" s="140" t="s">
        <v>81</v>
      </c>
      <c r="AY135" s="16" t="s">
        <v>133</v>
      </c>
      <c r="BE135" s="141">
        <f>IF(N135="základní",J135,0)</f>
        <v>0</v>
      </c>
      <c r="BF135" s="141">
        <f>IF(N135="snížená",J135,0)</f>
        <v>0</v>
      </c>
      <c r="BG135" s="141">
        <f>IF(N135="zákl. přenesená",J135,0)</f>
        <v>0</v>
      </c>
      <c r="BH135" s="141">
        <f>IF(N135="sníž. přenesená",J135,0)</f>
        <v>0</v>
      </c>
      <c r="BI135" s="141">
        <f>IF(N135="nulová",J135,0)</f>
        <v>0</v>
      </c>
      <c r="BJ135" s="16" t="s">
        <v>79</v>
      </c>
      <c r="BK135" s="141">
        <f>ROUND(I135*H135,2)</f>
        <v>0</v>
      </c>
      <c r="BL135" s="16" t="s">
        <v>139</v>
      </c>
      <c r="BM135" s="140" t="s">
        <v>1454</v>
      </c>
    </row>
    <row r="136" spans="2:51" s="12" customFormat="1" ht="12">
      <c r="B136" s="161"/>
      <c r="D136" s="162" t="s">
        <v>925</v>
      </c>
      <c r="E136" s="163" t="s">
        <v>1</v>
      </c>
      <c r="F136" s="164" t="s">
        <v>1455</v>
      </c>
      <c r="H136" s="165">
        <v>88.5</v>
      </c>
      <c r="L136" s="161"/>
      <c r="M136" s="166"/>
      <c r="T136" s="167"/>
      <c r="AT136" s="163" t="s">
        <v>925</v>
      </c>
      <c r="AU136" s="163" t="s">
        <v>81</v>
      </c>
      <c r="AV136" s="12" t="s">
        <v>81</v>
      </c>
      <c r="AW136" s="12" t="s">
        <v>28</v>
      </c>
      <c r="AX136" s="12" t="s">
        <v>71</v>
      </c>
      <c r="AY136" s="163" t="s">
        <v>133</v>
      </c>
    </row>
    <row r="137" spans="2:51" s="12" customFormat="1" ht="12">
      <c r="B137" s="161"/>
      <c r="D137" s="162" t="s">
        <v>925</v>
      </c>
      <c r="E137" s="163" t="s">
        <v>1</v>
      </c>
      <c r="F137" s="164" t="s">
        <v>1456</v>
      </c>
      <c r="H137" s="165">
        <v>137.5</v>
      </c>
      <c r="L137" s="161"/>
      <c r="M137" s="166"/>
      <c r="T137" s="167"/>
      <c r="AT137" s="163" t="s">
        <v>925</v>
      </c>
      <c r="AU137" s="163" t="s">
        <v>81</v>
      </c>
      <c r="AV137" s="12" t="s">
        <v>81</v>
      </c>
      <c r="AW137" s="12" t="s">
        <v>28</v>
      </c>
      <c r="AX137" s="12" t="s">
        <v>71</v>
      </c>
      <c r="AY137" s="163" t="s">
        <v>133</v>
      </c>
    </row>
    <row r="138" spans="2:51" s="12" customFormat="1" ht="12">
      <c r="B138" s="161"/>
      <c r="D138" s="162" t="s">
        <v>925</v>
      </c>
      <c r="E138" s="163" t="s">
        <v>1</v>
      </c>
      <c r="F138" s="164" t="s">
        <v>1457</v>
      </c>
      <c r="H138" s="165">
        <v>397.44</v>
      </c>
      <c r="L138" s="161"/>
      <c r="M138" s="166"/>
      <c r="T138" s="167"/>
      <c r="AT138" s="163" t="s">
        <v>925</v>
      </c>
      <c r="AU138" s="163" t="s">
        <v>81</v>
      </c>
      <c r="AV138" s="12" t="s">
        <v>81</v>
      </c>
      <c r="AW138" s="12" t="s">
        <v>28</v>
      </c>
      <c r="AX138" s="12" t="s">
        <v>71</v>
      </c>
      <c r="AY138" s="163" t="s">
        <v>133</v>
      </c>
    </row>
    <row r="139" spans="2:51" s="12" customFormat="1" ht="12">
      <c r="B139" s="161"/>
      <c r="D139" s="162" t="s">
        <v>925</v>
      </c>
      <c r="E139" s="163" t="s">
        <v>1</v>
      </c>
      <c r="F139" s="164" t="s">
        <v>1458</v>
      </c>
      <c r="H139" s="165">
        <v>9.529</v>
      </c>
      <c r="L139" s="161"/>
      <c r="M139" s="166"/>
      <c r="T139" s="167"/>
      <c r="AT139" s="163" t="s">
        <v>925</v>
      </c>
      <c r="AU139" s="163" t="s">
        <v>81</v>
      </c>
      <c r="AV139" s="12" t="s">
        <v>81</v>
      </c>
      <c r="AW139" s="12" t="s">
        <v>28</v>
      </c>
      <c r="AX139" s="12" t="s">
        <v>71</v>
      </c>
      <c r="AY139" s="163" t="s">
        <v>133</v>
      </c>
    </row>
    <row r="140" spans="2:51" s="13" customFormat="1" ht="12">
      <c r="B140" s="168"/>
      <c r="D140" s="162" t="s">
        <v>925</v>
      </c>
      <c r="E140" s="169" t="s">
        <v>1</v>
      </c>
      <c r="F140" s="170" t="s">
        <v>969</v>
      </c>
      <c r="H140" s="171">
        <v>632.969</v>
      </c>
      <c r="L140" s="168"/>
      <c r="M140" s="172"/>
      <c r="T140" s="173"/>
      <c r="AT140" s="169" t="s">
        <v>925</v>
      </c>
      <c r="AU140" s="169" t="s">
        <v>81</v>
      </c>
      <c r="AV140" s="13" t="s">
        <v>139</v>
      </c>
      <c r="AW140" s="13" t="s">
        <v>28</v>
      </c>
      <c r="AX140" s="13" t="s">
        <v>79</v>
      </c>
      <c r="AY140" s="169" t="s">
        <v>133</v>
      </c>
    </row>
    <row r="141" spans="2:65" s="1" customFormat="1" ht="16.5" customHeight="1">
      <c r="B141" s="128"/>
      <c r="C141" s="129" t="s">
        <v>164</v>
      </c>
      <c r="D141" s="129" t="s">
        <v>135</v>
      </c>
      <c r="E141" s="130" t="s">
        <v>1459</v>
      </c>
      <c r="F141" s="131" t="s">
        <v>1460</v>
      </c>
      <c r="G141" s="132" t="s">
        <v>145</v>
      </c>
      <c r="H141" s="133">
        <v>632.969</v>
      </c>
      <c r="I141" s="134"/>
      <c r="J141" s="134">
        <f>ROUND(I141*H141,2)</f>
        <v>0</v>
      </c>
      <c r="K141" s="135"/>
      <c r="L141" s="28"/>
      <c r="M141" s="136" t="s">
        <v>1</v>
      </c>
      <c r="N141" s="137" t="s">
        <v>36</v>
      </c>
      <c r="O141" s="138">
        <v>0.756</v>
      </c>
      <c r="P141" s="138">
        <f>O141*H141</f>
        <v>478.52456400000005</v>
      </c>
      <c r="Q141" s="138">
        <v>0</v>
      </c>
      <c r="R141" s="138">
        <f>Q141*H141</f>
        <v>0</v>
      </c>
      <c r="S141" s="138">
        <v>0.5</v>
      </c>
      <c r="T141" s="139">
        <f>S141*H141</f>
        <v>316.4845</v>
      </c>
      <c r="AR141" s="140" t="s">
        <v>139</v>
      </c>
      <c r="AT141" s="140" t="s">
        <v>135</v>
      </c>
      <c r="AU141" s="140" t="s">
        <v>81</v>
      </c>
      <c r="AY141" s="16" t="s">
        <v>133</v>
      </c>
      <c r="BE141" s="141">
        <f>IF(N141="základní",J141,0)</f>
        <v>0</v>
      </c>
      <c r="BF141" s="141">
        <f>IF(N141="snížená",J141,0)</f>
        <v>0</v>
      </c>
      <c r="BG141" s="141">
        <f>IF(N141="zákl. přenesená",J141,0)</f>
        <v>0</v>
      </c>
      <c r="BH141" s="141">
        <f>IF(N141="sníž. přenesená",J141,0)</f>
        <v>0</v>
      </c>
      <c r="BI141" s="141">
        <f>IF(N141="nulová",J141,0)</f>
        <v>0</v>
      </c>
      <c r="BJ141" s="16" t="s">
        <v>79</v>
      </c>
      <c r="BK141" s="141">
        <f>ROUND(I141*H141,2)</f>
        <v>0</v>
      </c>
      <c r="BL141" s="16" t="s">
        <v>139</v>
      </c>
      <c r="BM141" s="140" t="s">
        <v>1461</v>
      </c>
    </row>
    <row r="142" spans="2:51" s="12" customFormat="1" ht="12">
      <c r="B142" s="161"/>
      <c r="D142" s="162" t="s">
        <v>925</v>
      </c>
      <c r="E142" s="163" t="s">
        <v>1</v>
      </c>
      <c r="F142" s="164" t="s">
        <v>1455</v>
      </c>
      <c r="H142" s="165">
        <v>88.5</v>
      </c>
      <c r="L142" s="161"/>
      <c r="M142" s="166"/>
      <c r="T142" s="167"/>
      <c r="AT142" s="163" t="s">
        <v>925</v>
      </c>
      <c r="AU142" s="163" t="s">
        <v>81</v>
      </c>
      <c r="AV142" s="12" t="s">
        <v>81</v>
      </c>
      <c r="AW142" s="12" t="s">
        <v>28</v>
      </c>
      <c r="AX142" s="12" t="s">
        <v>71</v>
      </c>
      <c r="AY142" s="163" t="s">
        <v>133</v>
      </c>
    </row>
    <row r="143" spans="2:51" s="12" customFormat="1" ht="12">
      <c r="B143" s="161"/>
      <c r="D143" s="162" t="s">
        <v>925</v>
      </c>
      <c r="E143" s="163" t="s">
        <v>1</v>
      </c>
      <c r="F143" s="164" t="s">
        <v>1456</v>
      </c>
      <c r="H143" s="165">
        <v>137.5</v>
      </c>
      <c r="L143" s="161"/>
      <c r="M143" s="166"/>
      <c r="T143" s="167"/>
      <c r="AT143" s="163" t="s">
        <v>925</v>
      </c>
      <c r="AU143" s="163" t="s">
        <v>81</v>
      </c>
      <c r="AV143" s="12" t="s">
        <v>81</v>
      </c>
      <c r="AW143" s="12" t="s">
        <v>28</v>
      </c>
      <c r="AX143" s="12" t="s">
        <v>71</v>
      </c>
      <c r="AY143" s="163" t="s">
        <v>133</v>
      </c>
    </row>
    <row r="144" spans="2:51" s="12" customFormat="1" ht="12">
      <c r="B144" s="161"/>
      <c r="D144" s="162" t="s">
        <v>925</v>
      </c>
      <c r="E144" s="163" t="s">
        <v>1</v>
      </c>
      <c r="F144" s="164" t="s">
        <v>1457</v>
      </c>
      <c r="H144" s="165">
        <v>397.44</v>
      </c>
      <c r="L144" s="161"/>
      <c r="M144" s="166"/>
      <c r="T144" s="167"/>
      <c r="AT144" s="163" t="s">
        <v>925</v>
      </c>
      <c r="AU144" s="163" t="s">
        <v>81</v>
      </c>
      <c r="AV144" s="12" t="s">
        <v>81</v>
      </c>
      <c r="AW144" s="12" t="s">
        <v>28</v>
      </c>
      <c r="AX144" s="12" t="s">
        <v>71</v>
      </c>
      <c r="AY144" s="163" t="s">
        <v>133</v>
      </c>
    </row>
    <row r="145" spans="2:51" s="12" customFormat="1" ht="12">
      <c r="B145" s="161"/>
      <c r="D145" s="162" t="s">
        <v>925</v>
      </c>
      <c r="E145" s="163" t="s">
        <v>1</v>
      </c>
      <c r="F145" s="164" t="s">
        <v>1458</v>
      </c>
      <c r="H145" s="165">
        <v>9.529</v>
      </c>
      <c r="L145" s="161"/>
      <c r="M145" s="166"/>
      <c r="T145" s="167"/>
      <c r="AT145" s="163" t="s">
        <v>925</v>
      </c>
      <c r="AU145" s="163" t="s">
        <v>81</v>
      </c>
      <c r="AV145" s="12" t="s">
        <v>81</v>
      </c>
      <c r="AW145" s="12" t="s">
        <v>28</v>
      </c>
      <c r="AX145" s="12" t="s">
        <v>71</v>
      </c>
      <c r="AY145" s="163" t="s">
        <v>133</v>
      </c>
    </row>
    <row r="146" spans="2:51" s="13" customFormat="1" ht="12">
      <c r="B146" s="168"/>
      <c r="D146" s="162" t="s">
        <v>925</v>
      </c>
      <c r="E146" s="169" t="s">
        <v>1</v>
      </c>
      <c r="F146" s="170" t="s">
        <v>969</v>
      </c>
      <c r="H146" s="171">
        <v>632.969</v>
      </c>
      <c r="L146" s="168"/>
      <c r="M146" s="172"/>
      <c r="T146" s="173"/>
      <c r="AT146" s="169" t="s">
        <v>925</v>
      </c>
      <c r="AU146" s="169" t="s">
        <v>81</v>
      </c>
      <c r="AV146" s="13" t="s">
        <v>139</v>
      </c>
      <c r="AW146" s="13" t="s">
        <v>28</v>
      </c>
      <c r="AX146" s="13" t="s">
        <v>79</v>
      </c>
      <c r="AY146" s="169" t="s">
        <v>133</v>
      </c>
    </row>
    <row r="147" spans="2:65" s="1" customFormat="1" ht="24.2" customHeight="1">
      <c r="B147" s="128"/>
      <c r="C147" s="129" t="s">
        <v>153</v>
      </c>
      <c r="D147" s="129" t="s">
        <v>135</v>
      </c>
      <c r="E147" s="130" t="s">
        <v>1462</v>
      </c>
      <c r="F147" s="131" t="s">
        <v>1463</v>
      </c>
      <c r="G147" s="132" t="s">
        <v>145</v>
      </c>
      <c r="H147" s="133">
        <v>632.969</v>
      </c>
      <c r="I147" s="134"/>
      <c r="J147" s="134">
        <f>ROUND(I147*H147,2)</f>
        <v>0</v>
      </c>
      <c r="K147" s="135"/>
      <c r="L147" s="28"/>
      <c r="M147" s="136" t="s">
        <v>1</v>
      </c>
      <c r="N147" s="137" t="s">
        <v>36</v>
      </c>
      <c r="O147" s="138">
        <v>0.094</v>
      </c>
      <c r="P147" s="138">
        <f>O147*H147</f>
        <v>59.499086000000005</v>
      </c>
      <c r="Q147" s="138">
        <v>8E-05</v>
      </c>
      <c r="R147" s="138">
        <f>Q147*H147</f>
        <v>0.050637520000000005</v>
      </c>
      <c r="S147" s="138">
        <v>0.23</v>
      </c>
      <c r="T147" s="139">
        <f>S147*H147</f>
        <v>145.58287</v>
      </c>
      <c r="AR147" s="140" t="s">
        <v>139</v>
      </c>
      <c r="AT147" s="140" t="s">
        <v>135</v>
      </c>
      <c r="AU147" s="140" t="s">
        <v>81</v>
      </c>
      <c r="AY147" s="16" t="s">
        <v>133</v>
      </c>
      <c r="BE147" s="141">
        <f>IF(N147="základní",J147,0)</f>
        <v>0</v>
      </c>
      <c r="BF147" s="141">
        <f>IF(N147="snížená",J147,0)</f>
        <v>0</v>
      </c>
      <c r="BG147" s="141">
        <f>IF(N147="zákl. přenesená",J147,0)</f>
        <v>0</v>
      </c>
      <c r="BH147" s="141">
        <f>IF(N147="sníž. přenesená",J147,0)</f>
        <v>0</v>
      </c>
      <c r="BI147" s="141">
        <f>IF(N147="nulová",J147,0)</f>
        <v>0</v>
      </c>
      <c r="BJ147" s="16" t="s">
        <v>79</v>
      </c>
      <c r="BK147" s="141">
        <f>ROUND(I147*H147,2)</f>
        <v>0</v>
      </c>
      <c r="BL147" s="16" t="s">
        <v>139</v>
      </c>
      <c r="BM147" s="140" t="s">
        <v>1464</v>
      </c>
    </row>
    <row r="148" spans="2:51" s="12" customFormat="1" ht="12">
      <c r="B148" s="161"/>
      <c r="D148" s="162" t="s">
        <v>925</v>
      </c>
      <c r="E148" s="163" t="s">
        <v>1</v>
      </c>
      <c r="F148" s="164" t="s">
        <v>1455</v>
      </c>
      <c r="H148" s="165">
        <v>88.5</v>
      </c>
      <c r="L148" s="161"/>
      <c r="M148" s="166"/>
      <c r="T148" s="167"/>
      <c r="AT148" s="163" t="s">
        <v>925</v>
      </c>
      <c r="AU148" s="163" t="s">
        <v>81</v>
      </c>
      <c r="AV148" s="12" t="s">
        <v>81</v>
      </c>
      <c r="AW148" s="12" t="s">
        <v>28</v>
      </c>
      <c r="AX148" s="12" t="s">
        <v>71</v>
      </c>
      <c r="AY148" s="163" t="s">
        <v>133</v>
      </c>
    </row>
    <row r="149" spans="2:51" s="12" customFormat="1" ht="12">
      <c r="B149" s="161"/>
      <c r="D149" s="162" t="s">
        <v>925</v>
      </c>
      <c r="E149" s="163" t="s">
        <v>1</v>
      </c>
      <c r="F149" s="164" t="s">
        <v>1456</v>
      </c>
      <c r="H149" s="165">
        <v>137.5</v>
      </c>
      <c r="L149" s="161"/>
      <c r="M149" s="166"/>
      <c r="T149" s="167"/>
      <c r="AT149" s="163" t="s">
        <v>925</v>
      </c>
      <c r="AU149" s="163" t="s">
        <v>81</v>
      </c>
      <c r="AV149" s="12" t="s">
        <v>81</v>
      </c>
      <c r="AW149" s="12" t="s">
        <v>28</v>
      </c>
      <c r="AX149" s="12" t="s">
        <v>71</v>
      </c>
      <c r="AY149" s="163" t="s">
        <v>133</v>
      </c>
    </row>
    <row r="150" spans="2:51" s="12" customFormat="1" ht="12">
      <c r="B150" s="161"/>
      <c r="D150" s="162" t="s">
        <v>925</v>
      </c>
      <c r="E150" s="163" t="s">
        <v>1</v>
      </c>
      <c r="F150" s="164" t="s">
        <v>1457</v>
      </c>
      <c r="H150" s="165">
        <v>397.44</v>
      </c>
      <c r="L150" s="161"/>
      <c r="M150" s="166"/>
      <c r="T150" s="167"/>
      <c r="AT150" s="163" t="s">
        <v>925</v>
      </c>
      <c r="AU150" s="163" t="s">
        <v>81</v>
      </c>
      <c r="AV150" s="12" t="s">
        <v>81</v>
      </c>
      <c r="AW150" s="12" t="s">
        <v>28</v>
      </c>
      <c r="AX150" s="12" t="s">
        <v>71</v>
      </c>
      <c r="AY150" s="163" t="s">
        <v>133</v>
      </c>
    </row>
    <row r="151" spans="2:51" s="12" customFormat="1" ht="12">
      <c r="B151" s="161"/>
      <c r="D151" s="162" t="s">
        <v>925</v>
      </c>
      <c r="E151" s="163" t="s">
        <v>1</v>
      </c>
      <c r="F151" s="164" t="s">
        <v>1458</v>
      </c>
      <c r="H151" s="165">
        <v>9.529</v>
      </c>
      <c r="L151" s="161"/>
      <c r="M151" s="166"/>
      <c r="T151" s="167"/>
      <c r="AT151" s="163" t="s">
        <v>925</v>
      </c>
      <c r="AU151" s="163" t="s">
        <v>81</v>
      </c>
      <c r="AV151" s="12" t="s">
        <v>81</v>
      </c>
      <c r="AW151" s="12" t="s">
        <v>28</v>
      </c>
      <c r="AX151" s="12" t="s">
        <v>71</v>
      </c>
      <c r="AY151" s="163" t="s">
        <v>133</v>
      </c>
    </row>
    <row r="152" spans="2:51" s="13" customFormat="1" ht="12">
      <c r="B152" s="168"/>
      <c r="D152" s="162" t="s">
        <v>925</v>
      </c>
      <c r="E152" s="169" t="s">
        <v>1</v>
      </c>
      <c r="F152" s="170" t="s">
        <v>969</v>
      </c>
      <c r="H152" s="171">
        <v>632.969</v>
      </c>
      <c r="L152" s="168"/>
      <c r="M152" s="172"/>
      <c r="T152" s="173"/>
      <c r="AT152" s="169" t="s">
        <v>925</v>
      </c>
      <c r="AU152" s="169" t="s">
        <v>81</v>
      </c>
      <c r="AV152" s="13" t="s">
        <v>139</v>
      </c>
      <c r="AW152" s="13" t="s">
        <v>28</v>
      </c>
      <c r="AX152" s="13" t="s">
        <v>79</v>
      </c>
      <c r="AY152" s="169" t="s">
        <v>133</v>
      </c>
    </row>
    <row r="153" spans="2:65" s="1" customFormat="1" ht="24.2" customHeight="1">
      <c r="B153" s="128"/>
      <c r="C153" s="129" t="s">
        <v>171</v>
      </c>
      <c r="D153" s="129" t="s">
        <v>135</v>
      </c>
      <c r="E153" s="130" t="s">
        <v>1465</v>
      </c>
      <c r="F153" s="131" t="s">
        <v>1466</v>
      </c>
      <c r="G153" s="132" t="s">
        <v>285</v>
      </c>
      <c r="H153" s="133">
        <v>8</v>
      </c>
      <c r="I153" s="134"/>
      <c r="J153" s="134">
        <f>ROUND(I153*H153,2)</f>
        <v>0</v>
      </c>
      <c r="K153" s="135"/>
      <c r="L153" s="28"/>
      <c r="M153" s="136" t="s">
        <v>1</v>
      </c>
      <c r="N153" s="137" t="s">
        <v>36</v>
      </c>
      <c r="O153" s="138">
        <v>0.184</v>
      </c>
      <c r="P153" s="138">
        <f>O153*H153</f>
        <v>1.472</v>
      </c>
      <c r="Q153" s="138">
        <v>3E-05</v>
      </c>
      <c r="R153" s="138">
        <f>Q153*H153</f>
        <v>0.00024</v>
      </c>
      <c r="S153" s="138">
        <v>0</v>
      </c>
      <c r="T153" s="139">
        <f>S153*H153</f>
        <v>0</v>
      </c>
      <c r="AR153" s="140" t="s">
        <v>139</v>
      </c>
      <c r="AT153" s="140" t="s">
        <v>135</v>
      </c>
      <c r="AU153" s="140" t="s">
        <v>81</v>
      </c>
      <c r="AY153" s="16" t="s">
        <v>133</v>
      </c>
      <c r="BE153" s="141">
        <f>IF(N153="základní",J153,0)</f>
        <v>0</v>
      </c>
      <c r="BF153" s="141">
        <f>IF(N153="snížená",J153,0)</f>
        <v>0</v>
      </c>
      <c r="BG153" s="141">
        <f>IF(N153="zákl. přenesená",J153,0)</f>
        <v>0</v>
      </c>
      <c r="BH153" s="141">
        <f>IF(N153="sníž. přenesená",J153,0)</f>
        <v>0</v>
      </c>
      <c r="BI153" s="141">
        <f>IF(N153="nulová",J153,0)</f>
        <v>0</v>
      </c>
      <c r="BJ153" s="16" t="s">
        <v>79</v>
      </c>
      <c r="BK153" s="141">
        <f>ROUND(I153*H153,2)</f>
        <v>0</v>
      </c>
      <c r="BL153" s="16" t="s">
        <v>139</v>
      </c>
      <c r="BM153" s="140" t="s">
        <v>1467</v>
      </c>
    </row>
    <row r="154" spans="2:65" s="1" customFormat="1" ht="33" customHeight="1">
      <c r="B154" s="128"/>
      <c r="C154" s="129" t="s">
        <v>156</v>
      </c>
      <c r="D154" s="129" t="s">
        <v>135</v>
      </c>
      <c r="E154" s="130" t="s">
        <v>1468</v>
      </c>
      <c r="F154" s="131" t="s">
        <v>1469</v>
      </c>
      <c r="G154" s="132" t="s">
        <v>145</v>
      </c>
      <c r="H154" s="133">
        <v>157.6</v>
      </c>
      <c r="I154" s="134"/>
      <c r="J154" s="134">
        <f>ROUND(I154*H154,2)</f>
        <v>0</v>
      </c>
      <c r="K154" s="135"/>
      <c r="L154" s="28"/>
      <c r="M154" s="136" t="s">
        <v>1</v>
      </c>
      <c r="N154" s="137" t="s">
        <v>36</v>
      </c>
      <c r="O154" s="138">
        <v>0.268</v>
      </c>
      <c r="P154" s="138">
        <f>O154*H154</f>
        <v>42.2368</v>
      </c>
      <c r="Q154" s="138">
        <v>0.00496</v>
      </c>
      <c r="R154" s="138">
        <f>Q154*H154</f>
        <v>0.781696</v>
      </c>
      <c r="S154" s="138">
        <v>0</v>
      </c>
      <c r="T154" s="139">
        <f>S154*H154</f>
        <v>0</v>
      </c>
      <c r="AR154" s="140" t="s">
        <v>139</v>
      </c>
      <c r="AT154" s="140" t="s">
        <v>135</v>
      </c>
      <c r="AU154" s="140" t="s">
        <v>81</v>
      </c>
      <c r="AY154" s="16" t="s">
        <v>133</v>
      </c>
      <c r="BE154" s="141">
        <f>IF(N154="základní",J154,0)</f>
        <v>0</v>
      </c>
      <c r="BF154" s="141">
        <f>IF(N154="snížená",J154,0)</f>
        <v>0</v>
      </c>
      <c r="BG154" s="141">
        <f>IF(N154="zákl. přenesená",J154,0)</f>
        <v>0</v>
      </c>
      <c r="BH154" s="141">
        <f>IF(N154="sníž. přenesená",J154,0)</f>
        <v>0</v>
      </c>
      <c r="BI154" s="141">
        <f>IF(N154="nulová",J154,0)</f>
        <v>0</v>
      </c>
      <c r="BJ154" s="16" t="s">
        <v>79</v>
      </c>
      <c r="BK154" s="141">
        <f>ROUND(I154*H154,2)</f>
        <v>0</v>
      </c>
      <c r="BL154" s="16" t="s">
        <v>139</v>
      </c>
      <c r="BM154" s="140" t="s">
        <v>1470</v>
      </c>
    </row>
    <row r="155" spans="2:51" s="14" customFormat="1" ht="12">
      <c r="B155" s="174"/>
      <c r="D155" s="162" t="s">
        <v>925</v>
      </c>
      <c r="E155" s="175" t="s">
        <v>1</v>
      </c>
      <c r="F155" s="176" t="s">
        <v>1471</v>
      </c>
      <c r="H155" s="175" t="s">
        <v>1</v>
      </c>
      <c r="L155" s="174"/>
      <c r="M155" s="177"/>
      <c r="T155" s="178"/>
      <c r="AT155" s="175" t="s">
        <v>925</v>
      </c>
      <c r="AU155" s="175" t="s">
        <v>81</v>
      </c>
      <c r="AV155" s="14" t="s">
        <v>79</v>
      </c>
      <c r="AW155" s="14" t="s">
        <v>28</v>
      </c>
      <c r="AX155" s="14" t="s">
        <v>71</v>
      </c>
      <c r="AY155" s="175" t="s">
        <v>133</v>
      </c>
    </row>
    <row r="156" spans="2:51" s="12" customFormat="1" ht="12">
      <c r="B156" s="161"/>
      <c r="D156" s="162" t="s">
        <v>925</v>
      </c>
      <c r="E156" s="163" t="s">
        <v>1</v>
      </c>
      <c r="F156" s="164" t="s">
        <v>1472</v>
      </c>
      <c r="H156" s="165">
        <v>127.6</v>
      </c>
      <c r="L156" s="161"/>
      <c r="M156" s="166"/>
      <c r="T156" s="167"/>
      <c r="AT156" s="163" t="s">
        <v>925</v>
      </c>
      <c r="AU156" s="163" t="s">
        <v>81</v>
      </c>
      <c r="AV156" s="12" t="s">
        <v>81</v>
      </c>
      <c r="AW156" s="12" t="s">
        <v>28</v>
      </c>
      <c r="AX156" s="12" t="s">
        <v>71</v>
      </c>
      <c r="AY156" s="163" t="s">
        <v>133</v>
      </c>
    </row>
    <row r="157" spans="2:51" s="14" customFormat="1" ht="12">
      <c r="B157" s="174"/>
      <c r="D157" s="162" t="s">
        <v>925</v>
      </c>
      <c r="E157" s="175" t="s">
        <v>1</v>
      </c>
      <c r="F157" s="176" t="s">
        <v>1473</v>
      </c>
      <c r="H157" s="175" t="s">
        <v>1</v>
      </c>
      <c r="L157" s="174"/>
      <c r="M157" s="177"/>
      <c r="T157" s="178"/>
      <c r="AT157" s="175" t="s">
        <v>925</v>
      </c>
      <c r="AU157" s="175" t="s">
        <v>81</v>
      </c>
      <c r="AV157" s="14" t="s">
        <v>79</v>
      </c>
      <c r="AW157" s="14" t="s">
        <v>28</v>
      </c>
      <c r="AX157" s="14" t="s">
        <v>71</v>
      </c>
      <c r="AY157" s="175" t="s">
        <v>133</v>
      </c>
    </row>
    <row r="158" spans="2:51" s="12" customFormat="1" ht="12">
      <c r="B158" s="161"/>
      <c r="D158" s="162" t="s">
        <v>925</v>
      </c>
      <c r="E158" s="163" t="s">
        <v>1</v>
      </c>
      <c r="F158" s="164" t="s">
        <v>1474</v>
      </c>
      <c r="H158" s="165">
        <v>30</v>
      </c>
      <c r="L158" s="161"/>
      <c r="M158" s="166"/>
      <c r="T158" s="167"/>
      <c r="AT158" s="163" t="s">
        <v>925</v>
      </c>
      <c r="AU158" s="163" t="s">
        <v>81</v>
      </c>
      <c r="AV158" s="12" t="s">
        <v>81</v>
      </c>
      <c r="AW158" s="12" t="s">
        <v>28</v>
      </c>
      <c r="AX158" s="12" t="s">
        <v>71</v>
      </c>
      <c r="AY158" s="163" t="s">
        <v>133</v>
      </c>
    </row>
    <row r="159" spans="2:51" s="13" customFormat="1" ht="12">
      <c r="B159" s="168"/>
      <c r="D159" s="162" t="s">
        <v>925</v>
      </c>
      <c r="E159" s="169" t="s">
        <v>1</v>
      </c>
      <c r="F159" s="170" t="s">
        <v>969</v>
      </c>
      <c r="H159" s="171">
        <v>157.6</v>
      </c>
      <c r="L159" s="168"/>
      <c r="M159" s="172"/>
      <c r="T159" s="173"/>
      <c r="AT159" s="169" t="s">
        <v>925</v>
      </c>
      <c r="AU159" s="169" t="s">
        <v>81</v>
      </c>
      <c r="AV159" s="13" t="s">
        <v>139</v>
      </c>
      <c r="AW159" s="13" t="s">
        <v>28</v>
      </c>
      <c r="AX159" s="13" t="s">
        <v>79</v>
      </c>
      <c r="AY159" s="169" t="s">
        <v>133</v>
      </c>
    </row>
    <row r="160" spans="2:65" s="1" customFormat="1" ht="33" customHeight="1">
      <c r="B160" s="128"/>
      <c r="C160" s="129" t="s">
        <v>180</v>
      </c>
      <c r="D160" s="129" t="s">
        <v>135</v>
      </c>
      <c r="E160" s="130" t="s">
        <v>1475</v>
      </c>
      <c r="F160" s="131" t="s">
        <v>1476</v>
      </c>
      <c r="G160" s="132" t="s">
        <v>145</v>
      </c>
      <c r="H160" s="133">
        <v>157.6</v>
      </c>
      <c r="I160" s="134"/>
      <c r="J160" s="134">
        <f>ROUND(I160*H160,2)</f>
        <v>0</v>
      </c>
      <c r="K160" s="135"/>
      <c r="L160" s="28"/>
      <c r="M160" s="136" t="s">
        <v>1</v>
      </c>
      <c r="N160" s="137" t="s">
        <v>36</v>
      </c>
      <c r="O160" s="138">
        <v>0.301</v>
      </c>
      <c r="P160" s="138">
        <f>O160*H160</f>
        <v>47.437599999999996</v>
      </c>
      <c r="Q160" s="138">
        <v>0</v>
      </c>
      <c r="R160" s="138">
        <f>Q160*H160</f>
        <v>0</v>
      </c>
      <c r="S160" s="138">
        <v>0</v>
      </c>
      <c r="T160" s="139">
        <f>S160*H160</f>
        <v>0</v>
      </c>
      <c r="AR160" s="140" t="s">
        <v>139</v>
      </c>
      <c r="AT160" s="140" t="s">
        <v>135</v>
      </c>
      <c r="AU160" s="140" t="s">
        <v>81</v>
      </c>
      <c r="AY160" s="16" t="s">
        <v>133</v>
      </c>
      <c r="BE160" s="141">
        <f>IF(N160="základní",J160,0)</f>
        <v>0</v>
      </c>
      <c r="BF160" s="141">
        <f>IF(N160="snížená",J160,0)</f>
        <v>0</v>
      </c>
      <c r="BG160" s="141">
        <f>IF(N160="zákl. přenesená",J160,0)</f>
        <v>0</v>
      </c>
      <c r="BH160" s="141">
        <f>IF(N160="sníž. přenesená",J160,0)</f>
        <v>0</v>
      </c>
      <c r="BI160" s="141">
        <f>IF(N160="nulová",J160,0)</f>
        <v>0</v>
      </c>
      <c r="BJ160" s="16" t="s">
        <v>79</v>
      </c>
      <c r="BK160" s="141">
        <f>ROUND(I160*H160,2)</f>
        <v>0</v>
      </c>
      <c r="BL160" s="16" t="s">
        <v>139</v>
      </c>
      <c r="BM160" s="140" t="s">
        <v>1477</v>
      </c>
    </row>
    <row r="161" spans="2:63" s="11" customFormat="1" ht="22.9" customHeight="1">
      <c r="B161" s="117"/>
      <c r="D161" s="118" t="s">
        <v>70</v>
      </c>
      <c r="E161" s="126" t="s">
        <v>81</v>
      </c>
      <c r="F161" s="126" t="s">
        <v>927</v>
      </c>
      <c r="J161" s="127">
        <f>BK161</f>
        <v>0</v>
      </c>
      <c r="L161" s="117"/>
      <c r="M161" s="121"/>
      <c r="P161" s="122">
        <f>SUM(P162:P165)</f>
        <v>10.45743</v>
      </c>
      <c r="R161" s="122">
        <f>SUM(R162:R165)</f>
        <v>23.6181051</v>
      </c>
      <c r="T161" s="123">
        <f>SUM(T162:T165)</f>
        <v>0</v>
      </c>
      <c r="AR161" s="118" t="s">
        <v>79</v>
      </c>
      <c r="AT161" s="124" t="s">
        <v>70</v>
      </c>
      <c r="AU161" s="124" t="s">
        <v>79</v>
      </c>
      <c r="AY161" s="118" t="s">
        <v>133</v>
      </c>
      <c r="BK161" s="125">
        <f>SUM(BK162:BK165)</f>
        <v>0</v>
      </c>
    </row>
    <row r="162" spans="2:65" s="1" customFormat="1" ht="16.5" customHeight="1">
      <c r="B162" s="128"/>
      <c r="C162" s="129" t="s">
        <v>160</v>
      </c>
      <c r="D162" s="129" t="s">
        <v>135</v>
      </c>
      <c r="E162" s="130" t="s">
        <v>1090</v>
      </c>
      <c r="F162" s="131" t="s">
        <v>1091</v>
      </c>
      <c r="G162" s="132" t="s">
        <v>138</v>
      </c>
      <c r="H162" s="133">
        <v>9.3</v>
      </c>
      <c r="I162" s="134"/>
      <c r="J162" s="134">
        <f>ROUND(I162*H162,2)</f>
        <v>0</v>
      </c>
      <c r="K162" s="135"/>
      <c r="L162" s="28"/>
      <c r="M162" s="136" t="s">
        <v>1</v>
      </c>
      <c r="N162" s="137" t="s">
        <v>36</v>
      </c>
      <c r="O162" s="138">
        <v>0.584</v>
      </c>
      <c r="P162" s="138">
        <f>O162*H162</f>
        <v>5.4312000000000005</v>
      </c>
      <c r="Q162" s="138">
        <v>2.50187</v>
      </c>
      <c r="R162" s="138">
        <f>Q162*H162</f>
        <v>23.267391</v>
      </c>
      <c r="S162" s="138">
        <v>0</v>
      </c>
      <c r="T162" s="139">
        <f>S162*H162</f>
        <v>0</v>
      </c>
      <c r="AR162" s="140" t="s">
        <v>139</v>
      </c>
      <c r="AT162" s="140" t="s">
        <v>135</v>
      </c>
      <c r="AU162" s="140" t="s">
        <v>81</v>
      </c>
      <c r="AY162" s="16" t="s">
        <v>133</v>
      </c>
      <c r="BE162" s="141">
        <f>IF(N162="základní",J162,0)</f>
        <v>0</v>
      </c>
      <c r="BF162" s="141">
        <f>IF(N162="snížená",J162,0)</f>
        <v>0</v>
      </c>
      <c r="BG162" s="141">
        <f>IF(N162="zákl. přenesená",J162,0)</f>
        <v>0</v>
      </c>
      <c r="BH162" s="141">
        <f>IF(N162="sníž. přenesená",J162,0)</f>
        <v>0</v>
      </c>
      <c r="BI162" s="141">
        <f>IF(N162="nulová",J162,0)</f>
        <v>0</v>
      </c>
      <c r="BJ162" s="16" t="s">
        <v>79</v>
      </c>
      <c r="BK162" s="141">
        <f>ROUND(I162*H162,2)</f>
        <v>0</v>
      </c>
      <c r="BL162" s="16" t="s">
        <v>139</v>
      </c>
      <c r="BM162" s="140" t="s">
        <v>1478</v>
      </c>
    </row>
    <row r="163" spans="2:51" s="12" customFormat="1" ht="12">
      <c r="B163" s="161"/>
      <c r="D163" s="162" t="s">
        <v>925</v>
      </c>
      <c r="E163" s="163" t="s">
        <v>1</v>
      </c>
      <c r="F163" s="164" t="s">
        <v>1479</v>
      </c>
      <c r="H163" s="165">
        <v>9.3</v>
      </c>
      <c r="L163" s="161"/>
      <c r="M163" s="166"/>
      <c r="T163" s="167"/>
      <c r="AT163" s="163" t="s">
        <v>925</v>
      </c>
      <c r="AU163" s="163" t="s">
        <v>81</v>
      </c>
      <c r="AV163" s="12" t="s">
        <v>81</v>
      </c>
      <c r="AW163" s="12" t="s">
        <v>28</v>
      </c>
      <c r="AX163" s="12" t="s">
        <v>79</v>
      </c>
      <c r="AY163" s="163" t="s">
        <v>133</v>
      </c>
    </row>
    <row r="164" spans="2:65" s="1" customFormat="1" ht="16.5" customHeight="1">
      <c r="B164" s="128"/>
      <c r="C164" s="129" t="s">
        <v>8</v>
      </c>
      <c r="D164" s="129" t="s">
        <v>135</v>
      </c>
      <c r="E164" s="130" t="s">
        <v>1102</v>
      </c>
      <c r="F164" s="131" t="s">
        <v>1103</v>
      </c>
      <c r="G164" s="132" t="s">
        <v>178</v>
      </c>
      <c r="H164" s="133">
        <v>0.33</v>
      </c>
      <c r="I164" s="134"/>
      <c r="J164" s="134">
        <f>ROUND(I164*H164,2)</f>
        <v>0</v>
      </c>
      <c r="K164" s="135"/>
      <c r="L164" s="28"/>
      <c r="M164" s="136" t="s">
        <v>1</v>
      </c>
      <c r="N164" s="137" t="s">
        <v>36</v>
      </c>
      <c r="O164" s="138">
        <v>15.231</v>
      </c>
      <c r="P164" s="138">
        <f>O164*H164</f>
        <v>5.02623</v>
      </c>
      <c r="Q164" s="138">
        <v>1.06277</v>
      </c>
      <c r="R164" s="138">
        <f>Q164*H164</f>
        <v>0.35071410000000003</v>
      </c>
      <c r="S164" s="138">
        <v>0</v>
      </c>
      <c r="T164" s="139">
        <f>S164*H164</f>
        <v>0</v>
      </c>
      <c r="AR164" s="140" t="s">
        <v>139</v>
      </c>
      <c r="AT164" s="140" t="s">
        <v>135</v>
      </c>
      <c r="AU164" s="140" t="s">
        <v>81</v>
      </c>
      <c r="AY164" s="16" t="s">
        <v>133</v>
      </c>
      <c r="BE164" s="141">
        <f>IF(N164="základní",J164,0)</f>
        <v>0</v>
      </c>
      <c r="BF164" s="141">
        <f>IF(N164="snížená",J164,0)</f>
        <v>0</v>
      </c>
      <c r="BG164" s="141">
        <f>IF(N164="zákl. přenesená",J164,0)</f>
        <v>0</v>
      </c>
      <c r="BH164" s="141">
        <f>IF(N164="sníž. přenesená",J164,0)</f>
        <v>0</v>
      </c>
      <c r="BI164" s="141">
        <f>IF(N164="nulová",J164,0)</f>
        <v>0</v>
      </c>
      <c r="BJ164" s="16" t="s">
        <v>79</v>
      </c>
      <c r="BK164" s="141">
        <f>ROUND(I164*H164,2)</f>
        <v>0</v>
      </c>
      <c r="BL164" s="16" t="s">
        <v>139</v>
      </c>
      <c r="BM164" s="140" t="s">
        <v>1480</v>
      </c>
    </row>
    <row r="165" spans="2:51" s="12" customFormat="1" ht="12">
      <c r="B165" s="161"/>
      <c r="D165" s="162" t="s">
        <v>925</v>
      </c>
      <c r="E165" s="163" t="s">
        <v>1</v>
      </c>
      <c r="F165" s="164" t="s">
        <v>1481</v>
      </c>
      <c r="H165" s="165">
        <v>0.33</v>
      </c>
      <c r="L165" s="161"/>
      <c r="M165" s="166"/>
      <c r="T165" s="167"/>
      <c r="AT165" s="163" t="s">
        <v>925</v>
      </c>
      <c r="AU165" s="163" t="s">
        <v>81</v>
      </c>
      <c r="AV165" s="12" t="s">
        <v>81</v>
      </c>
      <c r="AW165" s="12" t="s">
        <v>28</v>
      </c>
      <c r="AX165" s="12" t="s">
        <v>79</v>
      </c>
      <c r="AY165" s="163" t="s">
        <v>133</v>
      </c>
    </row>
    <row r="166" spans="2:63" s="11" customFormat="1" ht="22.9" customHeight="1">
      <c r="B166" s="117"/>
      <c r="D166" s="118" t="s">
        <v>70</v>
      </c>
      <c r="E166" s="126" t="s">
        <v>150</v>
      </c>
      <c r="F166" s="126" t="s">
        <v>1482</v>
      </c>
      <c r="J166" s="127">
        <f>BK166</f>
        <v>0</v>
      </c>
      <c r="L166" s="117"/>
      <c r="M166" s="121"/>
      <c r="P166" s="122">
        <f>SUM(P167:P202)</f>
        <v>216.26446300000003</v>
      </c>
      <c r="R166" s="122">
        <f>SUM(R167:R202)</f>
        <v>0</v>
      </c>
      <c r="T166" s="123">
        <f>SUM(T167:T202)</f>
        <v>0</v>
      </c>
      <c r="AR166" s="118" t="s">
        <v>79</v>
      </c>
      <c r="AT166" s="124" t="s">
        <v>70</v>
      </c>
      <c r="AU166" s="124" t="s">
        <v>79</v>
      </c>
      <c r="AY166" s="118" t="s">
        <v>133</v>
      </c>
      <c r="BK166" s="125">
        <f>SUM(BK167:BK202)</f>
        <v>0</v>
      </c>
    </row>
    <row r="167" spans="2:65" s="1" customFormat="1" ht="24.2" customHeight="1">
      <c r="B167" s="128"/>
      <c r="C167" s="129" t="s">
        <v>163</v>
      </c>
      <c r="D167" s="129" t="s">
        <v>135</v>
      </c>
      <c r="E167" s="130" t="s">
        <v>1483</v>
      </c>
      <c r="F167" s="131" t="s">
        <v>1484</v>
      </c>
      <c r="G167" s="132" t="s">
        <v>145</v>
      </c>
      <c r="H167" s="133">
        <v>410.369</v>
      </c>
      <c r="I167" s="134"/>
      <c r="J167" s="134">
        <f>ROUND(I167*H167,2)</f>
        <v>0</v>
      </c>
      <c r="K167" s="135"/>
      <c r="L167" s="28"/>
      <c r="M167" s="136" t="s">
        <v>1</v>
      </c>
      <c r="N167" s="137" t="s">
        <v>36</v>
      </c>
      <c r="O167" s="138">
        <v>0.082</v>
      </c>
      <c r="P167" s="138">
        <f>O167*H167</f>
        <v>33.650258</v>
      </c>
      <c r="Q167" s="138">
        <v>0</v>
      </c>
      <c r="R167" s="138">
        <f>Q167*H167</f>
        <v>0</v>
      </c>
      <c r="S167" s="138">
        <v>0</v>
      </c>
      <c r="T167" s="139">
        <f>S167*H167</f>
        <v>0</v>
      </c>
      <c r="AR167" s="140" t="s">
        <v>139</v>
      </c>
      <c r="AT167" s="140" t="s">
        <v>135</v>
      </c>
      <c r="AU167" s="140" t="s">
        <v>81</v>
      </c>
      <c r="AY167" s="16" t="s">
        <v>133</v>
      </c>
      <c r="BE167" s="141">
        <f>IF(N167="základní",J167,0)</f>
        <v>0</v>
      </c>
      <c r="BF167" s="141">
        <f>IF(N167="snížená",J167,0)</f>
        <v>0</v>
      </c>
      <c r="BG167" s="141">
        <f>IF(N167="zákl. přenesená",J167,0)</f>
        <v>0</v>
      </c>
      <c r="BH167" s="141">
        <f>IF(N167="sníž. přenesená",J167,0)</f>
        <v>0</v>
      </c>
      <c r="BI167" s="141">
        <f>IF(N167="nulová",J167,0)</f>
        <v>0</v>
      </c>
      <c r="BJ167" s="16" t="s">
        <v>79</v>
      </c>
      <c r="BK167" s="141">
        <f>ROUND(I167*H167,2)</f>
        <v>0</v>
      </c>
      <c r="BL167" s="16" t="s">
        <v>139</v>
      </c>
      <c r="BM167" s="140" t="s">
        <v>1485</v>
      </c>
    </row>
    <row r="168" spans="2:51" s="12" customFormat="1" ht="12">
      <c r="B168" s="161"/>
      <c r="D168" s="162" t="s">
        <v>925</v>
      </c>
      <c r="E168" s="163" t="s">
        <v>1</v>
      </c>
      <c r="F168" s="164" t="s">
        <v>1455</v>
      </c>
      <c r="H168" s="165">
        <v>88.5</v>
      </c>
      <c r="L168" s="161"/>
      <c r="M168" s="166"/>
      <c r="T168" s="167"/>
      <c r="AT168" s="163" t="s">
        <v>925</v>
      </c>
      <c r="AU168" s="163" t="s">
        <v>81</v>
      </c>
      <c r="AV168" s="12" t="s">
        <v>81</v>
      </c>
      <c r="AW168" s="12" t="s">
        <v>28</v>
      </c>
      <c r="AX168" s="12" t="s">
        <v>71</v>
      </c>
      <c r="AY168" s="163" t="s">
        <v>133</v>
      </c>
    </row>
    <row r="169" spans="2:51" s="12" customFormat="1" ht="12">
      <c r="B169" s="161"/>
      <c r="D169" s="162" t="s">
        <v>925</v>
      </c>
      <c r="E169" s="163" t="s">
        <v>1</v>
      </c>
      <c r="F169" s="164" t="s">
        <v>1456</v>
      </c>
      <c r="H169" s="165">
        <v>137.5</v>
      </c>
      <c r="L169" s="161"/>
      <c r="M169" s="166"/>
      <c r="T169" s="167"/>
      <c r="AT169" s="163" t="s">
        <v>925</v>
      </c>
      <c r="AU169" s="163" t="s">
        <v>81</v>
      </c>
      <c r="AV169" s="12" t="s">
        <v>81</v>
      </c>
      <c r="AW169" s="12" t="s">
        <v>28</v>
      </c>
      <c r="AX169" s="12" t="s">
        <v>71</v>
      </c>
      <c r="AY169" s="163" t="s">
        <v>133</v>
      </c>
    </row>
    <row r="170" spans="2:51" s="12" customFormat="1" ht="12">
      <c r="B170" s="161"/>
      <c r="D170" s="162" t="s">
        <v>925</v>
      </c>
      <c r="E170" s="163" t="s">
        <v>1</v>
      </c>
      <c r="F170" s="164">
        <v>174.84</v>
      </c>
      <c r="H170" s="165">
        <v>174.84</v>
      </c>
      <c r="L170" s="161"/>
      <c r="M170" s="166"/>
      <c r="T170" s="167"/>
      <c r="AT170" s="163" t="s">
        <v>925</v>
      </c>
      <c r="AU170" s="163" t="s">
        <v>81</v>
      </c>
      <c r="AV170" s="12" t="s">
        <v>81</v>
      </c>
      <c r="AW170" s="12" t="s">
        <v>28</v>
      </c>
      <c r="AX170" s="12" t="s">
        <v>71</v>
      </c>
      <c r="AY170" s="163" t="s">
        <v>133</v>
      </c>
    </row>
    <row r="171" spans="2:51" s="12" customFormat="1" ht="12">
      <c r="B171" s="161"/>
      <c r="D171" s="162" t="s">
        <v>925</v>
      </c>
      <c r="E171" s="163" t="s">
        <v>1</v>
      </c>
      <c r="F171" s="164" t="s">
        <v>1458</v>
      </c>
      <c r="H171" s="165">
        <v>9.529</v>
      </c>
      <c r="L171" s="161"/>
      <c r="M171" s="166"/>
      <c r="T171" s="167"/>
      <c r="AT171" s="163" t="s">
        <v>925</v>
      </c>
      <c r="AU171" s="163" t="s">
        <v>81</v>
      </c>
      <c r="AV171" s="12" t="s">
        <v>81</v>
      </c>
      <c r="AW171" s="12" t="s">
        <v>28</v>
      </c>
      <c r="AX171" s="12" t="s">
        <v>71</v>
      </c>
      <c r="AY171" s="163" t="s">
        <v>133</v>
      </c>
    </row>
    <row r="172" spans="2:51" s="13" customFormat="1" ht="12">
      <c r="B172" s="168"/>
      <c r="D172" s="162" t="s">
        <v>925</v>
      </c>
      <c r="E172" s="169" t="s">
        <v>1</v>
      </c>
      <c r="F172" s="170" t="s">
        <v>969</v>
      </c>
      <c r="H172" s="171">
        <v>410.369</v>
      </c>
      <c r="L172" s="168"/>
      <c r="M172" s="172"/>
      <c r="T172" s="173"/>
      <c r="AT172" s="169" t="s">
        <v>925</v>
      </c>
      <c r="AU172" s="169" t="s">
        <v>81</v>
      </c>
      <c r="AV172" s="13" t="s">
        <v>139</v>
      </c>
      <c r="AW172" s="13" t="s">
        <v>28</v>
      </c>
      <c r="AX172" s="13" t="s">
        <v>79</v>
      </c>
      <c r="AY172" s="169" t="s">
        <v>133</v>
      </c>
    </row>
    <row r="173" spans="2:65" s="1" customFormat="1" ht="33" customHeight="1">
      <c r="B173" s="128"/>
      <c r="C173" s="129" t="s">
        <v>194</v>
      </c>
      <c r="D173" s="129" t="s">
        <v>135</v>
      </c>
      <c r="E173" s="130" t="s">
        <v>1486</v>
      </c>
      <c r="F173" s="131" t="s">
        <v>1487</v>
      </c>
      <c r="G173" s="132" t="s">
        <v>145</v>
      </c>
      <c r="H173" s="133">
        <v>410.369</v>
      </c>
      <c r="I173" s="134"/>
      <c r="J173" s="134">
        <f>ROUND(I173*H173,2)</f>
        <v>0</v>
      </c>
      <c r="K173" s="135"/>
      <c r="L173" s="28"/>
      <c r="M173" s="136" t="s">
        <v>1</v>
      </c>
      <c r="N173" s="137" t="s">
        <v>36</v>
      </c>
      <c r="O173" s="138">
        <v>0.312</v>
      </c>
      <c r="P173" s="138">
        <f>O173*H173</f>
        <v>128.03512800000001</v>
      </c>
      <c r="Q173" s="138">
        <v>0</v>
      </c>
      <c r="R173" s="138">
        <f>Q173*H173</f>
        <v>0</v>
      </c>
      <c r="S173" s="138">
        <v>0</v>
      </c>
      <c r="T173" s="139">
        <f>S173*H173</f>
        <v>0</v>
      </c>
      <c r="AR173" s="140" t="s">
        <v>139</v>
      </c>
      <c r="AT173" s="140" t="s">
        <v>135</v>
      </c>
      <c r="AU173" s="140" t="s">
        <v>81</v>
      </c>
      <c r="AY173" s="16" t="s">
        <v>133</v>
      </c>
      <c r="BE173" s="141">
        <f>IF(N173="základní",J173,0)</f>
        <v>0</v>
      </c>
      <c r="BF173" s="141">
        <f>IF(N173="snížená",J173,0)</f>
        <v>0</v>
      </c>
      <c r="BG173" s="141">
        <f>IF(N173="zákl. přenesená",J173,0)</f>
        <v>0</v>
      </c>
      <c r="BH173" s="141">
        <f>IF(N173="sníž. přenesená",J173,0)</f>
        <v>0</v>
      </c>
      <c r="BI173" s="141">
        <f>IF(N173="nulová",J173,0)</f>
        <v>0</v>
      </c>
      <c r="BJ173" s="16" t="s">
        <v>79</v>
      </c>
      <c r="BK173" s="141">
        <f>ROUND(I173*H173,2)</f>
        <v>0</v>
      </c>
      <c r="BL173" s="16" t="s">
        <v>139</v>
      </c>
      <c r="BM173" s="140" t="s">
        <v>1488</v>
      </c>
    </row>
    <row r="174" spans="2:51" s="12" customFormat="1" ht="12">
      <c r="B174" s="161"/>
      <c r="D174" s="162" t="s">
        <v>925</v>
      </c>
      <c r="E174" s="163" t="s">
        <v>1</v>
      </c>
      <c r="F174" s="164" t="s">
        <v>1455</v>
      </c>
      <c r="H174" s="165">
        <v>88.5</v>
      </c>
      <c r="L174" s="161"/>
      <c r="M174" s="166"/>
      <c r="T174" s="167"/>
      <c r="AT174" s="163" t="s">
        <v>925</v>
      </c>
      <c r="AU174" s="163" t="s">
        <v>81</v>
      </c>
      <c r="AV174" s="12" t="s">
        <v>81</v>
      </c>
      <c r="AW174" s="12" t="s">
        <v>28</v>
      </c>
      <c r="AX174" s="12" t="s">
        <v>71</v>
      </c>
      <c r="AY174" s="163" t="s">
        <v>133</v>
      </c>
    </row>
    <row r="175" spans="2:51" s="12" customFormat="1" ht="12">
      <c r="B175" s="161"/>
      <c r="D175" s="162" t="s">
        <v>925</v>
      </c>
      <c r="E175" s="163" t="s">
        <v>1</v>
      </c>
      <c r="F175" s="164" t="s">
        <v>1456</v>
      </c>
      <c r="H175" s="165">
        <v>137.5</v>
      </c>
      <c r="L175" s="161"/>
      <c r="M175" s="166"/>
      <c r="T175" s="167"/>
      <c r="AT175" s="163" t="s">
        <v>925</v>
      </c>
      <c r="AU175" s="163" t="s">
        <v>81</v>
      </c>
      <c r="AV175" s="12" t="s">
        <v>81</v>
      </c>
      <c r="AW175" s="12" t="s">
        <v>28</v>
      </c>
      <c r="AX175" s="12" t="s">
        <v>71</v>
      </c>
      <c r="AY175" s="163" t="s">
        <v>133</v>
      </c>
    </row>
    <row r="176" spans="2:51" s="12" customFormat="1" ht="12">
      <c r="B176" s="161"/>
      <c r="D176" s="162" t="s">
        <v>925</v>
      </c>
      <c r="E176" s="163" t="s">
        <v>1</v>
      </c>
      <c r="F176" s="164">
        <v>174.84</v>
      </c>
      <c r="H176" s="165">
        <v>174.84</v>
      </c>
      <c r="L176" s="161"/>
      <c r="M176" s="166"/>
      <c r="T176" s="167"/>
      <c r="AT176" s="163" t="s">
        <v>925</v>
      </c>
      <c r="AU176" s="163" t="s">
        <v>81</v>
      </c>
      <c r="AV176" s="12" t="s">
        <v>81</v>
      </c>
      <c r="AW176" s="12" t="s">
        <v>28</v>
      </c>
      <c r="AX176" s="12" t="s">
        <v>71</v>
      </c>
      <c r="AY176" s="163" t="s">
        <v>133</v>
      </c>
    </row>
    <row r="177" spans="2:51" s="12" customFormat="1" ht="12">
      <c r="B177" s="161"/>
      <c r="D177" s="162" t="s">
        <v>925</v>
      </c>
      <c r="E177" s="163" t="s">
        <v>1</v>
      </c>
      <c r="F177" s="164" t="s">
        <v>1458</v>
      </c>
      <c r="H177" s="165">
        <v>9.529</v>
      </c>
      <c r="L177" s="161"/>
      <c r="M177" s="166"/>
      <c r="T177" s="167"/>
      <c r="AT177" s="163" t="s">
        <v>925</v>
      </c>
      <c r="AU177" s="163" t="s">
        <v>81</v>
      </c>
      <c r="AV177" s="12" t="s">
        <v>81</v>
      </c>
      <c r="AW177" s="12" t="s">
        <v>28</v>
      </c>
      <c r="AX177" s="12" t="s">
        <v>71</v>
      </c>
      <c r="AY177" s="163" t="s">
        <v>133</v>
      </c>
    </row>
    <row r="178" spans="2:51" s="13" customFormat="1" ht="12">
      <c r="B178" s="168"/>
      <c r="D178" s="162" t="s">
        <v>925</v>
      </c>
      <c r="E178" s="169" t="s">
        <v>1</v>
      </c>
      <c r="F178" s="170" t="s">
        <v>969</v>
      </c>
      <c r="H178" s="171">
        <v>410.369</v>
      </c>
      <c r="L178" s="168"/>
      <c r="M178" s="172"/>
      <c r="T178" s="173"/>
      <c r="AT178" s="169" t="s">
        <v>925</v>
      </c>
      <c r="AU178" s="169" t="s">
        <v>81</v>
      </c>
      <c r="AV178" s="13" t="s">
        <v>139</v>
      </c>
      <c r="AW178" s="13" t="s">
        <v>28</v>
      </c>
      <c r="AX178" s="13" t="s">
        <v>79</v>
      </c>
      <c r="AY178" s="169" t="s">
        <v>133</v>
      </c>
    </row>
    <row r="179" spans="2:65" s="1" customFormat="1" ht="24.2" customHeight="1">
      <c r="B179" s="128"/>
      <c r="C179" s="129" t="s">
        <v>167</v>
      </c>
      <c r="D179" s="129" t="s">
        <v>135</v>
      </c>
      <c r="E179" s="130" t="s">
        <v>1489</v>
      </c>
      <c r="F179" s="131" t="s">
        <v>1490</v>
      </c>
      <c r="G179" s="132" t="s">
        <v>145</v>
      </c>
      <c r="H179" s="133">
        <v>410.369</v>
      </c>
      <c r="I179" s="134"/>
      <c r="J179" s="134">
        <f>ROUND(I179*H179,2)</f>
        <v>0</v>
      </c>
      <c r="K179" s="135"/>
      <c r="L179" s="28"/>
      <c r="M179" s="136" t="s">
        <v>1</v>
      </c>
      <c r="N179" s="137" t="s">
        <v>36</v>
      </c>
      <c r="O179" s="138">
        <v>0.046</v>
      </c>
      <c r="P179" s="138">
        <f>O179*H179</f>
        <v>18.876974</v>
      </c>
      <c r="Q179" s="138">
        <v>0</v>
      </c>
      <c r="R179" s="138">
        <f>Q179*H179</f>
        <v>0</v>
      </c>
      <c r="S179" s="138">
        <v>0</v>
      </c>
      <c r="T179" s="139">
        <f>S179*H179</f>
        <v>0</v>
      </c>
      <c r="AR179" s="140" t="s">
        <v>139</v>
      </c>
      <c r="AT179" s="140" t="s">
        <v>135</v>
      </c>
      <c r="AU179" s="140" t="s">
        <v>81</v>
      </c>
      <c r="AY179" s="16" t="s">
        <v>133</v>
      </c>
      <c r="BE179" s="141">
        <f>IF(N179="základní",J179,0)</f>
        <v>0</v>
      </c>
      <c r="BF179" s="141">
        <f>IF(N179="snížená",J179,0)</f>
        <v>0</v>
      </c>
      <c r="BG179" s="141">
        <f>IF(N179="zákl. přenesená",J179,0)</f>
        <v>0</v>
      </c>
      <c r="BH179" s="141">
        <f>IF(N179="sníž. přenesená",J179,0)</f>
        <v>0</v>
      </c>
      <c r="BI179" s="141">
        <f>IF(N179="nulová",J179,0)</f>
        <v>0</v>
      </c>
      <c r="BJ179" s="16" t="s">
        <v>79</v>
      </c>
      <c r="BK179" s="141">
        <f>ROUND(I179*H179,2)</f>
        <v>0</v>
      </c>
      <c r="BL179" s="16" t="s">
        <v>139</v>
      </c>
      <c r="BM179" s="140" t="s">
        <v>1491</v>
      </c>
    </row>
    <row r="180" spans="2:51" s="12" customFormat="1" ht="12">
      <c r="B180" s="161"/>
      <c r="D180" s="162" t="s">
        <v>925</v>
      </c>
      <c r="E180" s="163" t="s">
        <v>1</v>
      </c>
      <c r="F180" s="164" t="s">
        <v>1455</v>
      </c>
      <c r="H180" s="165">
        <v>88.5</v>
      </c>
      <c r="L180" s="161"/>
      <c r="M180" s="166"/>
      <c r="T180" s="167"/>
      <c r="AT180" s="163" t="s">
        <v>925</v>
      </c>
      <c r="AU180" s="163" t="s">
        <v>81</v>
      </c>
      <c r="AV180" s="12" t="s">
        <v>81</v>
      </c>
      <c r="AW180" s="12" t="s">
        <v>28</v>
      </c>
      <c r="AX180" s="12" t="s">
        <v>71</v>
      </c>
      <c r="AY180" s="163" t="s">
        <v>133</v>
      </c>
    </row>
    <row r="181" spans="2:51" s="12" customFormat="1" ht="12">
      <c r="B181" s="161"/>
      <c r="D181" s="162" t="s">
        <v>925</v>
      </c>
      <c r="E181" s="163" t="s">
        <v>1</v>
      </c>
      <c r="F181" s="164" t="s">
        <v>1456</v>
      </c>
      <c r="H181" s="165">
        <v>137.5</v>
      </c>
      <c r="L181" s="161"/>
      <c r="M181" s="166"/>
      <c r="T181" s="167"/>
      <c r="AT181" s="163" t="s">
        <v>925</v>
      </c>
      <c r="AU181" s="163" t="s">
        <v>81</v>
      </c>
      <c r="AV181" s="12" t="s">
        <v>81</v>
      </c>
      <c r="AW181" s="12" t="s">
        <v>28</v>
      </c>
      <c r="AX181" s="12" t="s">
        <v>71</v>
      </c>
      <c r="AY181" s="163" t="s">
        <v>133</v>
      </c>
    </row>
    <row r="182" spans="2:51" s="12" customFormat="1" ht="12">
      <c r="B182" s="161"/>
      <c r="D182" s="162" t="s">
        <v>925</v>
      </c>
      <c r="E182" s="163" t="s">
        <v>1</v>
      </c>
      <c r="F182" s="164">
        <v>174.84</v>
      </c>
      <c r="H182" s="165">
        <v>174.84</v>
      </c>
      <c r="L182" s="161"/>
      <c r="M182" s="166"/>
      <c r="T182" s="167"/>
      <c r="AT182" s="163" t="s">
        <v>925</v>
      </c>
      <c r="AU182" s="163" t="s">
        <v>81</v>
      </c>
      <c r="AV182" s="12" t="s">
        <v>81</v>
      </c>
      <c r="AW182" s="12" t="s">
        <v>28</v>
      </c>
      <c r="AX182" s="12" t="s">
        <v>71</v>
      </c>
      <c r="AY182" s="163" t="s">
        <v>133</v>
      </c>
    </row>
    <row r="183" spans="2:51" s="12" customFormat="1" ht="12">
      <c r="B183" s="161"/>
      <c r="D183" s="162" t="s">
        <v>925</v>
      </c>
      <c r="E183" s="163" t="s">
        <v>1</v>
      </c>
      <c r="F183" s="164" t="s">
        <v>1458</v>
      </c>
      <c r="H183" s="165">
        <v>9.529</v>
      </c>
      <c r="L183" s="161"/>
      <c r="M183" s="166"/>
      <c r="T183" s="167"/>
      <c r="AT183" s="163" t="s">
        <v>925</v>
      </c>
      <c r="AU183" s="163" t="s">
        <v>81</v>
      </c>
      <c r="AV183" s="12" t="s">
        <v>81</v>
      </c>
      <c r="AW183" s="12" t="s">
        <v>28</v>
      </c>
      <c r="AX183" s="12" t="s">
        <v>71</v>
      </c>
      <c r="AY183" s="163" t="s">
        <v>133</v>
      </c>
    </row>
    <row r="184" spans="2:51" s="13" customFormat="1" ht="12">
      <c r="B184" s="168"/>
      <c r="D184" s="162" t="s">
        <v>925</v>
      </c>
      <c r="E184" s="169" t="s">
        <v>1</v>
      </c>
      <c r="F184" s="170" t="s">
        <v>969</v>
      </c>
      <c r="H184" s="171">
        <v>410.369</v>
      </c>
      <c r="L184" s="168"/>
      <c r="M184" s="172"/>
      <c r="T184" s="173"/>
      <c r="AT184" s="169" t="s">
        <v>925</v>
      </c>
      <c r="AU184" s="169" t="s">
        <v>81</v>
      </c>
      <c r="AV184" s="13" t="s">
        <v>139</v>
      </c>
      <c r="AW184" s="13" t="s">
        <v>28</v>
      </c>
      <c r="AX184" s="13" t="s">
        <v>79</v>
      </c>
      <c r="AY184" s="169" t="s">
        <v>133</v>
      </c>
    </row>
    <row r="185" spans="2:65" s="1" customFormat="1" ht="21.75" customHeight="1">
      <c r="B185" s="128"/>
      <c r="C185" s="129" t="s">
        <v>202</v>
      </c>
      <c r="D185" s="129" t="s">
        <v>135</v>
      </c>
      <c r="E185" s="130" t="s">
        <v>1492</v>
      </c>
      <c r="F185" s="131" t="s">
        <v>1493</v>
      </c>
      <c r="G185" s="132" t="s">
        <v>145</v>
      </c>
      <c r="H185" s="133">
        <v>410.369</v>
      </c>
      <c r="I185" s="134"/>
      <c r="J185" s="134">
        <f>ROUND(I185*H185,2)</f>
        <v>0</v>
      </c>
      <c r="K185" s="135"/>
      <c r="L185" s="28"/>
      <c r="M185" s="136" t="s">
        <v>1</v>
      </c>
      <c r="N185" s="137" t="s">
        <v>36</v>
      </c>
      <c r="O185" s="138">
        <v>0.002</v>
      </c>
      <c r="P185" s="138">
        <f>O185*H185</f>
        <v>0.8207380000000001</v>
      </c>
      <c r="Q185" s="138">
        <v>0</v>
      </c>
      <c r="R185" s="138">
        <f>Q185*H185</f>
        <v>0</v>
      </c>
      <c r="S185" s="138">
        <v>0</v>
      </c>
      <c r="T185" s="139">
        <f>S185*H185</f>
        <v>0</v>
      </c>
      <c r="AR185" s="140" t="s">
        <v>139</v>
      </c>
      <c r="AT185" s="140" t="s">
        <v>135</v>
      </c>
      <c r="AU185" s="140" t="s">
        <v>81</v>
      </c>
      <c r="AY185" s="16" t="s">
        <v>133</v>
      </c>
      <c r="BE185" s="141">
        <f>IF(N185="základní",J185,0)</f>
        <v>0</v>
      </c>
      <c r="BF185" s="141">
        <f>IF(N185="snížená",J185,0)</f>
        <v>0</v>
      </c>
      <c r="BG185" s="141">
        <f>IF(N185="zákl. přenesená",J185,0)</f>
        <v>0</v>
      </c>
      <c r="BH185" s="141">
        <f>IF(N185="sníž. přenesená",J185,0)</f>
        <v>0</v>
      </c>
      <c r="BI185" s="141">
        <f>IF(N185="nulová",J185,0)</f>
        <v>0</v>
      </c>
      <c r="BJ185" s="16" t="s">
        <v>79</v>
      </c>
      <c r="BK185" s="141">
        <f>ROUND(I185*H185,2)</f>
        <v>0</v>
      </c>
      <c r="BL185" s="16" t="s">
        <v>139</v>
      </c>
      <c r="BM185" s="140" t="s">
        <v>1494</v>
      </c>
    </row>
    <row r="186" spans="2:51" s="12" customFormat="1" ht="12">
      <c r="B186" s="161"/>
      <c r="D186" s="162" t="s">
        <v>925</v>
      </c>
      <c r="E186" s="163" t="s">
        <v>1</v>
      </c>
      <c r="F186" s="164" t="s">
        <v>1455</v>
      </c>
      <c r="H186" s="165">
        <v>88.5</v>
      </c>
      <c r="L186" s="161"/>
      <c r="M186" s="166"/>
      <c r="T186" s="167"/>
      <c r="AT186" s="163" t="s">
        <v>925</v>
      </c>
      <c r="AU186" s="163" t="s">
        <v>81</v>
      </c>
      <c r="AV186" s="12" t="s">
        <v>81</v>
      </c>
      <c r="AW186" s="12" t="s">
        <v>28</v>
      </c>
      <c r="AX186" s="12" t="s">
        <v>71</v>
      </c>
      <c r="AY186" s="163" t="s">
        <v>133</v>
      </c>
    </row>
    <row r="187" spans="2:51" s="12" customFormat="1" ht="12">
      <c r="B187" s="161"/>
      <c r="D187" s="162" t="s">
        <v>925</v>
      </c>
      <c r="E187" s="163" t="s">
        <v>1</v>
      </c>
      <c r="F187" s="164" t="s">
        <v>1456</v>
      </c>
      <c r="H187" s="165">
        <v>137.5</v>
      </c>
      <c r="L187" s="161"/>
      <c r="M187" s="166"/>
      <c r="T187" s="167"/>
      <c r="AT187" s="163" t="s">
        <v>925</v>
      </c>
      <c r="AU187" s="163" t="s">
        <v>81</v>
      </c>
      <c r="AV187" s="12" t="s">
        <v>81</v>
      </c>
      <c r="AW187" s="12" t="s">
        <v>28</v>
      </c>
      <c r="AX187" s="12" t="s">
        <v>71</v>
      </c>
      <c r="AY187" s="163" t="s">
        <v>133</v>
      </c>
    </row>
    <row r="188" spans="2:51" s="12" customFormat="1" ht="12">
      <c r="B188" s="161"/>
      <c r="D188" s="162" t="s">
        <v>925</v>
      </c>
      <c r="E188" s="163" t="s">
        <v>1</v>
      </c>
      <c r="F188" s="164">
        <v>174.84</v>
      </c>
      <c r="H188" s="165">
        <v>174.84</v>
      </c>
      <c r="L188" s="161"/>
      <c r="M188" s="166"/>
      <c r="T188" s="167"/>
      <c r="AT188" s="163" t="s">
        <v>925</v>
      </c>
      <c r="AU188" s="163" t="s">
        <v>81</v>
      </c>
      <c r="AV188" s="12" t="s">
        <v>81</v>
      </c>
      <c r="AW188" s="12" t="s">
        <v>28</v>
      </c>
      <c r="AX188" s="12" t="s">
        <v>71</v>
      </c>
      <c r="AY188" s="163" t="s">
        <v>133</v>
      </c>
    </row>
    <row r="189" spans="2:51" s="12" customFormat="1" ht="12">
      <c r="B189" s="161"/>
      <c r="D189" s="162" t="s">
        <v>925</v>
      </c>
      <c r="E189" s="163" t="s">
        <v>1</v>
      </c>
      <c r="F189" s="164" t="s">
        <v>1458</v>
      </c>
      <c r="H189" s="165">
        <v>9.529</v>
      </c>
      <c r="L189" s="161"/>
      <c r="M189" s="166"/>
      <c r="T189" s="167"/>
      <c r="AT189" s="163" t="s">
        <v>925</v>
      </c>
      <c r="AU189" s="163" t="s">
        <v>81</v>
      </c>
      <c r="AV189" s="12" t="s">
        <v>81</v>
      </c>
      <c r="AW189" s="12" t="s">
        <v>28</v>
      </c>
      <c r="AX189" s="12" t="s">
        <v>71</v>
      </c>
      <c r="AY189" s="163" t="s">
        <v>133</v>
      </c>
    </row>
    <row r="190" spans="2:51" s="13" customFormat="1" ht="12">
      <c r="B190" s="168"/>
      <c r="D190" s="162" t="s">
        <v>925</v>
      </c>
      <c r="E190" s="169" t="s">
        <v>1</v>
      </c>
      <c r="F190" s="170" t="s">
        <v>969</v>
      </c>
      <c r="H190" s="171">
        <v>410.369</v>
      </c>
      <c r="L190" s="168"/>
      <c r="M190" s="172"/>
      <c r="T190" s="173"/>
      <c r="AT190" s="169" t="s">
        <v>925</v>
      </c>
      <c r="AU190" s="169" t="s">
        <v>81</v>
      </c>
      <c r="AV190" s="13" t="s">
        <v>139</v>
      </c>
      <c r="AW190" s="13" t="s">
        <v>28</v>
      </c>
      <c r="AX190" s="13" t="s">
        <v>79</v>
      </c>
      <c r="AY190" s="169" t="s">
        <v>133</v>
      </c>
    </row>
    <row r="191" spans="2:65" s="1" customFormat="1" ht="21.75" customHeight="1">
      <c r="B191" s="128"/>
      <c r="C191" s="129" t="s">
        <v>170</v>
      </c>
      <c r="D191" s="129" t="s">
        <v>135</v>
      </c>
      <c r="E191" s="130" t="s">
        <v>1495</v>
      </c>
      <c r="F191" s="131" t="s">
        <v>1496</v>
      </c>
      <c r="G191" s="132" t="s">
        <v>145</v>
      </c>
      <c r="H191" s="133">
        <v>410.369</v>
      </c>
      <c r="I191" s="134"/>
      <c r="J191" s="134">
        <f>ROUND(I191*H191,2)</f>
        <v>0</v>
      </c>
      <c r="K191" s="135"/>
      <c r="L191" s="28"/>
      <c r="M191" s="136" t="s">
        <v>1</v>
      </c>
      <c r="N191" s="137" t="s">
        <v>36</v>
      </c>
      <c r="O191" s="138">
        <v>0.002</v>
      </c>
      <c r="P191" s="138">
        <f>O191*H191</f>
        <v>0.8207380000000001</v>
      </c>
      <c r="Q191" s="138">
        <v>0</v>
      </c>
      <c r="R191" s="138">
        <f>Q191*H191</f>
        <v>0</v>
      </c>
      <c r="S191" s="138">
        <v>0</v>
      </c>
      <c r="T191" s="139">
        <f>S191*H191</f>
        <v>0</v>
      </c>
      <c r="AR191" s="140" t="s">
        <v>139</v>
      </c>
      <c r="AT191" s="140" t="s">
        <v>135</v>
      </c>
      <c r="AU191" s="140" t="s">
        <v>81</v>
      </c>
      <c r="AY191" s="16" t="s">
        <v>133</v>
      </c>
      <c r="BE191" s="141">
        <f>IF(N191="základní",J191,0)</f>
        <v>0</v>
      </c>
      <c r="BF191" s="141">
        <f>IF(N191="snížená",J191,0)</f>
        <v>0</v>
      </c>
      <c r="BG191" s="141">
        <f>IF(N191="zákl. přenesená",J191,0)</f>
        <v>0</v>
      </c>
      <c r="BH191" s="141">
        <f>IF(N191="sníž. přenesená",J191,0)</f>
        <v>0</v>
      </c>
      <c r="BI191" s="141">
        <f>IF(N191="nulová",J191,0)</f>
        <v>0</v>
      </c>
      <c r="BJ191" s="16" t="s">
        <v>79</v>
      </c>
      <c r="BK191" s="141">
        <f>ROUND(I191*H191,2)</f>
        <v>0</v>
      </c>
      <c r="BL191" s="16" t="s">
        <v>139</v>
      </c>
      <c r="BM191" s="140" t="s">
        <v>1497</v>
      </c>
    </row>
    <row r="192" spans="2:51" s="12" customFormat="1" ht="12">
      <c r="B192" s="161"/>
      <c r="D192" s="162" t="s">
        <v>925</v>
      </c>
      <c r="E192" s="163" t="s">
        <v>1</v>
      </c>
      <c r="F192" s="164" t="s">
        <v>1455</v>
      </c>
      <c r="H192" s="165">
        <v>88.5</v>
      </c>
      <c r="L192" s="161"/>
      <c r="M192" s="166"/>
      <c r="T192" s="167"/>
      <c r="AT192" s="163" t="s">
        <v>925</v>
      </c>
      <c r="AU192" s="163" t="s">
        <v>81</v>
      </c>
      <c r="AV192" s="12" t="s">
        <v>81</v>
      </c>
      <c r="AW192" s="12" t="s">
        <v>28</v>
      </c>
      <c r="AX192" s="12" t="s">
        <v>71</v>
      </c>
      <c r="AY192" s="163" t="s">
        <v>133</v>
      </c>
    </row>
    <row r="193" spans="2:51" s="12" customFormat="1" ht="12">
      <c r="B193" s="161"/>
      <c r="D193" s="162" t="s">
        <v>925</v>
      </c>
      <c r="E193" s="163" t="s">
        <v>1</v>
      </c>
      <c r="F193" s="164" t="s">
        <v>1456</v>
      </c>
      <c r="H193" s="165">
        <v>137.5</v>
      </c>
      <c r="L193" s="161"/>
      <c r="M193" s="166"/>
      <c r="T193" s="167"/>
      <c r="AT193" s="163" t="s">
        <v>925</v>
      </c>
      <c r="AU193" s="163" t="s">
        <v>81</v>
      </c>
      <c r="AV193" s="12" t="s">
        <v>81</v>
      </c>
      <c r="AW193" s="12" t="s">
        <v>28</v>
      </c>
      <c r="AX193" s="12" t="s">
        <v>71</v>
      </c>
      <c r="AY193" s="163" t="s">
        <v>133</v>
      </c>
    </row>
    <row r="194" spans="2:51" s="12" customFormat="1" ht="12">
      <c r="B194" s="161"/>
      <c r="D194" s="162" t="s">
        <v>925</v>
      </c>
      <c r="E194" s="163" t="s">
        <v>1</v>
      </c>
      <c r="F194" s="164">
        <v>174.84</v>
      </c>
      <c r="H194" s="165">
        <v>174.84</v>
      </c>
      <c r="L194" s="161"/>
      <c r="M194" s="166"/>
      <c r="T194" s="167"/>
      <c r="AT194" s="163" t="s">
        <v>925</v>
      </c>
      <c r="AU194" s="163" t="s">
        <v>81</v>
      </c>
      <c r="AV194" s="12" t="s">
        <v>81</v>
      </c>
      <c r="AW194" s="12" t="s">
        <v>28</v>
      </c>
      <c r="AX194" s="12" t="s">
        <v>71</v>
      </c>
      <c r="AY194" s="163" t="s">
        <v>133</v>
      </c>
    </row>
    <row r="195" spans="2:51" s="12" customFormat="1" ht="12">
      <c r="B195" s="161"/>
      <c r="D195" s="162" t="s">
        <v>925</v>
      </c>
      <c r="E195" s="163" t="s">
        <v>1</v>
      </c>
      <c r="F195" s="164" t="s">
        <v>1458</v>
      </c>
      <c r="H195" s="165">
        <v>9.529</v>
      </c>
      <c r="L195" s="161"/>
      <c r="M195" s="166"/>
      <c r="T195" s="167"/>
      <c r="AT195" s="163" t="s">
        <v>925</v>
      </c>
      <c r="AU195" s="163" t="s">
        <v>81</v>
      </c>
      <c r="AV195" s="12" t="s">
        <v>81</v>
      </c>
      <c r="AW195" s="12" t="s">
        <v>28</v>
      </c>
      <c r="AX195" s="12" t="s">
        <v>71</v>
      </c>
      <c r="AY195" s="163" t="s">
        <v>133</v>
      </c>
    </row>
    <row r="196" spans="2:51" s="13" customFormat="1" ht="12">
      <c r="B196" s="168"/>
      <c r="D196" s="162" t="s">
        <v>925</v>
      </c>
      <c r="E196" s="169" t="s">
        <v>1</v>
      </c>
      <c r="F196" s="170" t="s">
        <v>969</v>
      </c>
      <c r="H196" s="171">
        <v>410.369</v>
      </c>
      <c r="L196" s="168"/>
      <c r="M196" s="172"/>
      <c r="T196" s="173"/>
      <c r="AT196" s="169" t="s">
        <v>925</v>
      </c>
      <c r="AU196" s="169" t="s">
        <v>81</v>
      </c>
      <c r="AV196" s="13" t="s">
        <v>139</v>
      </c>
      <c r="AW196" s="13" t="s">
        <v>28</v>
      </c>
      <c r="AX196" s="13" t="s">
        <v>79</v>
      </c>
      <c r="AY196" s="169" t="s">
        <v>133</v>
      </c>
    </row>
    <row r="197" spans="2:65" s="1" customFormat="1" ht="33" customHeight="1">
      <c r="B197" s="128"/>
      <c r="C197" s="129" t="s">
        <v>7</v>
      </c>
      <c r="D197" s="129" t="s">
        <v>135</v>
      </c>
      <c r="E197" s="130" t="s">
        <v>1498</v>
      </c>
      <c r="F197" s="131" t="s">
        <v>1499</v>
      </c>
      <c r="G197" s="132" t="s">
        <v>145</v>
      </c>
      <c r="H197" s="133">
        <v>410.369</v>
      </c>
      <c r="I197" s="134"/>
      <c r="J197" s="134">
        <f>ROUND(I197*H197,2)</f>
        <v>0</v>
      </c>
      <c r="K197" s="135"/>
      <c r="L197" s="28"/>
      <c r="M197" s="136" t="s">
        <v>1</v>
      </c>
      <c r="N197" s="137" t="s">
        <v>36</v>
      </c>
      <c r="O197" s="138">
        <v>0.083</v>
      </c>
      <c r="P197" s="138">
        <f>O197*H197</f>
        <v>34.060627000000004</v>
      </c>
      <c r="Q197" s="138">
        <v>0</v>
      </c>
      <c r="R197" s="138">
        <f>Q197*H197</f>
        <v>0</v>
      </c>
      <c r="S197" s="138">
        <v>0</v>
      </c>
      <c r="T197" s="139">
        <f>S197*H197</f>
        <v>0</v>
      </c>
      <c r="AR197" s="140" t="s">
        <v>139</v>
      </c>
      <c r="AT197" s="140" t="s">
        <v>135</v>
      </c>
      <c r="AU197" s="140" t="s">
        <v>81</v>
      </c>
      <c r="AY197" s="16" t="s">
        <v>133</v>
      </c>
      <c r="BE197" s="141">
        <f>IF(N197="základní",J197,0)</f>
        <v>0</v>
      </c>
      <c r="BF197" s="141">
        <f>IF(N197="snížená",J197,0)</f>
        <v>0</v>
      </c>
      <c r="BG197" s="141">
        <f>IF(N197="zákl. přenesená",J197,0)</f>
        <v>0</v>
      </c>
      <c r="BH197" s="141">
        <f>IF(N197="sníž. přenesená",J197,0)</f>
        <v>0</v>
      </c>
      <c r="BI197" s="141">
        <f>IF(N197="nulová",J197,0)</f>
        <v>0</v>
      </c>
      <c r="BJ197" s="16" t="s">
        <v>79</v>
      </c>
      <c r="BK197" s="141">
        <f>ROUND(I197*H197,2)</f>
        <v>0</v>
      </c>
      <c r="BL197" s="16" t="s">
        <v>139</v>
      </c>
      <c r="BM197" s="140" t="s">
        <v>1500</v>
      </c>
    </row>
    <row r="198" spans="2:51" s="12" customFormat="1" ht="12">
      <c r="B198" s="161"/>
      <c r="D198" s="162" t="s">
        <v>925</v>
      </c>
      <c r="E198" s="163" t="s">
        <v>1</v>
      </c>
      <c r="F198" s="164" t="s">
        <v>1455</v>
      </c>
      <c r="H198" s="165">
        <v>88.5</v>
      </c>
      <c r="L198" s="161"/>
      <c r="M198" s="166"/>
      <c r="T198" s="167"/>
      <c r="AT198" s="163" t="s">
        <v>925</v>
      </c>
      <c r="AU198" s="163" t="s">
        <v>81</v>
      </c>
      <c r="AV198" s="12" t="s">
        <v>81</v>
      </c>
      <c r="AW198" s="12" t="s">
        <v>28</v>
      </c>
      <c r="AX198" s="12" t="s">
        <v>71</v>
      </c>
      <c r="AY198" s="163" t="s">
        <v>133</v>
      </c>
    </row>
    <row r="199" spans="2:51" s="12" customFormat="1" ht="12">
      <c r="B199" s="161"/>
      <c r="D199" s="162" t="s">
        <v>925</v>
      </c>
      <c r="E199" s="163" t="s">
        <v>1</v>
      </c>
      <c r="F199" s="164" t="s">
        <v>1456</v>
      </c>
      <c r="H199" s="165">
        <v>137.5</v>
      </c>
      <c r="L199" s="161"/>
      <c r="M199" s="166"/>
      <c r="T199" s="167"/>
      <c r="AT199" s="163" t="s">
        <v>925</v>
      </c>
      <c r="AU199" s="163" t="s">
        <v>81</v>
      </c>
      <c r="AV199" s="12" t="s">
        <v>81</v>
      </c>
      <c r="AW199" s="12" t="s">
        <v>28</v>
      </c>
      <c r="AX199" s="12" t="s">
        <v>71</v>
      </c>
      <c r="AY199" s="163" t="s">
        <v>133</v>
      </c>
    </row>
    <row r="200" spans="2:51" s="12" customFormat="1" ht="12">
      <c r="B200" s="161"/>
      <c r="D200" s="162" t="s">
        <v>925</v>
      </c>
      <c r="E200" s="163" t="s">
        <v>1</v>
      </c>
      <c r="F200" s="164">
        <v>174.84</v>
      </c>
      <c r="H200" s="165">
        <v>174.84</v>
      </c>
      <c r="L200" s="161"/>
      <c r="M200" s="166"/>
      <c r="T200" s="167"/>
      <c r="AT200" s="163" t="s">
        <v>925</v>
      </c>
      <c r="AU200" s="163" t="s">
        <v>81</v>
      </c>
      <c r="AV200" s="12" t="s">
        <v>81</v>
      </c>
      <c r="AW200" s="12" t="s">
        <v>28</v>
      </c>
      <c r="AX200" s="12" t="s">
        <v>71</v>
      </c>
      <c r="AY200" s="163" t="s">
        <v>133</v>
      </c>
    </row>
    <row r="201" spans="2:51" s="12" customFormat="1" ht="12">
      <c r="B201" s="161"/>
      <c r="D201" s="162" t="s">
        <v>925</v>
      </c>
      <c r="E201" s="163" t="s">
        <v>1</v>
      </c>
      <c r="F201" s="164" t="s">
        <v>1458</v>
      </c>
      <c r="H201" s="165">
        <v>9.529</v>
      </c>
      <c r="L201" s="161"/>
      <c r="M201" s="166"/>
      <c r="T201" s="167"/>
      <c r="AT201" s="163" t="s">
        <v>925</v>
      </c>
      <c r="AU201" s="163" t="s">
        <v>81</v>
      </c>
      <c r="AV201" s="12" t="s">
        <v>81</v>
      </c>
      <c r="AW201" s="12" t="s">
        <v>28</v>
      </c>
      <c r="AX201" s="12" t="s">
        <v>71</v>
      </c>
      <c r="AY201" s="163" t="s">
        <v>133</v>
      </c>
    </row>
    <row r="202" spans="2:51" s="13" customFormat="1" ht="12">
      <c r="B202" s="168"/>
      <c r="D202" s="162" t="s">
        <v>925</v>
      </c>
      <c r="E202" s="169" t="s">
        <v>1</v>
      </c>
      <c r="F202" s="170" t="s">
        <v>969</v>
      </c>
      <c r="H202" s="171">
        <v>410.369</v>
      </c>
      <c r="L202" s="168"/>
      <c r="M202" s="172"/>
      <c r="T202" s="173"/>
      <c r="AT202" s="169" t="s">
        <v>925</v>
      </c>
      <c r="AU202" s="169" t="s">
        <v>81</v>
      </c>
      <c r="AV202" s="13" t="s">
        <v>139</v>
      </c>
      <c r="AW202" s="13" t="s">
        <v>28</v>
      </c>
      <c r="AX202" s="13" t="s">
        <v>79</v>
      </c>
      <c r="AY202" s="169" t="s">
        <v>133</v>
      </c>
    </row>
    <row r="203" spans="2:63" s="11" customFormat="1" ht="22.9" customHeight="1">
      <c r="B203" s="117"/>
      <c r="D203" s="118" t="s">
        <v>70</v>
      </c>
      <c r="E203" s="126" t="s">
        <v>164</v>
      </c>
      <c r="F203" s="126" t="s">
        <v>954</v>
      </c>
      <c r="J203" s="127">
        <f>BK203</f>
        <v>0</v>
      </c>
      <c r="L203" s="117"/>
      <c r="M203" s="121"/>
      <c r="P203" s="122">
        <f>SUM(P204:P210)</f>
        <v>33.13452</v>
      </c>
      <c r="R203" s="122">
        <f>SUM(R204:R210)</f>
        <v>0.28315461000000003</v>
      </c>
      <c r="T203" s="123">
        <f>SUM(T204:T210)</f>
        <v>0</v>
      </c>
      <c r="AR203" s="118" t="s">
        <v>79</v>
      </c>
      <c r="AT203" s="124" t="s">
        <v>70</v>
      </c>
      <c r="AU203" s="124" t="s">
        <v>79</v>
      </c>
      <c r="AY203" s="118" t="s">
        <v>133</v>
      </c>
      <c r="BK203" s="125">
        <f>SUM(BK204:BK210)</f>
        <v>0</v>
      </c>
    </row>
    <row r="204" spans="2:65" s="1" customFormat="1" ht="24.2" customHeight="1">
      <c r="B204" s="128"/>
      <c r="C204" s="129" t="s">
        <v>174</v>
      </c>
      <c r="D204" s="129" t="s">
        <v>135</v>
      </c>
      <c r="E204" s="130" t="s">
        <v>1209</v>
      </c>
      <c r="F204" s="131" t="s">
        <v>1210</v>
      </c>
      <c r="G204" s="132" t="s">
        <v>145</v>
      </c>
      <c r="H204" s="133">
        <v>410.369</v>
      </c>
      <c r="I204" s="134"/>
      <c r="J204" s="134">
        <f>ROUND(I204*H204,2)</f>
        <v>0</v>
      </c>
      <c r="K204" s="135"/>
      <c r="L204" s="28"/>
      <c r="M204" s="136" t="s">
        <v>1</v>
      </c>
      <c r="N204" s="137" t="s">
        <v>36</v>
      </c>
      <c r="O204" s="138">
        <v>0.08</v>
      </c>
      <c r="P204" s="138">
        <f>O204*H204</f>
        <v>32.82952</v>
      </c>
      <c r="Q204" s="138">
        <v>0.00069</v>
      </c>
      <c r="R204" s="138">
        <f>Q204*H204</f>
        <v>0.28315461000000003</v>
      </c>
      <c r="S204" s="138">
        <v>0</v>
      </c>
      <c r="T204" s="139">
        <f>S204*H204</f>
        <v>0</v>
      </c>
      <c r="AR204" s="140" t="s">
        <v>139</v>
      </c>
      <c r="AT204" s="140" t="s">
        <v>135</v>
      </c>
      <c r="AU204" s="140" t="s">
        <v>81</v>
      </c>
      <c r="AY204" s="16" t="s">
        <v>133</v>
      </c>
      <c r="BE204" s="141">
        <f>IF(N204="základní",J204,0)</f>
        <v>0</v>
      </c>
      <c r="BF204" s="141">
        <f>IF(N204="snížená",J204,0)</f>
        <v>0</v>
      </c>
      <c r="BG204" s="141">
        <f>IF(N204="zákl. přenesená",J204,0)</f>
        <v>0</v>
      </c>
      <c r="BH204" s="141">
        <f>IF(N204="sníž. přenesená",J204,0)</f>
        <v>0</v>
      </c>
      <c r="BI204" s="141">
        <f>IF(N204="nulová",J204,0)</f>
        <v>0</v>
      </c>
      <c r="BJ204" s="16" t="s">
        <v>79</v>
      </c>
      <c r="BK204" s="141">
        <f>ROUND(I204*H204,2)</f>
        <v>0</v>
      </c>
      <c r="BL204" s="16" t="s">
        <v>139</v>
      </c>
      <c r="BM204" s="140" t="s">
        <v>1501</v>
      </c>
    </row>
    <row r="205" spans="2:51" s="12" customFormat="1" ht="12">
      <c r="B205" s="161"/>
      <c r="D205" s="162" t="s">
        <v>925</v>
      </c>
      <c r="E205" s="163" t="s">
        <v>1</v>
      </c>
      <c r="F205" s="164" t="s">
        <v>1455</v>
      </c>
      <c r="H205" s="165">
        <v>88.5</v>
      </c>
      <c r="L205" s="161"/>
      <c r="M205" s="166"/>
      <c r="T205" s="167"/>
      <c r="AT205" s="163" t="s">
        <v>925</v>
      </c>
      <c r="AU205" s="163" t="s">
        <v>81</v>
      </c>
      <c r="AV205" s="12" t="s">
        <v>81</v>
      </c>
      <c r="AW205" s="12" t="s">
        <v>28</v>
      </c>
      <c r="AX205" s="12" t="s">
        <v>71</v>
      </c>
      <c r="AY205" s="163" t="s">
        <v>133</v>
      </c>
    </row>
    <row r="206" spans="2:51" s="12" customFormat="1" ht="12">
      <c r="B206" s="161"/>
      <c r="D206" s="162" t="s">
        <v>925</v>
      </c>
      <c r="E206" s="163" t="s">
        <v>1</v>
      </c>
      <c r="F206" s="164" t="s">
        <v>1456</v>
      </c>
      <c r="H206" s="165">
        <v>137.5</v>
      </c>
      <c r="L206" s="161"/>
      <c r="M206" s="166"/>
      <c r="T206" s="167"/>
      <c r="AT206" s="163" t="s">
        <v>925</v>
      </c>
      <c r="AU206" s="163" t="s">
        <v>81</v>
      </c>
      <c r="AV206" s="12" t="s">
        <v>81</v>
      </c>
      <c r="AW206" s="12" t="s">
        <v>28</v>
      </c>
      <c r="AX206" s="12" t="s">
        <v>71</v>
      </c>
      <c r="AY206" s="163" t="s">
        <v>133</v>
      </c>
    </row>
    <row r="207" spans="2:51" s="12" customFormat="1" ht="12">
      <c r="B207" s="161"/>
      <c r="D207" s="162" t="s">
        <v>925</v>
      </c>
      <c r="E207" s="163" t="s">
        <v>1</v>
      </c>
      <c r="F207" s="164">
        <v>174.84</v>
      </c>
      <c r="H207" s="165">
        <v>174.84</v>
      </c>
      <c r="L207" s="161"/>
      <c r="M207" s="166"/>
      <c r="T207" s="167"/>
      <c r="AT207" s="163" t="s">
        <v>925</v>
      </c>
      <c r="AU207" s="163" t="s">
        <v>81</v>
      </c>
      <c r="AV207" s="12" t="s">
        <v>81</v>
      </c>
      <c r="AW207" s="12" t="s">
        <v>28</v>
      </c>
      <c r="AX207" s="12" t="s">
        <v>71</v>
      </c>
      <c r="AY207" s="163" t="s">
        <v>133</v>
      </c>
    </row>
    <row r="208" spans="2:51" s="12" customFormat="1" ht="12">
      <c r="B208" s="161"/>
      <c r="D208" s="162" t="s">
        <v>925</v>
      </c>
      <c r="E208" s="163" t="s">
        <v>1</v>
      </c>
      <c r="F208" s="164" t="s">
        <v>1458</v>
      </c>
      <c r="H208" s="165">
        <v>9.529</v>
      </c>
      <c r="L208" s="161"/>
      <c r="M208" s="166"/>
      <c r="T208" s="167"/>
      <c r="AT208" s="163" t="s">
        <v>925</v>
      </c>
      <c r="AU208" s="163" t="s">
        <v>81</v>
      </c>
      <c r="AV208" s="12" t="s">
        <v>81</v>
      </c>
      <c r="AW208" s="12" t="s">
        <v>28</v>
      </c>
      <c r="AX208" s="12" t="s">
        <v>71</v>
      </c>
      <c r="AY208" s="163" t="s">
        <v>133</v>
      </c>
    </row>
    <row r="209" spans="2:51" s="13" customFormat="1" ht="12">
      <c r="B209" s="168"/>
      <c r="D209" s="162" t="s">
        <v>925</v>
      </c>
      <c r="E209" s="169" t="s">
        <v>1</v>
      </c>
      <c r="F209" s="170" t="s">
        <v>969</v>
      </c>
      <c r="H209" s="171">
        <v>410.369</v>
      </c>
      <c r="L209" s="168"/>
      <c r="M209" s="172"/>
      <c r="T209" s="173"/>
      <c r="AT209" s="169" t="s">
        <v>925</v>
      </c>
      <c r="AU209" s="169" t="s">
        <v>81</v>
      </c>
      <c r="AV209" s="13" t="s">
        <v>139</v>
      </c>
      <c r="AW209" s="13" t="s">
        <v>28</v>
      </c>
      <c r="AX209" s="13" t="s">
        <v>79</v>
      </c>
      <c r="AY209" s="169" t="s">
        <v>133</v>
      </c>
    </row>
    <row r="210" spans="2:65" s="1" customFormat="1" ht="24.2" customHeight="1">
      <c r="B210" s="128"/>
      <c r="C210" s="129" t="s">
        <v>215</v>
      </c>
      <c r="D210" s="129" t="s">
        <v>135</v>
      </c>
      <c r="E210" s="130" t="s">
        <v>1502</v>
      </c>
      <c r="F210" s="131" t="s">
        <v>1503</v>
      </c>
      <c r="G210" s="132" t="s">
        <v>189</v>
      </c>
      <c r="H210" s="133">
        <v>1</v>
      </c>
      <c r="I210" s="134"/>
      <c r="J210" s="134">
        <f>ROUND(I210*H210,2)</f>
        <v>0</v>
      </c>
      <c r="K210" s="135"/>
      <c r="L210" s="28"/>
      <c r="M210" s="136" t="s">
        <v>1</v>
      </c>
      <c r="N210" s="137" t="s">
        <v>36</v>
      </c>
      <c r="O210" s="138">
        <v>0.305</v>
      </c>
      <c r="P210" s="138">
        <f>O210*H210</f>
        <v>0.305</v>
      </c>
      <c r="Q210" s="138">
        <v>0</v>
      </c>
      <c r="R210" s="138">
        <f>Q210*H210</f>
        <v>0</v>
      </c>
      <c r="S210" s="138">
        <v>0</v>
      </c>
      <c r="T210" s="139">
        <f>S210*H210</f>
        <v>0</v>
      </c>
      <c r="AR210" s="140" t="s">
        <v>139</v>
      </c>
      <c r="AT210" s="140" t="s">
        <v>135</v>
      </c>
      <c r="AU210" s="140" t="s">
        <v>81</v>
      </c>
      <c r="AY210" s="16" t="s">
        <v>133</v>
      </c>
      <c r="BE210" s="141">
        <f>IF(N210="základní",J210,0)</f>
        <v>0</v>
      </c>
      <c r="BF210" s="141">
        <f>IF(N210="snížená",J210,0)</f>
        <v>0</v>
      </c>
      <c r="BG210" s="141">
        <f>IF(N210="zákl. přenesená",J210,0)</f>
        <v>0</v>
      </c>
      <c r="BH210" s="141">
        <f>IF(N210="sníž. přenesená",J210,0)</f>
        <v>0</v>
      </c>
      <c r="BI210" s="141">
        <f>IF(N210="nulová",J210,0)</f>
        <v>0</v>
      </c>
      <c r="BJ210" s="16" t="s">
        <v>79</v>
      </c>
      <c r="BK210" s="141">
        <f>ROUND(I210*H210,2)</f>
        <v>0</v>
      </c>
      <c r="BL210" s="16" t="s">
        <v>139</v>
      </c>
      <c r="BM210" s="140" t="s">
        <v>1504</v>
      </c>
    </row>
    <row r="211" spans="2:63" s="11" customFormat="1" ht="22.9" customHeight="1">
      <c r="B211" s="117"/>
      <c r="D211" s="118" t="s">
        <v>70</v>
      </c>
      <c r="E211" s="126" t="s">
        <v>316</v>
      </c>
      <c r="F211" s="126" t="s">
        <v>317</v>
      </c>
      <c r="J211" s="127">
        <f>BK211</f>
        <v>0</v>
      </c>
      <c r="L211" s="117"/>
      <c r="M211" s="121"/>
      <c r="P211" s="122">
        <f>SUM(P212:P216)</f>
        <v>172.701</v>
      </c>
      <c r="R211" s="122">
        <f>SUM(R212:R216)</f>
        <v>0</v>
      </c>
      <c r="T211" s="123">
        <f>SUM(T212:T216)</f>
        <v>0</v>
      </c>
      <c r="AR211" s="118" t="s">
        <v>79</v>
      </c>
      <c r="AT211" s="124" t="s">
        <v>70</v>
      </c>
      <c r="AU211" s="124" t="s">
        <v>79</v>
      </c>
      <c r="AY211" s="118" t="s">
        <v>133</v>
      </c>
      <c r="BK211" s="125">
        <f>SUM(BK212:BK216)</f>
        <v>0</v>
      </c>
    </row>
    <row r="212" spans="2:65" s="1" customFormat="1" ht="24.2" customHeight="1">
      <c r="B212" s="128"/>
      <c r="C212" s="129" t="s">
        <v>179</v>
      </c>
      <c r="D212" s="129" t="s">
        <v>135</v>
      </c>
      <c r="E212" s="130" t="s">
        <v>321</v>
      </c>
      <c r="F212" s="131" t="s">
        <v>1578</v>
      </c>
      <c r="G212" s="132" t="s">
        <v>178</v>
      </c>
      <c r="H212" s="133">
        <v>2476</v>
      </c>
      <c r="I212" s="134"/>
      <c r="J212" s="134">
        <f>ROUND(I212*H212,2)</f>
        <v>0</v>
      </c>
      <c r="K212" s="135"/>
      <c r="L212" s="28"/>
      <c r="M212" s="136" t="s">
        <v>1</v>
      </c>
      <c r="N212" s="137" t="s">
        <v>36</v>
      </c>
      <c r="O212" s="138">
        <v>0.006</v>
      </c>
      <c r="P212" s="138">
        <f>O212*H212</f>
        <v>14.856</v>
      </c>
      <c r="Q212" s="138">
        <v>0</v>
      </c>
      <c r="R212" s="138">
        <f>Q212*H212</f>
        <v>0</v>
      </c>
      <c r="S212" s="138">
        <v>0</v>
      </c>
      <c r="T212" s="139">
        <f>S212*H212</f>
        <v>0</v>
      </c>
      <c r="AR212" s="140" t="s">
        <v>139</v>
      </c>
      <c r="AT212" s="140" t="s">
        <v>135</v>
      </c>
      <c r="AU212" s="140" t="s">
        <v>81</v>
      </c>
      <c r="AY212" s="16" t="s">
        <v>133</v>
      </c>
      <c r="BE212" s="141">
        <f>IF(N212="základní",J212,0)</f>
        <v>0</v>
      </c>
      <c r="BF212" s="141">
        <f>IF(N212="snížená",J212,0)</f>
        <v>0</v>
      </c>
      <c r="BG212" s="141">
        <f>IF(N212="zákl. přenesená",J212,0)</f>
        <v>0</v>
      </c>
      <c r="BH212" s="141">
        <f>IF(N212="sníž. přenesená",J212,0)</f>
        <v>0</v>
      </c>
      <c r="BI212" s="141">
        <f>IF(N212="nulová",J212,0)</f>
        <v>0</v>
      </c>
      <c r="BJ212" s="16" t="s">
        <v>79</v>
      </c>
      <c r="BK212" s="141">
        <f>ROUND(I212*H212,2)</f>
        <v>0</v>
      </c>
      <c r="BL212" s="16" t="s">
        <v>139</v>
      </c>
      <c r="BM212" s="140" t="s">
        <v>1505</v>
      </c>
    </row>
    <row r="213" spans="2:65" s="1" customFormat="1" ht="24.2" customHeight="1">
      <c r="B213" s="128"/>
      <c r="C213" s="129"/>
      <c r="D213" s="129"/>
      <c r="E213" s="130"/>
      <c r="F213" s="194" t="s">
        <v>1579</v>
      </c>
      <c r="G213" s="132"/>
      <c r="H213" s="193">
        <v>2476</v>
      </c>
      <c r="I213" s="134"/>
      <c r="J213" s="134"/>
      <c r="K213" s="135"/>
      <c r="L213" s="28"/>
      <c r="M213" s="136"/>
      <c r="N213" s="137"/>
      <c r="O213" s="138"/>
      <c r="P213" s="138"/>
      <c r="Q213" s="138"/>
      <c r="R213" s="138"/>
      <c r="S213" s="138"/>
      <c r="T213" s="139"/>
      <c r="AR213" s="140"/>
      <c r="AT213" s="140"/>
      <c r="AU213" s="140"/>
      <c r="AY213" s="16"/>
      <c r="BE213" s="141"/>
      <c r="BF213" s="141"/>
      <c r="BG213" s="141"/>
      <c r="BH213" s="141"/>
      <c r="BI213" s="141"/>
      <c r="BJ213" s="16"/>
      <c r="BK213" s="141"/>
      <c r="BL213" s="16"/>
      <c r="BM213" s="140"/>
    </row>
    <row r="214" spans="2:65" s="1" customFormat="1" ht="33" customHeight="1">
      <c r="B214" s="128"/>
      <c r="C214" s="129" t="s">
        <v>226</v>
      </c>
      <c r="D214" s="129" t="s">
        <v>135</v>
      </c>
      <c r="E214" s="130" t="s">
        <v>1506</v>
      </c>
      <c r="F214" s="131" t="s">
        <v>1507</v>
      </c>
      <c r="G214" s="132" t="s">
        <v>178</v>
      </c>
      <c r="H214" s="133">
        <v>619</v>
      </c>
      <c r="I214" s="134"/>
      <c r="J214" s="134">
        <f>ROUND(I214*H214,2)</f>
        <v>0</v>
      </c>
      <c r="K214" s="135"/>
      <c r="L214" s="28"/>
      <c r="M214" s="136" t="s">
        <v>1</v>
      </c>
      <c r="N214" s="137" t="s">
        <v>36</v>
      </c>
      <c r="O214" s="138">
        <v>0.255</v>
      </c>
      <c r="P214" s="138">
        <f>O214*H214</f>
        <v>157.845</v>
      </c>
      <c r="Q214" s="138">
        <v>0</v>
      </c>
      <c r="R214" s="138">
        <f>Q214*H214</f>
        <v>0</v>
      </c>
      <c r="S214" s="138">
        <v>0</v>
      </c>
      <c r="T214" s="139">
        <f>S214*H214</f>
        <v>0</v>
      </c>
      <c r="AR214" s="140" t="s">
        <v>139</v>
      </c>
      <c r="AT214" s="140" t="s">
        <v>135</v>
      </c>
      <c r="AU214" s="140" t="s">
        <v>81</v>
      </c>
      <c r="AY214" s="16" t="s">
        <v>133</v>
      </c>
      <c r="BE214" s="141">
        <f>IF(N214="základní",J214,0)</f>
        <v>0</v>
      </c>
      <c r="BF214" s="141">
        <f>IF(N214="snížená",J214,0)</f>
        <v>0</v>
      </c>
      <c r="BG214" s="141">
        <f>IF(N214="zákl. přenesená",J214,0)</f>
        <v>0</v>
      </c>
      <c r="BH214" s="141">
        <f>IF(N214="sníž. přenesená",J214,0)</f>
        <v>0</v>
      </c>
      <c r="BI214" s="141">
        <f>IF(N214="nulová",J214,0)</f>
        <v>0</v>
      </c>
      <c r="BJ214" s="16" t="s">
        <v>79</v>
      </c>
      <c r="BK214" s="141">
        <f>ROUND(I214*H214,2)</f>
        <v>0</v>
      </c>
      <c r="BL214" s="16" t="s">
        <v>139</v>
      </c>
      <c r="BM214" s="140" t="s">
        <v>1508</v>
      </c>
    </row>
    <row r="215" spans="2:65" s="1" customFormat="1" ht="44.25" customHeight="1">
      <c r="B215" s="128"/>
      <c r="C215" s="129" t="s">
        <v>182</v>
      </c>
      <c r="D215" s="129" t="s">
        <v>135</v>
      </c>
      <c r="E215" s="130" t="s">
        <v>1509</v>
      </c>
      <c r="F215" s="131" t="s">
        <v>1510</v>
      </c>
      <c r="G215" s="132" t="s">
        <v>178</v>
      </c>
      <c r="H215" s="133">
        <v>474</v>
      </c>
      <c r="I215" s="134"/>
      <c r="J215" s="134">
        <f>ROUND(I215*H215,2)</f>
        <v>0</v>
      </c>
      <c r="K215" s="135"/>
      <c r="L215" s="28"/>
      <c r="M215" s="136" t="s">
        <v>1</v>
      </c>
      <c r="N215" s="137" t="s">
        <v>36</v>
      </c>
      <c r="O215" s="138">
        <v>0</v>
      </c>
      <c r="P215" s="138">
        <f>O215*H215</f>
        <v>0</v>
      </c>
      <c r="Q215" s="138">
        <v>0</v>
      </c>
      <c r="R215" s="138">
        <f>Q215*H215</f>
        <v>0</v>
      </c>
      <c r="S215" s="138">
        <v>0</v>
      </c>
      <c r="T215" s="139">
        <f>S215*H215</f>
        <v>0</v>
      </c>
      <c r="AR215" s="140" t="s">
        <v>139</v>
      </c>
      <c r="AT215" s="140" t="s">
        <v>135</v>
      </c>
      <c r="AU215" s="140" t="s">
        <v>81</v>
      </c>
      <c r="AY215" s="16" t="s">
        <v>133</v>
      </c>
      <c r="BE215" s="141">
        <f>IF(N215="základní",J215,0)</f>
        <v>0</v>
      </c>
      <c r="BF215" s="141">
        <f>IF(N215="snížená",J215,0)</f>
        <v>0</v>
      </c>
      <c r="BG215" s="141">
        <f>IF(N215="zákl. přenesená",J215,0)</f>
        <v>0</v>
      </c>
      <c r="BH215" s="141">
        <f>IF(N215="sníž. přenesená",J215,0)</f>
        <v>0</v>
      </c>
      <c r="BI215" s="141">
        <f>IF(N215="nulová",J215,0)</f>
        <v>0</v>
      </c>
      <c r="BJ215" s="16" t="s">
        <v>79</v>
      </c>
      <c r="BK215" s="141">
        <f>ROUND(I215*H215,2)</f>
        <v>0</v>
      </c>
      <c r="BL215" s="16" t="s">
        <v>139</v>
      </c>
      <c r="BM215" s="140" t="s">
        <v>1511</v>
      </c>
    </row>
    <row r="216" spans="2:65" s="1" customFormat="1" ht="44.25" customHeight="1">
      <c r="B216" s="128"/>
      <c r="C216" s="129" t="s">
        <v>233</v>
      </c>
      <c r="D216" s="129" t="s">
        <v>135</v>
      </c>
      <c r="E216" s="130" t="s">
        <v>1512</v>
      </c>
      <c r="F216" s="131" t="s">
        <v>1513</v>
      </c>
      <c r="G216" s="132" t="s">
        <v>178</v>
      </c>
      <c r="H216" s="133">
        <v>145</v>
      </c>
      <c r="I216" s="134"/>
      <c r="J216" s="134">
        <f>ROUND(I216*H216,2)</f>
        <v>0</v>
      </c>
      <c r="K216" s="135"/>
      <c r="L216" s="28"/>
      <c r="M216" s="136" t="s">
        <v>1</v>
      </c>
      <c r="N216" s="137" t="s">
        <v>36</v>
      </c>
      <c r="O216" s="138">
        <v>0</v>
      </c>
      <c r="P216" s="138">
        <f>O216*H216</f>
        <v>0</v>
      </c>
      <c r="Q216" s="138">
        <v>0</v>
      </c>
      <c r="R216" s="138">
        <f>Q216*H216</f>
        <v>0</v>
      </c>
      <c r="S216" s="138">
        <v>0</v>
      </c>
      <c r="T216" s="139">
        <f>S216*H216</f>
        <v>0</v>
      </c>
      <c r="AR216" s="140" t="s">
        <v>139</v>
      </c>
      <c r="AT216" s="140" t="s">
        <v>135</v>
      </c>
      <c r="AU216" s="140" t="s">
        <v>81</v>
      </c>
      <c r="AY216" s="16" t="s">
        <v>133</v>
      </c>
      <c r="BE216" s="141">
        <f>IF(N216="základní",J216,0)</f>
        <v>0</v>
      </c>
      <c r="BF216" s="141">
        <f>IF(N216="snížená",J216,0)</f>
        <v>0</v>
      </c>
      <c r="BG216" s="141">
        <f>IF(N216="zákl. přenesená",J216,0)</f>
        <v>0</v>
      </c>
      <c r="BH216" s="141">
        <f>IF(N216="sníž. přenesená",J216,0)</f>
        <v>0</v>
      </c>
      <c r="BI216" s="141">
        <f>IF(N216="nulová",J216,0)</f>
        <v>0</v>
      </c>
      <c r="BJ216" s="16" t="s">
        <v>79</v>
      </c>
      <c r="BK216" s="141">
        <f>ROUND(I216*H216,2)</f>
        <v>0</v>
      </c>
      <c r="BL216" s="16" t="s">
        <v>139</v>
      </c>
      <c r="BM216" s="140" t="s">
        <v>1514</v>
      </c>
    </row>
    <row r="217" spans="2:63" s="11" customFormat="1" ht="22.9" customHeight="1">
      <c r="B217" s="117"/>
      <c r="D217" s="118" t="s">
        <v>70</v>
      </c>
      <c r="E217" s="126" t="s">
        <v>970</v>
      </c>
      <c r="F217" s="126" t="s">
        <v>971</v>
      </c>
      <c r="J217" s="127">
        <f>BK217</f>
        <v>0</v>
      </c>
      <c r="L217" s="117"/>
      <c r="M217" s="121"/>
      <c r="P217" s="122">
        <f>P218</f>
        <v>52.76568</v>
      </c>
      <c r="R217" s="122">
        <f>R218</f>
        <v>0</v>
      </c>
      <c r="T217" s="123">
        <f>T218</f>
        <v>0</v>
      </c>
      <c r="AR217" s="118" t="s">
        <v>79</v>
      </c>
      <c r="AT217" s="124" t="s">
        <v>70</v>
      </c>
      <c r="AU217" s="124" t="s">
        <v>79</v>
      </c>
      <c r="AY217" s="118" t="s">
        <v>133</v>
      </c>
      <c r="BK217" s="125">
        <f>BK218</f>
        <v>0</v>
      </c>
    </row>
    <row r="218" spans="2:65" s="1" customFormat="1" ht="33" customHeight="1">
      <c r="B218" s="128"/>
      <c r="C218" s="129" t="s">
        <v>185</v>
      </c>
      <c r="D218" s="129" t="s">
        <v>135</v>
      </c>
      <c r="E218" s="130" t="s">
        <v>1515</v>
      </c>
      <c r="F218" s="131" t="s">
        <v>1516</v>
      </c>
      <c r="G218" s="132" t="s">
        <v>178</v>
      </c>
      <c r="H218" s="133">
        <v>799.48</v>
      </c>
      <c r="I218" s="134"/>
      <c r="J218" s="134">
        <f>ROUND(I218*H218,2)</f>
        <v>0</v>
      </c>
      <c r="K218" s="135"/>
      <c r="L218" s="28"/>
      <c r="M218" s="152" t="s">
        <v>1</v>
      </c>
      <c r="N218" s="153" t="s">
        <v>36</v>
      </c>
      <c r="O218" s="154">
        <v>0.066</v>
      </c>
      <c r="P218" s="154">
        <f>O218*H218</f>
        <v>52.76568</v>
      </c>
      <c r="Q218" s="154">
        <v>0</v>
      </c>
      <c r="R218" s="154">
        <f>Q218*H218</f>
        <v>0</v>
      </c>
      <c r="S218" s="154">
        <v>0</v>
      </c>
      <c r="T218" s="155">
        <f>S218*H218</f>
        <v>0</v>
      </c>
      <c r="AR218" s="140" t="s">
        <v>139</v>
      </c>
      <c r="AT218" s="140" t="s">
        <v>135</v>
      </c>
      <c r="AU218" s="140" t="s">
        <v>81</v>
      </c>
      <c r="AY218" s="16" t="s">
        <v>133</v>
      </c>
      <c r="BE218" s="141">
        <f>IF(N218="základní",J218,0)</f>
        <v>0</v>
      </c>
      <c r="BF218" s="141">
        <f>IF(N218="snížená",J218,0)</f>
        <v>0</v>
      </c>
      <c r="BG218" s="141">
        <f>IF(N218="zákl. přenesená",J218,0)</f>
        <v>0</v>
      </c>
      <c r="BH218" s="141">
        <f>IF(N218="sníž. přenesená",J218,0)</f>
        <v>0</v>
      </c>
      <c r="BI218" s="141">
        <f>IF(N218="nulová",J218,0)</f>
        <v>0</v>
      </c>
      <c r="BJ218" s="16" t="s">
        <v>79</v>
      </c>
      <c r="BK218" s="141">
        <f>ROUND(I218*H218,2)</f>
        <v>0</v>
      </c>
      <c r="BL218" s="16" t="s">
        <v>139</v>
      </c>
      <c r="BM218" s="140" t="s">
        <v>1517</v>
      </c>
    </row>
    <row r="219" spans="2:12" s="1" customFormat="1" ht="6.95" customHeight="1">
      <c r="B219" s="40"/>
      <c r="C219" s="41"/>
      <c r="D219" s="41"/>
      <c r="E219" s="41"/>
      <c r="F219" s="41"/>
      <c r="G219" s="41"/>
      <c r="H219" s="41"/>
      <c r="I219" s="41"/>
      <c r="J219" s="41"/>
      <c r="K219" s="41"/>
      <c r="L219" s="28"/>
    </row>
  </sheetData>
  <autoFilter ref="C123:K218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4" r:id="rId2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2:BM126"/>
  <sheetViews>
    <sheetView showGridLines="0" workbookViewId="0" topLeftCell="A106">
      <selection activeCell="Y132" sqref="Y132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8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46" t="s">
        <v>5</v>
      </c>
      <c r="M2" s="237"/>
      <c r="N2" s="237"/>
      <c r="O2" s="237"/>
      <c r="P2" s="237"/>
      <c r="Q2" s="237"/>
      <c r="R2" s="237"/>
      <c r="S2" s="237"/>
      <c r="T2" s="237"/>
      <c r="U2" s="237"/>
      <c r="V2" s="237"/>
      <c r="AT2" s="16" t="s">
        <v>102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81</v>
      </c>
    </row>
    <row r="4" spans="2:46" ht="24.95" customHeight="1">
      <c r="B4" s="19"/>
      <c r="D4" s="20" t="s">
        <v>103</v>
      </c>
      <c r="L4" s="19"/>
      <c r="M4" s="83" t="s">
        <v>10</v>
      </c>
      <c r="AT4" s="16" t="s">
        <v>3</v>
      </c>
    </row>
    <row r="5" spans="2:12" ht="6.95" customHeight="1">
      <c r="B5" s="19"/>
      <c r="L5" s="19"/>
    </row>
    <row r="6" spans="2:12" ht="12" customHeight="1">
      <c r="B6" s="19"/>
      <c r="D6" s="25" t="s">
        <v>14</v>
      </c>
      <c r="L6" s="19"/>
    </row>
    <row r="7" spans="2:12" ht="16.5" customHeight="1">
      <c r="B7" s="19"/>
      <c r="E7" s="264" t="str">
        <f>'Rekapitulace stavby'!K6</f>
        <v>Sklad a přístřešek pro svařován a retenční nádrž, SAKO Brno a.s.</v>
      </c>
      <c r="F7" s="265"/>
      <c r="G7" s="265"/>
      <c r="H7" s="265"/>
      <c r="L7" s="19"/>
    </row>
    <row r="8" spans="2:12" s="1" customFormat="1" ht="12" customHeight="1">
      <c r="B8" s="28"/>
      <c r="D8" s="25" t="s">
        <v>104</v>
      </c>
      <c r="L8" s="28"/>
    </row>
    <row r="9" spans="2:12" s="1" customFormat="1" ht="16.5" customHeight="1">
      <c r="B9" s="28"/>
      <c r="E9" s="229" t="s">
        <v>1518</v>
      </c>
      <c r="F9" s="263"/>
      <c r="G9" s="263"/>
      <c r="H9" s="263"/>
      <c r="L9" s="28"/>
    </row>
    <row r="10" spans="2:12" s="1" customFormat="1" ht="12">
      <c r="B10" s="28"/>
      <c r="L10" s="28"/>
    </row>
    <row r="11" spans="2:12" s="1" customFormat="1" ht="12" customHeight="1">
      <c r="B11" s="28"/>
      <c r="D11" s="25" t="s">
        <v>16</v>
      </c>
      <c r="F11" s="23" t="s">
        <v>1</v>
      </c>
      <c r="I11" s="25" t="s">
        <v>17</v>
      </c>
      <c r="J11" s="23" t="s">
        <v>1</v>
      </c>
      <c r="L11" s="28"/>
    </row>
    <row r="12" spans="2:12" s="1" customFormat="1" ht="12" customHeight="1">
      <c r="B12" s="28"/>
      <c r="D12" s="25" t="s">
        <v>18</v>
      </c>
      <c r="F12" s="23" t="s">
        <v>19</v>
      </c>
      <c r="I12" s="25" t="s">
        <v>20</v>
      </c>
      <c r="J12" s="48" t="str">
        <f>'Rekapitulace stavby'!AN8</f>
        <v>22. 7. 2022</v>
      </c>
      <c r="L12" s="28"/>
    </row>
    <row r="13" spans="2:12" s="1" customFormat="1" ht="10.9" customHeight="1">
      <c r="B13" s="28"/>
      <c r="L13" s="28"/>
    </row>
    <row r="14" spans="2:12" s="1" customFormat="1" ht="12" customHeight="1">
      <c r="B14" s="28"/>
      <c r="D14" s="25" t="s">
        <v>22</v>
      </c>
      <c r="I14" s="25" t="s">
        <v>23</v>
      </c>
      <c r="J14" s="23" t="str">
        <f>IF('Rekapitulace stavby'!AN10="","",'Rekapitulace stavby'!AN10)</f>
        <v/>
      </c>
      <c r="L14" s="28"/>
    </row>
    <row r="15" spans="2:12" s="1" customFormat="1" ht="18" customHeight="1">
      <c r="B15" s="28"/>
      <c r="E15" s="23" t="str">
        <f>IF('Rekapitulace stavby'!E11="","",'Rekapitulace stavby'!E11)</f>
        <v xml:space="preserve"> </v>
      </c>
      <c r="I15" s="25" t="s">
        <v>25</v>
      </c>
      <c r="J15" s="23" t="str">
        <f>IF('Rekapitulace stavby'!AN11="","",'Rekapitulace stavby'!AN11)</f>
        <v/>
      </c>
      <c r="L15" s="28"/>
    </row>
    <row r="16" spans="2:12" s="1" customFormat="1" ht="6.95" customHeight="1">
      <c r="B16" s="28"/>
      <c r="L16" s="28"/>
    </row>
    <row r="17" spans="2:12" s="1" customFormat="1" ht="12" customHeight="1">
      <c r="B17" s="28"/>
      <c r="D17" s="25" t="s">
        <v>26</v>
      </c>
      <c r="I17" s="25" t="s">
        <v>23</v>
      </c>
      <c r="J17" s="23" t="str">
        <f>'Rekapitulace stavby'!AN13</f>
        <v>Vyplň údaj</v>
      </c>
      <c r="L17" s="28"/>
    </row>
    <row r="18" spans="2:12" s="1" customFormat="1" ht="18" customHeight="1">
      <c r="B18" s="28"/>
      <c r="E18" s="236" t="str">
        <f>'Rekapitulace stavby'!E14</f>
        <v>Vyplň údaj</v>
      </c>
      <c r="F18" s="236"/>
      <c r="G18" s="236"/>
      <c r="H18" s="236"/>
      <c r="I18" s="25" t="s">
        <v>25</v>
      </c>
      <c r="J18" s="23" t="str">
        <f>'Rekapitulace stavby'!AN14</f>
        <v>Vyplň údaj</v>
      </c>
      <c r="L18" s="28"/>
    </row>
    <row r="19" spans="2:12" s="1" customFormat="1" ht="6.95" customHeight="1">
      <c r="B19" s="28"/>
      <c r="L19" s="28"/>
    </row>
    <row r="20" spans="2:12" s="1" customFormat="1" ht="12" customHeight="1">
      <c r="B20" s="28"/>
      <c r="D20" s="25" t="s">
        <v>27</v>
      </c>
      <c r="I20" s="25" t="s">
        <v>23</v>
      </c>
      <c r="J20" s="23" t="str">
        <f>IF('Rekapitulace stavby'!AN16="","",'Rekapitulace stavby'!AN16)</f>
        <v/>
      </c>
      <c r="L20" s="28"/>
    </row>
    <row r="21" spans="2:12" s="1" customFormat="1" ht="18" customHeight="1">
      <c r="B21" s="28"/>
      <c r="E21" s="23" t="str">
        <f>IF('Rekapitulace stavby'!E17="","",'Rekapitulace stavby'!E17)</f>
        <v xml:space="preserve"> </v>
      </c>
      <c r="I21" s="25" t="s">
        <v>25</v>
      </c>
      <c r="J21" s="23" t="str">
        <f>IF('Rekapitulace stavby'!AN17="","",'Rekapitulace stavby'!AN17)</f>
        <v/>
      </c>
      <c r="L21" s="28"/>
    </row>
    <row r="22" spans="2:12" s="1" customFormat="1" ht="6.95" customHeight="1">
      <c r="B22" s="28"/>
      <c r="L22" s="28"/>
    </row>
    <row r="23" spans="2:12" s="1" customFormat="1" ht="12" customHeight="1">
      <c r="B23" s="28"/>
      <c r="D23" s="25" t="s">
        <v>29</v>
      </c>
      <c r="I23" s="25" t="s">
        <v>23</v>
      </c>
      <c r="J23" s="23" t="str">
        <f>IF('Rekapitulace stavby'!AN19="","",'Rekapitulace stavby'!AN19)</f>
        <v/>
      </c>
      <c r="L23" s="28"/>
    </row>
    <row r="24" spans="2:12" s="1" customFormat="1" ht="18" customHeight="1">
      <c r="B24" s="28"/>
      <c r="E24" s="23" t="str">
        <f>IF('Rekapitulace stavby'!E20="","",'Rekapitulace stavby'!E20)</f>
        <v xml:space="preserve"> </v>
      </c>
      <c r="I24" s="25" t="s">
        <v>25</v>
      </c>
      <c r="J24" s="23" t="str">
        <f>IF('Rekapitulace stavby'!AN20="","",'Rekapitulace stavby'!AN20)</f>
        <v/>
      </c>
      <c r="L24" s="28"/>
    </row>
    <row r="25" spans="2:12" s="1" customFormat="1" ht="6.95" customHeight="1">
      <c r="B25" s="28"/>
      <c r="L25" s="28"/>
    </row>
    <row r="26" spans="2:12" s="1" customFormat="1" ht="12" customHeight="1">
      <c r="B26" s="28"/>
      <c r="D26" s="25" t="s">
        <v>30</v>
      </c>
      <c r="L26" s="28"/>
    </row>
    <row r="27" spans="2:12" s="7" customFormat="1" ht="16.5" customHeight="1">
      <c r="B27" s="84"/>
      <c r="E27" s="240" t="s">
        <v>1</v>
      </c>
      <c r="F27" s="240"/>
      <c r="G27" s="240"/>
      <c r="H27" s="240"/>
      <c r="L27" s="84"/>
    </row>
    <row r="28" spans="2:12" s="1" customFormat="1" ht="6.95" customHeight="1">
      <c r="B28" s="28"/>
      <c r="L28" s="28"/>
    </row>
    <row r="29" spans="2:12" s="1" customFormat="1" ht="6.95" customHeight="1">
      <c r="B29" s="28"/>
      <c r="D29" s="49"/>
      <c r="E29" s="49"/>
      <c r="F29" s="49"/>
      <c r="G29" s="49"/>
      <c r="H29" s="49"/>
      <c r="I29" s="49"/>
      <c r="J29" s="49"/>
      <c r="K29" s="49"/>
      <c r="L29" s="28"/>
    </row>
    <row r="30" spans="2:12" s="1" customFormat="1" ht="25.35" customHeight="1">
      <c r="B30" s="28"/>
      <c r="D30" s="85" t="s">
        <v>31</v>
      </c>
      <c r="J30" s="61">
        <f>ROUND(J118,2)</f>
        <v>0</v>
      </c>
      <c r="L30" s="28"/>
    </row>
    <row r="31" spans="2:12" s="1" customFormat="1" ht="6.95" customHeight="1">
      <c r="B31" s="28"/>
      <c r="D31" s="49"/>
      <c r="E31" s="49"/>
      <c r="F31" s="49"/>
      <c r="G31" s="49"/>
      <c r="H31" s="49"/>
      <c r="I31" s="49"/>
      <c r="J31" s="49"/>
      <c r="K31" s="49"/>
      <c r="L31" s="28"/>
    </row>
    <row r="32" spans="2:12" s="1" customFormat="1" ht="14.45" customHeight="1">
      <c r="B32" s="28"/>
      <c r="F32" s="31" t="s">
        <v>33</v>
      </c>
      <c r="I32" s="31" t="s">
        <v>32</v>
      </c>
      <c r="J32" s="31" t="s">
        <v>34</v>
      </c>
      <c r="L32" s="28"/>
    </row>
    <row r="33" spans="2:12" s="1" customFormat="1" ht="14.45" customHeight="1">
      <c r="B33" s="28"/>
      <c r="D33" s="86" t="s">
        <v>35</v>
      </c>
      <c r="E33" s="25" t="s">
        <v>36</v>
      </c>
      <c r="F33" s="87">
        <f>ROUND((SUM(BE118:BE125)),2)</f>
        <v>0</v>
      </c>
      <c r="I33" s="88">
        <v>0.21</v>
      </c>
      <c r="J33" s="87">
        <f>ROUND(((SUM(BE118:BE125))*I33),2)</f>
        <v>0</v>
      </c>
      <c r="L33" s="28"/>
    </row>
    <row r="34" spans="2:12" s="1" customFormat="1" ht="14.45" customHeight="1">
      <c r="B34" s="28"/>
      <c r="E34" s="25" t="s">
        <v>37</v>
      </c>
      <c r="F34" s="87">
        <f>ROUND((SUM(BF118:BF125)),2)</f>
        <v>0</v>
      </c>
      <c r="I34" s="88">
        <v>0.15</v>
      </c>
      <c r="J34" s="87">
        <f>ROUND(((SUM(BF118:BF125))*I34),2)</f>
        <v>0</v>
      </c>
      <c r="L34" s="28"/>
    </row>
    <row r="35" spans="2:12" s="1" customFormat="1" ht="14.45" customHeight="1" hidden="1">
      <c r="B35" s="28"/>
      <c r="E35" s="25" t="s">
        <v>38</v>
      </c>
      <c r="F35" s="87">
        <f>ROUND((SUM(BG118:BG125)),2)</f>
        <v>0</v>
      </c>
      <c r="I35" s="88">
        <v>0.21</v>
      </c>
      <c r="J35" s="87">
        <f>0</f>
        <v>0</v>
      </c>
      <c r="L35" s="28"/>
    </row>
    <row r="36" spans="2:12" s="1" customFormat="1" ht="14.45" customHeight="1" hidden="1">
      <c r="B36" s="28"/>
      <c r="E36" s="25" t="s">
        <v>39</v>
      </c>
      <c r="F36" s="87">
        <f>ROUND((SUM(BH118:BH125)),2)</f>
        <v>0</v>
      </c>
      <c r="I36" s="88">
        <v>0.15</v>
      </c>
      <c r="J36" s="87">
        <f>0</f>
        <v>0</v>
      </c>
      <c r="L36" s="28"/>
    </row>
    <row r="37" spans="2:12" s="1" customFormat="1" ht="14.45" customHeight="1" hidden="1">
      <c r="B37" s="28"/>
      <c r="E37" s="25" t="s">
        <v>40</v>
      </c>
      <c r="F37" s="87">
        <f>ROUND((SUM(BI118:BI125)),2)</f>
        <v>0</v>
      </c>
      <c r="I37" s="88">
        <v>0</v>
      </c>
      <c r="J37" s="87">
        <f>0</f>
        <v>0</v>
      </c>
      <c r="L37" s="28"/>
    </row>
    <row r="38" spans="2:12" s="1" customFormat="1" ht="6.95" customHeight="1">
      <c r="B38" s="28"/>
      <c r="L38" s="28"/>
    </row>
    <row r="39" spans="2:12" s="1" customFormat="1" ht="25.35" customHeight="1">
      <c r="B39" s="28"/>
      <c r="C39" s="89"/>
      <c r="D39" s="90" t="s">
        <v>41</v>
      </c>
      <c r="E39" s="52"/>
      <c r="F39" s="52"/>
      <c r="G39" s="91" t="s">
        <v>42</v>
      </c>
      <c r="H39" s="92" t="s">
        <v>43</v>
      </c>
      <c r="I39" s="52"/>
      <c r="J39" s="93">
        <f>SUM(J30:J37)</f>
        <v>0</v>
      </c>
      <c r="K39" s="94"/>
      <c r="L39" s="28"/>
    </row>
    <row r="40" spans="2:12" s="1" customFormat="1" ht="14.45" customHeight="1">
      <c r="B40" s="28"/>
      <c r="L40" s="28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28"/>
      <c r="D50" s="37" t="s">
        <v>44</v>
      </c>
      <c r="E50" s="38"/>
      <c r="F50" s="38"/>
      <c r="G50" s="37" t="s">
        <v>45</v>
      </c>
      <c r="H50" s="38"/>
      <c r="I50" s="38"/>
      <c r="J50" s="38"/>
      <c r="K50" s="38"/>
      <c r="L50" s="28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.75">
      <c r="B61" s="28"/>
      <c r="D61" s="39" t="s">
        <v>46</v>
      </c>
      <c r="E61" s="30"/>
      <c r="F61" s="95" t="s">
        <v>47</v>
      </c>
      <c r="G61" s="39" t="s">
        <v>46</v>
      </c>
      <c r="H61" s="30"/>
      <c r="I61" s="30"/>
      <c r="J61" s="96" t="s">
        <v>47</v>
      </c>
      <c r="K61" s="30"/>
      <c r="L61" s="28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.75">
      <c r="B65" s="28"/>
      <c r="D65" s="37" t="s">
        <v>48</v>
      </c>
      <c r="E65" s="38"/>
      <c r="F65" s="38"/>
      <c r="G65" s="37" t="s">
        <v>49</v>
      </c>
      <c r="H65" s="38"/>
      <c r="I65" s="38"/>
      <c r="J65" s="38"/>
      <c r="K65" s="38"/>
      <c r="L65" s="28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.75">
      <c r="B76" s="28"/>
      <c r="D76" s="39" t="s">
        <v>46</v>
      </c>
      <c r="E76" s="30"/>
      <c r="F76" s="95" t="s">
        <v>47</v>
      </c>
      <c r="G76" s="39" t="s">
        <v>46</v>
      </c>
      <c r="H76" s="30"/>
      <c r="I76" s="30"/>
      <c r="J76" s="96" t="s">
        <v>47</v>
      </c>
      <c r="K76" s="30"/>
      <c r="L76" s="28"/>
    </row>
    <row r="77" spans="2:12" s="1" customFormat="1" ht="14.45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8"/>
    </row>
    <row r="81" spans="2:12" s="1" customFormat="1" ht="6.95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8"/>
    </row>
    <row r="82" spans="2:12" s="1" customFormat="1" ht="24.95" customHeight="1">
      <c r="B82" s="28"/>
      <c r="C82" s="20" t="s">
        <v>106</v>
      </c>
      <c r="L82" s="28"/>
    </row>
    <row r="83" spans="2:12" s="1" customFormat="1" ht="6.95" customHeight="1">
      <c r="B83" s="28"/>
      <c r="L83" s="28"/>
    </row>
    <row r="84" spans="2:12" s="1" customFormat="1" ht="12" customHeight="1">
      <c r="B84" s="28"/>
      <c r="C84" s="25" t="s">
        <v>14</v>
      </c>
      <c r="L84" s="28"/>
    </row>
    <row r="85" spans="2:12" s="1" customFormat="1" ht="16.5" customHeight="1">
      <c r="B85" s="28"/>
      <c r="E85" s="264" t="str">
        <f>E7</f>
        <v>Sklad a přístřešek pro svařován a retenční nádrž, SAKO Brno a.s.</v>
      </c>
      <c r="F85" s="265"/>
      <c r="G85" s="265"/>
      <c r="H85" s="265"/>
      <c r="L85" s="28"/>
    </row>
    <row r="86" spans="2:12" s="1" customFormat="1" ht="12" customHeight="1">
      <c r="B86" s="28"/>
      <c r="C86" s="25" t="s">
        <v>104</v>
      </c>
      <c r="L86" s="28"/>
    </row>
    <row r="87" spans="2:12" s="1" customFormat="1" ht="16.5" customHeight="1">
      <c r="B87" s="28"/>
      <c r="E87" s="229" t="str">
        <f>E9</f>
        <v>ORN - Ostatní rozpočtové náklady</v>
      </c>
      <c r="F87" s="263"/>
      <c r="G87" s="263"/>
      <c r="H87" s="263"/>
      <c r="L87" s="28"/>
    </row>
    <row r="88" spans="2:12" s="1" customFormat="1" ht="6.95" customHeight="1">
      <c r="B88" s="28"/>
      <c r="L88" s="28"/>
    </row>
    <row r="89" spans="2:12" s="1" customFormat="1" ht="12" customHeight="1">
      <c r="B89" s="28"/>
      <c r="C89" s="25" t="s">
        <v>18</v>
      </c>
      <c r="F89" s="23" t="str">
        <f>F12</f>
        <v>Brno - Komárov</v>
      </c>
      <c r="I89" s="25" t="s">
        <v>20</v>
      </c>
      <c r="J89" s="48" t="str">
        <f>IF(J12="","",J12)</f>
        <v>22. 7. 2022</v>
      </c>
      <c r="L89" s="28"/>
    </row>
    <row r="90" spans="2:12" s="1" customFormat="1" ht="6.95" customHeight="1">
      <c r="B90" s="28"/>
      <c r="L90" s="28"/>
    </row>
    <row r="91" spans="2:12" s="1" customFormat="1" ht="15.2" customHeight="1">
      <c r="B91" s="28"/>
      <c r="C91" s="25" t="s">
        <v>22</v>
      </c>
      <c r="F91" s="23" t="str">
        <f>E15</f>
        <v xml:space="preserve"> </v>
      </c>
      <c r="I91" s="25" t="s">
        <v>27</v>
      </c>
      <c r="J91" s="26" t="str">
        <f>E21</f>
        <v xml:space="preserve"> </v>
      </c>
      <c r="L91" s="28"/>
    </row>
    <row r="92" spans="2:12" s="1" customFormat="1" ht="15.2" customHeight="1">
      <c r="B92" s="28"/>
      <c r="C92" s="25" t="s">
        <v>26</v>
      </c>
      <c r="F92" s="23" t="str">
        <f>IF(E18="","",E18)</f>
        <v>Vyplň údaj</v>
      </c>
      <c r="I92" s="25" t="s">
        <v>29</v>
      </c>
      <c r="J92" s="26" t="str">
        <f>E24</f>
        <v xml:space="preserve"> </v>
      </c>
      <c r="L92" s="28"/>
    </row>
    <row r="93" spans="2:12" s="1" customFormat="1" ht="10.35" customHeight="1">
      <c r="B93" s="28"/>
      <c r="L93" s="28"/>
    </row>
    <row r="94" spans="2:12" s="1" customFormat="1" ht="29.25" customHeight="1">
      <c r="B94" s="28"/>
      <c r="C94" s="97" t="s">
        <v>107</v>
      </c>
      <c r="D94" s="89"/>
      <c r="E94" s="89"/>
      <c r="F94" s="89"/>
      <c r="G94" s="89"/>
      <c r="H94" s="89"/>
      <c r="I94" s="89"/>
      <c r="J94" s="98" t="s">
        <v>108</v>
      </c>
      <c r="K94" s="89"/>
      <c r="L94" s="28"/>
    </row>
    <row r="95" spans="2:12" s="1" customFormat="1" ht="10.35" customHeight="1">
      <c r="B95" s="28"/>
      <c r="L95" s="28"/>
    </row>
    <row r="96" spans="2:47" s="1" customFormat="1" ht="22.9" customHeight="1">
      <c r="B96" s="28"/>
      <c r="C96" s="99" t="s">
        <v>109</v>
      </c>
      <c r="J96" s="61">
        <f>J118</f>
        <v>0</v>
      </c>
      <c r="L96" s="28"/>
      <c r="AU96" s="16" t="s">
        <v>110</v>
      </c>
    </row>
    <row r="97" spans="2:12" s="8" customFormat="1" ht="24.95" customHeight="1">
      <c r="B97" s="100"/>
      <c r="D97" s="101" t="s">
        <v>111</v>
      </c>
      <c r="E97" s="102"/>
      <c r="F97" s="102"/>
      <c r="G97" s="102"/>
      <c r="H97" s="102"/>
      <c r="I97" s="102"/>
      <c r="J97" s="103">
        <f>J119</f>
        <v>0</v>
      </c>
      <c r="L97" s="100"/>
    </row>
    <row r="98" spans="2:12" s="9" customFormat="1" ht="19.9" customHeight="1">
      <c r="B98" s="104"/>
      <c r="D98" s="105" t="s">
        <v>880</v>
      </c>
      <c r="E98" s="106"/>
      <c r="F98" s="106"/>
      <c r="G98" s="106"/>
      <c r="H98" s="106"/>
      <c r="I98" s="106"/>
      <c r="J98" s="107">
        <f>J120</f>
        <v>0</v>
      </c>
      <c r="L98" s="104"/>
    </row>
    <row r="99" spans="2:12" s="1" customFormat="1" ht="21.75" customHeight="1">
      <c r="B99" s="28"/>
      <c r="L99" s="28"/>
    </row>
    <row r="100" spans="2:12" s="1" customFormat="1" ht="6.95" customHeight="1">
      <c r="B100" s="40"/>
      <c r="C100" s="41"/>
      <c r="D100" s="41"/>
      <c r="E100" s="41"/>
      <c r="F100" s="41"/>
      <c r="G100" s="41"/>
      <c r="H100" s="41"/>
      <c r="I100" s="41"/>
      <c r="J100" s="41"/>
      <c r="K100" s="41"/>
      <c r="L100" s="28"/>
    </row>
    <row r="104" spans="2:12" s="1" customFormat="1" ht="6.95" customHeight="1">
      <c r="B104" s="42"/>
      <c r="C104" s="43"/>
      <c r="D104" s="43"/>
      <c r="E104" s="43"/>
      <c r="F104" s="43"/>
      <c r="G104" s="43"/>
      <c r="H104" s="43"/>
      <c r="I104" s="43"/>
      <c r="J104" s="43"/>
      <c r="K104" s="43"/>
      <c r="L104" s="28"/>
    </row>
    <row r="105" spans="2:12" s="1" customFormat="1" ht="24.95" customHeight="1">
      <c r="B105" s="28"/>
      <c r="C105" s="20" t="s">
        <v>118</v>
      </c>
      <c r="L105" s="28"/>
    </row>
    <row r="106" spans="2:12" s="1" customFormat="1" ht="6.95" customHeight="1">
      <c r="B106" s="28"/>
      <c r="L106" s="28"/>
    </row>
    <row r="107" spans="2:12" s="1" customFormat="1" ht="12" customHeight="1">
      <c r="B107" s="28"/>
      <c r="C107" s="25" t="s">
        <v>14</v>
      </c>
      <c r="L107" s="28"/>
    </row>
    <row r="108" spans="2:12" s="1" customFormat="1" ht="16.5" customHeight="1">
      <c r="B108" s="28"/>
      <c r="E108" s="264" t="str">
        <f>E7</f>
        <v>Sklad a přístřešek pro svařován a retenční nádrž, SAKO Brno a.s.</v>
      </c>
      <c r="F108" s="265"/>
      <c r="G108" s="265"/>
      <c r="H108" s="265"/>
      <c r="L108" s="28"/>
    </row>
    <row r="109" spans="2:12" s="1" customFormat="1" ht="12" customHeight="1">
      <c r="B109" s="28"/>
      <c r="C109" s="25" t="s">
        <v>104</v>
      </c>
      <c r="L109" s="28"/>
    </row>
    <row r="110" spans="2:12" s="1" customFormat="1" ht="16.5" customHeight="1">
      <c r="B110" s="28"/>
      <c r="E110" s="229" t="str">
        <f>E9</f>
        <v>ORN - Ostatní rozpočtové náklady</v>
      </c>
      <c r="F110" s="263"/>
      <c r="G110" s="263"/>
      <c r="H110" s="263"/>
      <c r="L110" s="28"/>
    </row>
    <row r="111" spans="2:12" s="1" customFormat="1" ht="6.95" customHeight="1">
      <c r="B111" s="28"/>
      <c r="L111" s="28"/>
    </row>
    <row r="112" spans="2:12" s="1" customFormat="1" ht="12" customHeight="1">
      <c r="B112" s="28"/>
      <c r="C112" s="25" t="s">
        <v>18</v>
      </c>
      <c r="F112" s="23" t="str">
        <f>F12</f>
        <v>Brno - Komárov</v>
      </c>
      <c r="I112" s="25" t="s">
        <v>20</v>
      </c>
      <c r="J112" s="48" t="str">
        <f>IF(J12="","",J12)</f>
        <v>22. 7. 2022</v>
      </c>
      <c r="L112" s="28"/>
    </row>
    <row r="113" spans="2:12" s="1" customFormat="1" ht="6.95" customHeight="1">
      <c r="B113" s="28"/>
      <c r="L113" s="28"/>
    </row>
    <row r="114" spans="2:12" s="1" customFormat="1" ht="15.2" customHeight="1">
      <c r="B114" s="28"/>
      <c r="C114" s="25" t="s">
        <v>22</v>
      </c>
      <c r="F114" s="23" t="str">
        <f>E15</f>
        <v xml:space="preserve"> </v>
      </c>
      <c r="I114" s="25" t="s">
        <v>27</v>
      </c>
      <c r="J114" s="26" t="str">
        <f>E21</f>
        <v xml:space="preserve"> </v>
      </c>
      <c r="L114" s="28"/>
    </row>
    <row r="115" spans="2:12" s="1" customFormat="1" ht="15.2" customHeight="1">
      <c r="B115" s="28"/>
      <c r="C115" s="25" t="s">
        <v>26</v>
      </c>
      <c r="F115" s="23" t="str">
        <f>IF(E18="","",E18)</f>
        <v>Vyplň údaj</v>
      </c>
      <c r="I115" s="25" t="s">
        <v>29</v>
      </c>
      <c r="J115" s="26" t="str">
        <f>E24</f>
        <v xml:space="preserve"> </v>
      </c>
      <c r="L115" s="28"/>
    </row>
    <row r="116" spans="2:12" s="1" customFormat="1" ht="10.35" customHeight="1">
      <c r="B116" s="28"/>
      <c r="L116" s="28"/>
    </row>
    <row r="117" spans="2:20" s="10" customFormat="1" ht="29.25" customHeight="1">
      <c r="B117" s="108"/>
      <c r="C117" s="109" t="s">
        <v>119</v>
      </c>
      <c r="D117" s="110" t="s">
        <v>56</v>
      </c>
      <c r="E117" s="110" t="s">
        <v>52</v>
      </c>
      <c r="F117" s="110" t="s">
        <v>53</v>
      </c>
      <c r="G117" s="110" t="s">
        <v>120</v>
      </c>
      <c r="H117" s="110" t="s">
        <v>121</v>
      </c>
      <c r="I117" s="110" t="s">
        <v>122</v>
      </c>
      <c r="J117" s="111" t="s">
        <v>108</v>
      </c>
      <c r="K117" s="112" t="s">
        <v>123</v>
      </c>
      <c r="L117" s="108"/>
      <c r="M117" s="54" t="s">
        <v>1</v>
      </c>
      <c r="N117" s="55" t="s">
        <v>35</v>
      </c>
      <c r="O117" s="55" t="s">
        <v>124</v>
      </c>
      <c r="P117" s="55" t="s">
        <v>125</v>
      </c>
      <c r="Q117" s="55" t="s">
        <v>126</v>
      </c>
      <c r="R117" s="55" t="s">
        <v>127</v>
      </c>
      <c r="S117" s="55" t="s">
        <v>128</v>
      </c>
      <c r="T117" s="56" t="s">
        <v>129</v>
      </c>
    </row>
    <row r="118" spans="2:63" s="1" customFormat="1" ht="22.9" customHeight="1">
      <c r="B118" s="28"/>
      <c r="C118" s="59" t="s">
        <v>130</v>
      </c>
      <c r="J118" s="113">
        <f>BK118</f>
        <v>0</v>
      </c>
      <c r="L118" s="28"/>
      <c r="M118" s="57"/>
      <c r="N118" s="49"/>
      <c r="O118" s="49"/>
      <c r="P118" s="114">
        <f>P119</f>
        <v>0</v>
      </c>
      <c r="Q118" s="49"/>
      <c r="R118" s="114">
        <f>R119</f>
        <v>0</v>
      </c>
      <c r="S118" s="49"/>
      <c r="T118" s="115">
        <f>T119</f>
        <v>0</v>
      </c>
      <c r="AT118" s="16" t="s">
        <v>70</v>
      </c>
      <c r="AU118" s="16" t="s">
        <v>110</v>
      </c>
      <c r="BK118" s="116">
        <f>BK119</f>
        <v>0</v>
      </c>
    </row>
    <row r="119" spans="2:63" s="11" customFormat="1" ht="25.9" customHeight="1">
      <c r="B119" s="117"/>
      <c r="D119" s="118" t="s">
        <v>70</v>
      </c>
      <c r="E119" s="119" t="s">
        <v>131</v>
      </c>
      <c r="F119" s="119" t="s">
        <v>132</v>
      </c>
      <c r="J119" s="120">
        <f>BK119</f>
        <v>0</v>
      </c>
      <c r="L119" s="117"/>
      <c r="M119" s="121"/>
      <c r="P119" s="122">
        <f>P120</f>
        <v>0</v>
      </c>
      <c r="R119" s="122">
        <f>R120</f>
        <v>0</v>
      </c>
      <c r="T119" s="123">
        <f>T120</f>
        <v>0</v>
      </c>
      <c r="AR119" s="118" t="s">
        <v>79</v>
      </c>
      <c r="AT119" s="124" t="s">
        <v>70</v>
      </c>
      <c r="AU119" s="124" t="s">
        <v>71</v>
      </c>
      <c r="AY119" s="118" t="s">
        <v>133</v>
      </c>
      <c r="BK119" s="125">
        <f>BK120</f>
        <v>0</v>
      </c>
    </row>
    <row r="120" spans="2:63" s="11" customFormat="1" ht="22.9" customHeight="1">
      <c r="B120" s="117"/>
      <c r="D120" s="118" t="s">
        <v>70</v>
      </c>
      <c r="E120" s="126" t="s">
        <v>887</v>
      </c>
      <c r="F120" s="126" t="s">
        <v>888</v>
      </c>
      <c r="J120" s="127">
        <f>BK120</f>
        <v>0</v>
      </c>
      <c r="L120" s="117"/>
      <c r="M120" s="121"/>
      <c r="P120" s="122">
        <f>SUM(P121:P125)</f>
        <v>0</v>
      </c>
      <c r="R120" s="122">
        <f>SUM(R121:R125)</f>
        <v>0</v>
      </c>
      <c r="T120" s="123">
        <f>SUM(T121:T125)</f>
        <v>0</v>
      </c>
      <c r="AR120" s="118" t="s">
        <v>79</v>
      </c>
      <c r="AT120" s="124" t="s">
        <v>70</v>
      </c>
      <c r="AU120" s="124" t="s">
        <v>79</v>
      </c>
      <c r="AY120" s="118" t="s">
        <v>133</v>
      </c>
      <c r="BK120" s="125">
        <f>SUM(BK121:BK125)</f>
        <v>0</v>
      </c>
    </row>
    <row r="121" spans="2:65" s="1" customFormat="1" ht="16.5" customHeight="1">
      <c r="B121" s="128"/>
      <c r="C121" s="129" t="s">
        <v>79</v>
      </c>
      <c r="D121" s="129" t="s">
        <v>135</v>
      </c>
      <c r="E121" s="130" t="s">
        <v>1519</v>
      </c>
      <c r="F121" s="131" t="s">
        <v>1520</v>
      </c>
      <c r="G121" s="132" t="s">
        <v>297</v>
      </c>
      <c r="H121" s="133">
        <v>1</v>
      </c>
      <c r="I121" s="134"/>
      <c r="J121" s="134">
        <f>ROUND(I121*H121,2)</f>
        <v>0</v>
      </c>
      <c r="K121" s="135"/>
      <c r="L121" s="28"/>
      <c r="M121" s="136" t="s">
        <v>1</v>
      </c>
      <c r="N121" s="137" t="s">
        <v>36</v>
      </c>
      <c r="O121" s="138">
        <v>0</v>
      </c>
      <c r="P121" s="138">
        <f>O121*H121</f>
        <v>0</v>
      </c>
      <c r="Q121" s="138">
        <v>0</v>
      </c>
      <c r="R121" s="138">
        <f>Q121*H121</f>
        <v>0</v>
      </c>
      <c r="S121" s="138">
        <v>0</v>
      </c>
      <c r="T121" s="139">
        <f>S121*H121</f>
        <v>0</v>
      </c>
      <c r="AR121" s="140" t="s">
        <v>139</v>
      </c>
      <c r="AT121" s="140" t="s">
        <v>135</v>
      </c>
      <c r="AU121" s="140" t="s">
        <v>81</v>
      </c>
      <c r="AY121" s="16" t="s">
        <v>133</v>
      </c>
      <c r="BE121" s="141">
        <f>IF(N121="základní",J121,0)</f>
        <v>0</v>
      </c>
      <c r="BF121" s="141">
        <f>IF(N121="snížená",J121,0)</f>
        <v>0</v>
      </c>
      <c r="BG121" s="141">
        <f>IF(N121="zákl. přenesená",J121,0)</f>
        <v>0</v>
      </c>
      <c r="BH121" s="141">
        <f>IF(N121="sníž. přenesená",J121,0)</f>
        <v>0</v>
      </c>
      <c r="BI121" s="141">
        <f>IF(N121="nulová",J121,0)</f>
        <v>0</v>
      </c>
      <c r="BJ121" s="16" t="s">
        <v>79</v>
      </c>
      <c r="BK121" s="141">
        <f>ROUND(I121*H121,2)</f>
        <v>0</v>
      </c>
      <c r="BL121" s="16" t="s">
        <v>139</v>
      </c>
      <c r="BM121" s="140" t="s">
        <v>1521</v>
      </c>
    </row>
    <row r="122" spans="2:65" s="1" customFormat="1" ht="16.5" customHeight="1">
      <c r="B122" s="128"/>
      <c r="C122" s="129" t="s">
        <v>81</v>
      </c>
      <c r="D122" s="129" t="s">
        <v>135</v>
      </c>
      <c r="E122" s="130" t="s">
        <v>1522</v>
      </c>
      <c r="F122" s="131" t="s">
        <v>1523</v>
      </c>
      <c r="G122" s="132" t="s">
        <v>297</v>
      </c>
      <c r="H122" s="133">
        <v>1</v>
      </c>
      <c r="I122" s="134"/>
      <c r="J122" s="134">
        <f>ROUND(I122*H122,2)</f>
        <v>0</v>
      </c>
      <c r="K122" s="135"/>
      <c r="L122" s="28"/>
      <c r="M122" s="136" t="s">
        <v>1</v>
      </c>
      <c r="N122" s="137" t="s">
        <v>36</v>
      </c>
      <c r="O122" s="138">
        <v>0</v>
      </c>
      <c r="P122" s="138">
        <f>O122*H122</f>
        <v>0</v>
      </c>
      <c r="Q122" s="138">
        <v>0</v>
      </c>
      <c r="R122" s="138">
        <f>Q122*H122</f>
        <v>0</v>
      </c>
      <c r="S122" s="138">
        <v>0</v>
      </c>
      <c r="T122" s="139">
        <f>S122*H122</f>
        <v>0</v>
      </c>
      <c r="AR122" s="140" t="s">
        <v>139</v>
      </c>
      <c r="AT122" s="140" t="s">
        <v>135</v>
      </c>
      <c r="AU122" s="140" t="s">
        <v>81</v>
      </c>
      <c r="AY122" s="16" t="s">
        <v>133</v>
      </c>
      <c r="BE122" s="141">
        <f>IF(N122="základní",J122,0)</f>
        <v>0</v>
      </c>
      <c r="BF122" s="141">
        <f>IF(N122="snížená",J122,0)</f>
        <v>0</v>
      </c>
      <c r="BG122" s="141">
        <f>IF(N122="zákl. přenesená",J122,0)</f>
        <v>0</v>
      </c>
      <c r="BH122" s="141">
        <f>IF(N122="sníž. přenesená",J122,0)</f>
        <v>0</v>
      </c>
      <c r="BI122" s="141">
        <f>IF(N122="nulová",J122,0)</f>
        <v>0</v>
      </c>
      <c r="BJ122" s="16" t="s">
        <v>79</v>
      </c>
      <c r="BK122" s="141">
        <f>ROUND(I122*H122,2)</f>
        <v>0</v>
      </c>
      <c r="BL122" s="16" t="s">
        <v>139</v>
      </c>
      <c r="BM122" s="140" t="s">
        <v>1524</v>
      </c>
    </row>
    <row r="123" spans="2:65" s="1" customFormat="1" ht="16.5" customHeight="1">
      <c r="B123" s="128"/>
      <c r="C123" s="129" t="s">
        <v>142</v>
      </c>
      <c r="D123" s="129" t="s">
        <v>135</v>
      </c>
      <c r="E123" s="130" t="s">
        <v>171</v>
      </c>
      <c r="F123" s="131" t="s">
        <v>654</v>
      </c>
      <c r="G123" s="132" t="s">
        <v>297</v>
      </c>
      <c r="H123" s="133">
        <v>1</v>
      </c>
      <c r="I123" s="134"/>
      <c r="J123" s="134">
        <f>ROUND(I123*H123,2)</f>
        <v>0</v>
      </c>
      <c r="K123" s="135"/>
      <c r="L123" s="28"/>
      <c r="M123" s="136" t="s">
        <v>1</v>
      </c>
      <c r="N123" s="137" t="s">
        <v>36</v>
      </c>
      <c r="O123" s="138">
        <v>0</v>
      </c>
      <c r="P123" s="138">
        <f>O123*H123</f>
        <v>0</v>
      </c>
      <c r="Q123" s="138">
        <v>0</v>
      </c>
      <c r="R123" s="138">
        <f>Q123*H123</f>
        <v>0</v>
      </c>
      <c r="S123" s="138">
        <v>0</v>
      </c>
      <c r="T123" s="139">
        <f>S123*H123</f>
        <v>0</v>
      </c>
      <c r="AR123" s="140" t="s">
        <v>139</v>
      </c>
      <c r="AT123" s="140" t="s">
        <v>135</v>
      </c>
      <c r="AU123" s="140" t="s">
        <v>81</v>
      </c>
      <c r="AY123" s="16" t="s">
        <v>133</v>
      </c>
      <c r="BE123" s="141">
        <f>IF(N123="základní",J123,0)</f>
        <v>0</v>
      </c>
      <c r="BF123" s="141">
        <f>IF(N123="snížená",J123,0)</f>
        <v>0</v>
      </c>
      <c r="BG123" s="141">
        <f>IF(N123="zákl. přenesená",J123,0)</f>
        <v>0</v>
      </c>
      <c r="BH123" s="141">
        <f>IF(N123="sníž. přenesená",J123,0)</f>
        <v>0</v>
      </c>
      <c r="BI123" s="141">
        <f>IF(N123="nulová",J123,0)</f>
        <v>0</v>
      </c>
      <c r="BJ123" s="16" t="s">
        <v>79</v>
      </c>
      <c r="BK123" s="141">
        <f>ROUND(I123*H123,2)</f>
        <v>0</v>
      </c>
      <c r="BL123" s="16" t="s">
        <v>139</v>
      </c>
      <c r="BM123" s="140" t="s">
        <v>1525</v>
      </c>
    </row>
    <row r="124" spans="2:65" s="1" customFormat="1" ht="16.5" customHeight="1">
      <c r="B124" s="128"/>
      <c r="C124" s="129" t="s">
        <v>139</v>
      </c>
      <c r="D124" s="129" t="s">
        <v>135</v>
      </c>
      <c r="E124" s="130" t="s">
        <v>1443</v>
      </c>
      <c r="F124" s="131" t="s">
        <v>1526</v>
      </c>
      <c r="G124" s="132" t="s">
        <v>297</v>
      </c>
      <c r="H124" s="133">
        <v>1</v>
      </c>
      <c r="I124" s="134"/>
      <c r="J124" s="134">
        <f>ROUND(I124*H124,2)</f>
        <v>0</v>
      </c>
      <c r="K124" s="135"/>
      <c r="L124" s="28"/>
      <c r="M124" s="136" t="s">
        <v>1</v>
      </c>
      <c r="N124" s="137" t="s">
        <v>36</v>
      </c>
      <c r="O124" s="138">
        <v>0</v>
      </c>
      <c r="P124" s="138">
        <f>O124*H124</f>
        <v>0</v>
      </c>
      <c r="Q124" s="138">
        <v>0</v>
      </c>
      <c r="R124" s="138">
        <f>Q124*H124</f>
        <v>0</v>
      </c>
      <c r="S124" s="138">
        <v>0</v>
      </c>
      <c r="T124" s="139">
        <f>S124*H124</f>
        <v>0</v>
      </c>
      <c r="AR124" s="140" t="s">
        <v>139</v>
      </c>
      <c r="AT124" s="140" t="s">
        <v>135</v>
      </c>
      <c r="AU124" s="140" t="s">
        <v>81</v>
      </c>
      <c r="AY124" s="16" t="s">
        <v>133</v>
      </c>
      <c r="BE124" s="141">
        <f>IF(N124="základní",J124,0)</f>
        <v>0</v>
      </c>
      <c r="BF124" s="141">
        <f>IF(N124="snížená",J124,0)</f>
        <v>0</v>
      </c>
      <c r="BG124" s="141">
        <f>IF(N124="zákl. přenesená",J124,0)</f>
        <v>0</v>
      </c>
      <c r="BH124" s="141">
        <f>IF(N124="sníž. přenesená",J124,0)</f>
        <v>0</v>
      </c>
      <c r="BI124" s="141">
        <f>IF(N124="nulová",J124,0)</f>
        <v>0</v>
      </c>
      <c r="BJ124" s="16" t="s">
        <v>79</v>
      </c>
      <c r="BK124" s="141">
        <f>ROUND(I124*H124,2)</f>
        <v>0</v>
      </c>
      <c r="BL124" s="16" t="s">
        <v>139</v>
      </c>
      <c r="BM124" s="140" t="s">
        <v>1527</v>
      </c>
    </row>
    <row r="125" spans="2:65" s="1" customFormat="1" ht="37.9" customHeight="1">
      <c r="B125" s="128"/>
      <c r="C125" s="129" t="s">
        <v>150</v>
      </c>
      <c r="D125" s="129" t="s">
        <v>135</v>
      </c>
      <c r="E125" s="130" t="s">
        <v>889</v>
      </c>
      <c r="F125" s="131" t="s">
        <v>1528</v>
      </c>
      <c r="G125" s="132" t="s">
        <v>297</v>
      </c>
      <c r="H125" s="133">
        <v>1</v>
      </c>
      <c r="I125" s="134"/>
      <c r="J125" s="134">
        <f>ROUND(I125*H125,2)</f>
        <v>0</v>
      </c>
      <c r="K125" s="135"/>
      <c r="L125" s="28"/>
      <c r="M125" s="152" t="s">
        <v>1</v>
      </c>
      <c r="N125" s="153" t="s">
        <v>36</v>
      </c>
      <c r="O125" s="154">
        <v>0</v>
      </c>
      <c r="P125" s="154">
        <f>O125*H125</f>
        <v>0</v>
      </c>
      <c r="Q125" s="154">
        <v>0</v>
      </c>
      <c r="R125" s="154">
        <f>Q125*H125</f>
        <v>0</v>
      </c>
      <c r="S125" s="154">
        <v>0</v>
      </c>
      <c r="T125" s="155">
        <f>S125*H125</f>
        <v>0</v>
      </c>
      <c r="AR125" s="140" t="s">
        <v>139</v>
      </c>
      <c r="AT125" s="140" t="s">
        <v>135</v>
      </c>
      <c r="AU125" s="140" t="s">
        <v>81</v>
      </c>
      <c r="AY125" s="16" t="s">
        <v>133</v>
      </c>
      <c r="BE125" s="141">
        <f>IF(N125="základní",J125,0)</f>
        <v>0</v>
      </c>
      <c r="BF125" s="141">
        <f>IF(N125="snížená",J125,0)</f>
        <v>0</v>
      </c>
      <c r="BG125" s="141">
        <f>IF(N125="zákl. přenesená",J125,0)</f>
        <v>0</v>
      </c>
      <c r="BH125" s="141">
        <f>IF(N125="sníž. přenesená",J125,0)</f>
        <v>0</v>
      </c>
      <c r="BI125" s="141">
        <f>IF(N125="nulová",J125,0)</f>
        <v>0</v>
      </c>
      <c r="BJ125" s="16" t="s">
        <v>79</v>
      </c>
      <c r="BK125" s="141">
        <f>ROUND(I125*H125,2)</f>
        <v>0</v>
      </c>
      <c r="BL125" s="16" t="s">
        <v>139</v>
      </c>
      <c r="BM125" s="140" t="s">
        <v>1529</v>
      </c>
    </row>
    <row r="126" spans="2:12" s="1" customFormat="1" ht="6.95" customHeight="1"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28"/>
    </row>
  </sheetData>
  <autoFilter ref="C117:K125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4" r:id="rId2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3:H6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25.00390625" style="0" customWidth="1"/>
    <col min="4" max="4" width="75.8515625" style="0" customWidth="1"/>
    <col min="5" max="5" width="13.28125" style="0" customWidth="1"/>
    <col min="6" max="6" width="20.00390625" style="0" customWidth="1"/>
    <col min="7" max="7" width="1.7109375" style="0" customWidth="1"/>
    <col min="8" max="8" width="8.28125" style="0" customWidth="1"/>
  </cols>
  <sheetData>
    <row r="1" ht="11.25" customHeight="1"/>
    <row r="2" ht="36.95" customHeight="1"/>
    <row r="3" spans="2:8" ht="6.95" customHeight="1">
      <c r="B3" s="17"/>
      <c r="C3" s="18"/>
      <c r="D3" s="18"/>
      <c r="E3" s="18"/>
      <c r="F3" s="18"/>
      <c r="G3" s="18"/>
      <c r="H3" s="19"/>
    </row>
    <row r="4" spans="2:8" ht="24.95" customHeight="1">
      <c r="B4" s="19"/>
      <c r="C4" s="20" t="s">
        <v>1530</v>
      </c>
      <c r="H4" s="19"/>
    </row>
    <row r="5" spans="2:8" ht="12" customHeight="1">
      <c r="B5" s="19"/>
      <c r="C5" s="22" t="s">
        <v>12</v>
      </c>
      <c r="D5" s="240" t="s">
        <v>13</v>
      </c>
      <c r="E5" s="237"/>
      <c r="F5" s="237"/>
      <c r="H5" s="19"/>
    </row>
    <row r="6" spans="2:8" ht="36.95" customHeight="1">
      <c r="B6" s="19"/>
      <c r="C6" s="24" t="s">
        <v>14</v>
      </c>
      <c r="D6" s="238" t="s">
        <v>15</v>
      </c>
      <c r="E6" s="237"/>
      <c r="F6" s="237"/>
      <c r="H6" s="19"/>
    </row>
    <row r="7" spans="2:8" ht="16.5" customHeight="1">
      <c r="B7" s="19"/>
      <c r="C7" s="25" t="s">
        <v>20</v>
      </c>
      <c r="D7" s="48" t="str">
        <f>'Rekapitulace stavby'!AN8</f>
        <v>22. 7. 2022</v>
      </c>
      <c r="H7" s="19"/>
    </row>
    <row r="8" spans="2:8" s="1" customFormat="1" ht="10.9" customHeight="1">
      <c r="B8" s="28"/>
      <c r="H8" s="28"/>
    </row>
    <row r="9" spans="2:8" s="10" customFormat="1" ht="29.25" customHeight="1">
      <c r="B9" s="108"/>
      <c r="C9" s="109" t="s">
        <v>52</v>
      </c>
      <c r="D9" s="110" t="s">
        <v>53</v>
      </c>
      <c r="E9" s="110" t="s">
        <v>120</v>
      </c>
      <c r="F9" s="111" t="s">
        <v>1531</v>
      </c>
      <c r="H9" s="108"/>
    </row>
    <row r="10" spans="2:8" s="1" customFormat="1" ht="26.45" customHeight="1">
      <c r="B10" s="28"/>
      <c r="C10" s="182" t="s">
        <v>1532</v>
      </c>
      <c r="D10" s="182" t="s">
        <v>92</v>
      </c>
      <c r="H10" s="28"/>
    </row>
    <row r="11" spans="2:8" s="1" customFormat="1" ht="16.9" customHeight="1">
      <c r="B11" s="28"/>
      <c r="C11" s="183" t="s">
        <v>1533</v>
      </c>
      <c r="D11" s="184" t="s">
        <v>1534</v>
      </c>
      <c r="E11" s="185" t="s">
        <v>1</v>
      </c>
      <c r="F11" s="186">
        <v>53.78</v>
      </c>
      <c r="H11" s="28"/>
    </row>
    <row r="12" spans="2:8" s="1" customFormat="1" ht="16.9" customHeight="1">
      <c r="B12" s="28"/>
      <c r="C12" s="187" t="s">
        <v>1</v>
      </c>
      <c r="D12" s="187" t="s">
        <v>958</v>
      </c>
      <c r="E12" s="16" t="s">
        <v>1</v>
      </c>
      <c r="F12" s="188">
        <v>53.78</v>
      </c>
      <c r="H12" s="28"/>
    </row>
    <row r="13" spans="2:8" s="1" customFormat="1" ht="16.9" customHeight="1">
      <c r="B13" s="28"/>
      <c r="C13" s="183" t="s">
        <v>1031</v>
      </c>
      <c r="D13" s="184" t="s">
        <v>1032</v>
      </c>
      <c r="E13" s="185" t="s">
        <v>1</v>
      </c>
      <c r="F13" s="186">
        <v>50.5</v>
      </c>
      <c r="H13" s="28"/>
    </row>
    <row r="14" spans="2:8" s="1" customFormat="1" ht="16.9" customHeight="1">
      <c r="B14" s="28"/>
      <c r="C14" s="187" t="s">
        <v>1</v>
      </c>
      <c r="D14" s="187" t="s">
        <v>1535</v>
      </c>
      <c r="E14" s="16" t="s">
        <v>1</v>
      </c>
      <c r="F14" s="188">
        <v>33</v>
      </c>
      <c r="H14" s="28"/>
    </row>
    <row r="15" spans="2:8" s="1" customFormat="1" ht="16.9" customHeight="1">
      <c r="B15" s="28"/>
      <c r="C15" s="187" t="s">
        <v>1</v>
      </c>
      <c r="D15" s="187" t="s">
        <v>1536</v>
      </c>
      <c r="E15" s="16" t="s">
        <v>1</v>
      </c>
      <c r="F15" s="188">
        <v>15</v>
      </c>
      <c r="H15" s="28"/>
    </row>
    <row r="16" spans="2:8" s="1" customFormat="1" ht="16.9" customHeight="1">
      <c r="B16" s="28"/>
      <c r="C16" s="187" t="s">
        <v>1</v>
      </c>
      <c r="D16" s="187" t="s">
        <v>1537</v>
      </c>
      <c r="E16" s="16" t="s">
        <v>1</v>
      </c>
      <c r="F16" s="188">
        <v>2.5</v>
      </c>
      <c r="H16" s="28"/>
    </row>
    <row r="17" spans="2:8" s="1" customFormat="1" ht="16.9" customHeight="1">
      <c r="B17" s="28"/>
      <c r="C17" s="187" t="s">
        <v>1</v>
      </c>
      <c r="D17" s="187" t="s">
        <v>969</v>
      </c>
      <c r="E17" s="16" t="s">
        <v>1</v>
      </c>
      <c r="F17" s="188">
        <v>50.5</v>
      </c>
      <c r="H17" s="28"/>
    </row>
    <row r="18" spans="2:8" s="1" customFormat="1" ht="16.9" customHeight="1">
      <c r="B18" s="28"/>
      <c r="C18" s="183" t="s">
        <v>877</v>
      </c>
      <c r="D18" s="184" t="s">
        <v>878</v>
      </c>
      <c r="E18" s="185" t="s">
        <v>1</v>
      </c>
      <c r="F18" s="186">
        <v>54.97</v>
      </c>
      <c r="H18" s="28"/>
    </row>
    <row r="19" spans="2:8" s="1" customFormat="1" ht="16.9" customHeight="1">
      <c r="B19" s="28"/>
      <c r="C19" s="187" t="s">
        <v>1</v>
      </c>
      <c r="D19" s="187" t="s">
        <v>879</v>
      </c>
      <c r="E19" s="16" t="s">
        <v>1</v>
      </c>
      <c r="F19" s="188">
        <v>54.97</v>
      </c>
      <c r="H19" s="28"/>
    </row>
    <row r="20" spans="2:8" s="1" customFormat="1" ht="16.9" customHeight="1">
      <c r="B20" s="28"/>
      <c r="C20" s="189" t="s">
        <v>1538</v>
      </c>
      <c r="H20" s="28"/>
    </row>
    <row r="21" spans="2:8" s="1" customFormat="1" ht="16.9" customHeight="1">
      <c r="B21" s="28"/>
      <c r="C21" s="187" t="s">
        <v>947</v>
      </c>
      <c r="D21" s="187" t="s">
        <v>948</v>
      </c>
      <c r="E21" s="16" t="s">
        <v>145</v>
      </c>
      <c r="F21" s="188">
        <v>54.97</v>
      </c>
      <c r="H21" s="28"/>
    </row>
    <row r="22" spans="2:8" s="1" customFormat="1" ht="26.45" customHeight="1">
      <c r="B22" s="28"/>
      <c r="C22" s="182" t="s">
        <v>1539</v>
      </c>
      <c r="D22" s="182" t="s">
        <v>95</v>
      </c>
      <c r="H22" s="28"/>
    </row>
    <row r="23" spans="2:8" s="1" customFormat="1" ht="16.9" customHeight="1">
      <c r="B23" s="28"/>
      <c r="C23" s="183" t="s">
        <v>1028</v>
      </c>
      <c r="D23" s="184" t="s">
        <v>1029</v>
      </c>
      <c r="E23" s="185" t="s">
        <v>1</v>
      </c>
      <c r="F23" s="186">
        <v>198.72</v>
      </c>
      <c r="H23" s="28"/>
    </row>
    <row r="24" spans="2:8" s="1" customFormat="1" ht="16.9" customHeight="1">
      <c r="B24" s="28"/>
      <c r="C24" s="187" t="s">
        <v>1</v>
      </c>
      <c r="D24" s="187" t="s">
        <v>1030</v>
      </c>
      <c r="E24" s="16" t="s">
        <v>1</v>
      </c>
      <c r="F24" s="188">
        <v>198.72</v>
      </c>
      <c r="H24" s="28"/>
    </row>
    <row r="25" spans="2:8" s="1" customFormat="1" ht="16.9" customHeight="1">
      <c r="B25" s="28"/>
      <c r="C25" s="189" t="s">
        <v>1538</v>
      </c>
      <c r="H25" s="28"/>
    </row>
    <row r="26" spans="2:8" s="1" customFormat="1" ht="16.9" customHeight="1">
      <c r="B26" s="28"/>
      <c r="C26" s="187" t="s">
        <v>1068</v>
      </c>
      <c r="D26" s="187" t="s">
        <v>1069</v>
      </c>
      <c r="E26" s="16" t="s">
        <v>145</v>
      </c>
      <c r="F26" s="188">
        <v>198.72</v>
      </c>
      <c r="H26" s="28"/>
    </row>
    <row r="27" spans="2:8" s="1" customFormat="1" ht="16.9" customHeight="1">
      <c r="B27" s="28"/>
      <c r="C27" s="187" t="s">
        <v>1083</v>
      </c>
      <c r="D27" s="187" t="s">
        <v>1084</v>
      </c>
      <c r="E27" s="16" t="s">
        <v>138</v>
      </c>
      <c r="F27" s="188">
        <v>39.744</v>
      </c>
      <c r="H27" s="28"/>
    </row>
    <row r="28" spans="2:8" s="1" customFormat="1" ht="16.9" customHeight="1">
      <c r="B28" s="28"/>
      <c r="C28" s="187" t="s">
        <v>1090</v>
      </c>
      <c r="D28" s="187" t="s">
        <v>1091</v>
      </c>
      <c r="E28" s="16" t="s">
        <v>138</v>
      </c>
      <c r="F28" s="188">
        <v>29.808</v>
      </c>
      <c r="H28" s="28"/>
    </row>
    <row r="29" spans="2:8" s="1" customFormat="1" ht="22.5">
      <c r="B29" s="28"/>
      <c r="C29" s="187" t="s">
        <v>1191</v>
      </c>
      <c r="D29" s="187" t="s">
        <v>1192</v>
      </c>
      <c r="E29" s="16" t="s">
        <v>138</v>
      </c>
      <c r="F29" s="188">
        <v>39.744</v>
      </c>
      <c r="H29" s="28"/>
    </row>
    <row r="30" spans="2:8" s="1" customFormat="1" ht="16.9" customHeight="1">
      <c r="B30" s="28"/>
      <c r="C30" s="187" t="s">
        <v>1222</v>
      </c>
      <c r="D30" s="187" t="s">
        <v>1223</v>
      </c>
      <c r="E30" s="16" t="s">
        <v>145</v>
      </c>
      <c r="F30" s="188">
        <v>198.72</v>
      </c>
      <c r="H30" s="28"/>
    </row>
    <row r="31" spans="2:8" s="1" customFormat="1" ht="16.9" customHeight="1">
      <c r="B31" s="28"/>
      <c r="C31" s="187" t="s">
        <v>1229</v>
      </c>
      <c r="D31" s="187" t="s">
        <v>1230</v>
      </c>
      <c r="E31" s="16" t="s">
        <v>145</v>
      </c>
      <c r="F31" s="188">
        <v>198.72</v>
      </c>
      <c r="H31" s="28"/>
    </row>
    <row r="32" spans="2:8" s="1" customFormat="1" ht="16.9" customHeight="1">
      <c r="B32" s="28"/>
      <c r="C32" s="187" t="s">
        <v>1402</v>
      </c>
      <c r="D32" s="187" t="s">
        <v>1403</v>
      </c>
      <c r="E32" s="16" t="s">
        <v>145</v>
      </c>
      <c r="F32" s="188">
        <v>198.72</v>
      </c>
      <c r="H32" s="28"/>
    </row>
    <row r="33" spans="2:8" s="1" customFormat="1" ht="16.9" customHeight="1">
      <c r="B33" s="28"/>
      <c r="C33" s="187" t="s">
        <v>1406</v>
      </c>
      <c r="D33" s="187" t="s">
        <v>1407</v>
      </c>
      <c r="E33" s="16" t="s">
        <v>145</v>
      </c>
      <c r="F33" s="188">
        <v>198.72</v>
      </c>
      <c r="H33" s="28"/>
    </row>
    <row r="34" spans="2:8" s="1" customFormat="1" ht="16.9" customHeight="1">
      <c r="B34" s="28"/>
      <c r="C34" s="187" t="s">
        <v>1209</v>
      </c>
      <c r="D34" s="187" t="s">
        <v>1210</v>
      </c>
      <c r="E34" s="16" t="s">
        <v>145</v>
      </c>
      <c r="F34" s="188">
        <v>198.72</v>
      </c>
      <c r="H34" s="28"/>
    </row>
    <row r="35" spans="2:8" s="1" customFormat="1" ht="16.9" customHeight="1">
      <c r="B35" s="28"/>
      <c r="C35" s="183" t="s">
        <v>1034</v>
      </c>
      <c r="D35" s="184" t="s">
        <v>1035</v>
      </c>
      <c r="E35" s="185" t="s">
        <v>1</v>
      </c>
      <c r="F35" s="186">
        <v>11.84</v>
      </c>
      <c r="H35" s="28"/>
    </row>
    <row r="36" spans="2:8" s="1" customFormat="1" ht="16.9" customHeight="1">
      <c r="B36" s="28"/>
      <c r="C36" s="187" t="s">
        <v>1</v>
      </c>
      <c r="D36" s="187" t="s">
        <v>1540</v>
      </c>
      <c r="E36" s="16" t="s">
        <v>1</v>
      </c>
      <c r="F36" s="188">
        <v>11.84</v>
      </c>
      <c r="H36" s="28"/>
    </row>
    <row r="37" spans="2:8" s="1" customFormat="1" ht="16.9" customHeight="1">
      <c r="B37" s="28"/>
      <c r="C37" s="189" t="s">
        <v>1538</v>
      </c>
      <c r="H37" s="28"/>
    </row>
    <row r="38" spans="2:8" s="1" customFormat="1" ht="16.9" customHeight="1">
      <c r="B38" s="28"/>
      <c r="C38" s="187" t="s">
        <v>1252</v>
      </c>
      <c r="D38" s="187" t="s">
        <v>1253</v>
      </c>
      <c r="E38" s="16" t="s">
        <v>145</v>
      </c>
      <c r="F38" s="188">
        <v>11.84</v>
      </c>
      <c r="H38" s="28"/>
    </row>
    <row r="39" spans="2:8" s="1" customFormat="1" ht="16.9" customHeight="1">
      <c r="B39" s="28"/>
      <c r="C39" s="187" t="s">
        <v>1279</v>
      </c>
      <c r="D39" s="187" t="s">
        <v>1280</v>
      </c>
      <c r="E39" s="16" t="s">
        <v>145</v>
      </c>
      <c r="F39" s="188">
        <v>23.68</v>
      </c>
      <c r="H39" s="28"/>
    </row>
    <row r="40" spans="2:8" s="1" customFormat="1" ht="16.9" customHeight="1">
      <c r="B40" s="28"/>
      <c r="C40" s="187" t="s">
        <v>1284</v>
      </c>
      <c r="D40" s="187" t="s">
        <v>1285</v>
      </c>
      <c r="E40" s="16" t="s">
        <v>145</v>
      </c>
      <c r="F40" s="188">
        <v>11.84</v>
      </c>
      <c r="H40" s="28"/>
    </row>
    <row r="41" spans="2:8" s="1" customFormat="1" ht="16.9" customHeight="1">
      <c r="B41" s="28"/>
      <c r="C41" s="187" t="s">
        <v>1287</v>
      </c>
      <c r="D41" s="187" t="s">
        <v>1288</v>
      </c>
      <c r="E41" s="16" t="s">
        <v>145</v>
      </c>
      <c r="F41" s="188">
        <v>14.326</v>
      </c>
      <c r="H41" s="28"/>
    </row>
    <row r="42" spans="2:8" s="1" customFormat="1" ht="16.9" customHeight="1">
      <c r="B42" s="28"/>
      <c r="C42" s="183" t="s">
        <v>1533</v>
      </c>
      <c r="D42" s="184" t="s">
        <v>1534</v>
      </c>
      <c r="E42" s="185" t="s">
        <v>1</v>
      </c>
      <c r="F42" s="186">
        <v>81.6</v>
      </c>
      <c r="H42" s="28"/>
    </row>
    <row r="43" spans="2:8" s="1" customFormat="1" ht="16.9" customHeight="1">
      <c r="B43" s="28"/>
      <c r="C43" s="187" t="s">
        <v>1</v>
      </c>
      <c r="D43" s="187" t="s">
        <v>1541</v>
      </c>
      <c r="E43" s="16" t="s">
        <v>1</v>
      </c>
      <c r="F43" s="188">
        <v>81.6</v>
      </c>
      <c r="H43" s="28"/>
    </row>
    <row r="44" spans="2:8" s="1" customFormat="1" ht="16.9" customHeight="1">
      <c r="B44" s="28"/>
      <c r="C44" s="183" t="s">
        <v>1282</v>
      </c>
      <c r="D44" s="184" t="s">
        <v>1542</v>
      </c>
      <c r="E44" s="185" t="s">
        <v>1</v>
      </c>
      <c r="F44" s="186">
        <v>23.68</v>
      </c>
      <c r="H44" s="28"/>
    </row>
    <row r="45" spans="2:8" s="1" customFormat="1" ht="16.9" customHeight="1">
      <c r="B45" s="28"/>
      <c r="C45" s="187" t="s">
        <v>1282</v>
      </c>
      <c r="D45" s="187" t="s">
        <v>1283</v>
      </c>
      <c r="E45" s="16" t="s">
        <v>1</v>
      </c>
      <c r="F45" s="188">
        <v>23.68</v>
      </c>
      <c r="H45" s="28"/>
    </row>
    <row r="46" spans="2:8" s="1" customFormat="1" ht="16.9" customHeight="1">
      <c r="B46" s="28"/>
      <c r="C46" s="183" t="s">
        <v>1031</v>
      </c>
      <c r="D46" s="184" t="s">
        <v>1032</v>
      </c>
      <c r="E46" s="185" t="s">
        <v>1</v>
      </c>
      <c r="F46" s="186">
        <v>336.736</v>
      </c>
      <c r="H46" s="28"/>
    </row>
    <row r="47" spans="2:8" s="1" customFormat="1" ht="16.9" customHeight="1">
      <c r="B47" s="28"/>
      <c r="C47" s="187" t="s">
        <v>1</v>
      </c>
      <c r="D47" s="187" t="s">
        <v>1543</v>
      </c>
      <c r="E47" s="16" t="s">
        <v>1</v>
      </c>
      <c r="F47" s="188">
        <v>0</v>
      </c>
      <c r="H47" s="28"/>
    </row>
    <row r="48" spans="2:8" s="1" customFormat="1" ht="16.9" customHeight="1">
      <c r="B48" s="28"/>
      <c r="C48" s="187" t="s">
        <v>1</v>
      </c>
      <c r="D48" s="187" t="s">
        <v>1544</v>
      </c>
      <c r="E48" s="16" t="s">
        <v>1</v>
      </c>
      <c r="F48" s="188">
        <v>150.5</v>
      </c>
      <c r="H48" s="28"/>
    </row>
    <row r="49" spans="2:8" s="1" customFormat="1" ht="16.9" customHeight="1">
      <c r="B49" s="28"/>
      <c r="C49" s="187" t="s">
        <v>1</v>
      </c>
      <c r="D49" s="187" t="s">
        <v>1545</v>
      </c>
      <c r="E49" s="16" t="s">
        <v>1</v>
      </c>
      <c r="F49" s="188">
        <v>0</v>
      </c>
      <c r="H49" s="28"/>
    </row>
    <row r="50" spans="2:8" s="1" customFormat="1" ht="16.9" customHeight="1">
      <c r="B50" s="28"/>
      <c r="C50" s="187" t="s">
        <v>1</v>
      </c>
      <c r="D50" s="187" t="s">
        <v>1546</v>
      </c>
      <c r="E50" s="16" t="s">
        <v>1</v>
      </c>
      <c r="F50" s="188">
        <v>117.25</v>
      </c>
      <c r="H50" s="28"/>
    </row>
    <row r="51" spans="2:8" s="1" customFormat="1" ht="16.9" customHeight="1">
      <c r="B51" s="28"/>
      <c r="C51" s="187" t="s">
        <v>1</v>
      </c>
      <c r="D51" s="187" t="s">
        <v>1547</v>
      </c>
      <c r="E51" s="16" t="s">
        <v>1</v>
      </c>
      <c r="F51" s="188">
        <v>0</v>
      </c>
      <c r="H51" s="28"/>
    </row>
    <row r="52" spans="2:8" s="1" customFormat="1" ht="16.9" customHeight="1">
      <c r="B52" s="28"/>
      <c r="C52" s="187" t="s">
        <v>1</v>
      </c>
      <c r="D52" s="187" t="s">
        <v>1548</v>
      </c>
      <c r="E52" s="16" t="s">
        <v>1</v>
      </c>
      <c r="F52" s="188">
        <v>58.41</v>
      </c>
      <c r="H52" s="28"/>
    </row>
    <row r="53" spans="2:8" s="1" customFormat="1" ht="16.9" customHeight="1">
      <c r="B53" s="28"/>
      <c r="C53" s="187" t="s">
        <v>1</v>
      </c>
      <c r="D53" s="187" t="s">
        <v>1549</v>
      </c>
      <c r="E53" s="16" t="s">
        <v>1</v>
      </c>
      <c r="F53" s="188">
        <v>7.817</v>
      </c>
      <c r="H53" s="28"/>
    </row>
    <row r="54" spans="2:8" s="1" customFormat="1" ht="16.9" customHeight="1">
      <c r="B54" s="28"/>
      <c r="C54" s="187" t="s">
        <v>1</v>
      </c>
      <c r="D54" s="187" t="s">
        <v>1550</v>
      </c>
      <c r="E54" s="16" t="s">
        <v>1</v>
      </c>
      <c r="F54" s="188">
        <v>0</v>
      </c>
      <c r="H54" s="28"/>
    </row>
    <row r="55" spans="2:8" s="1" customFormat="1" ht="16.9" customHeight="1">
      <c r="B55" s="28"/>
      <c r="C55" s="187" t="s">
        <v>1</v>
      </c>
      <c r="D55" s="187" t="s">
        <v>1551</v>
      </c>
      <c r="E55" s="16" t="s">
        <v>1</v>
      </c>
      <c r="F55" s="188">
        <v>-34.263</v>
      </c>
      <c r="H55" s="28"/>
    </row>
    <row r="56" spans="2:8" s="1" customFormat="1" ht="16.9" customHeight="1">
      <c r="B56" s="28"/>
      <c r="C56" s="187" t="s">
        <v>1</v>
      </c>
      <c r="D56" s="187" t="s">
        <v>1552</v>
      </c>
      <c r="E56" s="16" t="s">
        <v>1</v>
      </c>
      <c r="F56" s="188">
        <v>0</v>
      </c>
      <c r="H56" s="28"/>
    </row>
    <row r="57" spans="2:8" s="1" customFormat="1" ht="16.9" customHeight="1">
      <c r="B57" s="28"/>
      <c r="C57" s="187" t="s">
        <v>1</v>
      </c>
      <c r="D57" s="187" t="s">
        <v>1553</v>
      </c>
      <c r="E57" s="16" t="s">
        <v>1</v>
      </c>
      <c r="F57" s="188">
        <v>29.205</v>
      </c>
      <c r="H57" s="28"/>
    </row>
    <row r="58" spans="2:8" s="1" customFormat="1" ht="16.9" customHeight="1">
      <c r="B58" s="28"/>
      <c r="C58" s="187" t="s">
        <v>1</v>
      </c>
      <c r="D58" s="187" t="s">
        <v>1549</v>
      </c>
      <c r="E58" s="16" t="s">
        <v>1</v>
      </c>
      <c r="F58" s="188">
        <v>7.817</v>
      </c>
      <c r="H58" s="28"/>
    </row>
    <row r="59" spans="2:8" s="1" customFormat="1" ht="16.9" customHeight="1">
      <c r="B59" s="28"/>
      <c r="C59" s="187" t="s">
        <v>1</v>
      </c>
      <c r="D59" s="187" t="s">
        <v>969</v>
      </c>
      <c r="E59" s="16" t="s">
        <v>1</v>
      </c>
      <c r="F59" s="188">
        <v>336.736</v>
      </c>
      <c r="H59" s="28"/>
    </row>
    <row r="60" spans="2:8" s="1" customFormat="1" ht="16.9" customHeight="1">
      <c r="B60" s="28"/>
      <c r="C60" s="189" t="s">
        <v>1538</v>
      </c>
      <c r="H60" s="28"/>
    </row>
    <row r="61" spans="2:8" s="1" customFormat="1" ht="16.9" customHeight="1">
      <c r="B61" s="28"/>
      <c r="C61" s="187" t="s">
        <v>1135</v>
      </c>
      <c r="D61" s="187" t="s">
        <v>1136</v>
      </c>
      <c r="E61" s="16" t="s">
        <v>145</v>
      </c>
      <c r="F61" s="188">
        <v>336.736</v>
      </c>
      <c r="H61" s="28"/>
    </row>
    <row r="62" spans="2:8" s="1" customFormat="1" ht="16.9" customHeight="1">
      <c r="B62" s="28"/>
      <c r="C62" s="183" t="s">
        <v>877</v>
      </c>
      <c r="D62" s="184" t="s">
        <v>878</v>
      </c>
      <c r="E62" s="185" t="s">
        <v>1</v>
      </c>
      <c r="F62" s="186">
        <v>226.39</v>
      </c>
      <c r="H62" s="28"/>
    </row>
    <row r="63" spans="2:8" s="1" customFormat="1" ht="16.9" customHeight="1">
      <c r="B63" s="28"/>
      <c r="C63" s="187" t="s">
        <v>1</v>
      </c>
      <c r="D63" s="187" t="s">
        <v>1027</v>
      </c>
      <c r="E63" s="16" t="s">
        <v>1</v>
      </c>
      <c r="F63" s="188">
        <v>226.39</v>
      </c>
      <c r="H63" s="28"/>
    </row>
    <row r="64" spans="2:8" s="1" customFormat="1" ht="16.9" customHeight="1">
      <c r="B64" s="28"/>
      <c r="C64" s="189" t="s">
        <v>1538</v>
      </c>
      <c r="H64" s="28"/>
    </row>
    <row r="65" spans="2:8" s="1" customFormat="1" ht="16.9" customHeight="1">
      <c r="B65" s="28"/>
      <c r="C65" s="187" t="s">
        <v>947</v>
      </c>
      <c r="D65" s="187" t="s">
        <v>948</v>
      </c>
      <c r="E65" s="16" t="s">
        <v>145</v>
      </c>
      <c r="F65" s="188">
        <v>226.39</v>
      </c>
      <c r="H65" s="28"/>
    </row>
    <row r="66" spans="2:8" s="1" customFormat="1" ht="7.35" customHeight="1">
      <c r="B66" s="40"/>
      <c r="C66" s="41"/>
      <c r="D66" s="41"/>
      <c r="E66" s="41"/>
      <c r="F66" s="41"/>
      <c r="G66" s="41"/>
      <c r="H66" s="28"/>
    </row>
    <row r="67" s="1" customFormat="1" ht="12"/>
  </sheetData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portrait" paperSize="9" scale="80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74"/>
  <sheetViews>
    <sheetView showGridLines="0" workbookViewId="0" topLeftCell="A1">
      <selection activeCell="W88" sqref="W88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46" t="s">
        <v>5</v>
      </c>
      <c r="M2" s="237"/>
      <c r="N2" s="237"/>
      <c r="O2" s="237"/>
      <c r="P2" s="237"/>
      <c r="Q2" s="237"/>
      <c r="R2" s="237"/>
      <c r="S2" s="237"/>
      <c r="T2" s="237"/>
      <c r="U2" s="237"/>
      <c r="V2" s="237"/>
      <c r="AT2" s="16" t="s">
        <v>80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81</v>
      </c>
    </row>
    <row r="4" spans="2:46" ht="24.95" customHeight="1">
      <c r="B4" s="19"/>
      <c r="D4" s="20" t="s">
        <v>103</v>
      </c>
      <c r="L4" s="19"/>
      <c r="M4" s="83" t="s">
        <v>10</v>
      </c>
      <c r="AT4" s="16" t="s">
        <v>3</v>
      </c>
    </row>
    <row r="5" spans="2:12" ht="6.95" customHeight="1">
      <c r="B5" s="19"/>
      <c r="L5" s="19"/>
    </row>
    <row r="6" spans="2:12" ht="12" customHeight="1">
      <c r="B6" s="19"/>
      <c r="D6" s="25" t="s">
        <v>14</v>
      </c>
      <c r="L6" s="19"/>
    </row>
    <row r="7" spans="2:12" ht="16.5" customHeight="1">
      <c r="B7" s="19"/>
      <c r="E7" s="264" t="str">
        <f>'Rekapitulace stavby'!K6</f>
        <v>Sklad a přístřešek pro svařován a retenční nádrž, SAKO Brno a.s.</v>
      </c>
      <c r="F7" s="265"/>
      <c r="G7" s="265"/>
      <c r="H7" s="265"/>
      <c r="L7" s="19"/>
    </row>
    <row r="8" spans="2:12" s="1" customFormat="1" ht="12" customHeight="1">
      <c r="B8" s="28"/>
      <c r="D8" s="25" t="s">
        <v>104</v>
      </c>
      <c r="L8" s="28"/>
    </row>
    <row r="9" spans="2:12" s="1" customFormat="1" ht="16.5" customHeight="1">
      <c r="B9" s="28"/>
      <c r="E9" s="229" t="s">
        <v>105</v>
      </c>
      <c r="F9" s="263"/>
      <c r="G9" s="263"/>
      <c r="H9" s="263"/>
      <c r="L9" s="28"/>
    </row>
    <row r="10" spans="2:12" s="1" customFormat="1" ht="12">
      <c r="B10" s="28"/>
      <c r="L10" s="28"/>
    </row>
    <row r="11" spans="2:12" s="1" customFormat="1" ht="12" customHeight="1">
      <c r="B11" s="28"/>
      <c r="D11" s="25" t="s">
        <v>16</v>
      </c>
      <c r="F11" s="23" t="s">
        <v>1</v>
      </c>
      <c r="I11" s="25" t="s">
        <v>17</v>
      </c>
      <c r="J11" s="23" t="s">
        <v>1</v>
      </c>
      <c r="L11" s="28"/>
    </row>
    <row r="12" spans="2:12" s="1" customFormat="1" ht="12" customHeight="1">
      <c r="B12" s="28"/>
      <c r="D12" s="25" t="s">
        <v>18</v>
      </c>
      <c r="F12" s="23" t="s">
        <v>24</v>
      </c>
      <c r="I12" s="25" t="s">
        <v>20</v>
      </c>
      <c r="J12" s="48" t="str">
        <f>'Rekapitulace stavby'!AN8</f>
        <v>22. 7. 2022</v>
      </c>
      <c r="L12" s="28"/>
    </row>
    <row r="13" spans="2:12" s="1" customFormat="1" ht="10.9" customHeight="1">
      <c r="B13" s="28"/>
      <c r="L13" s="28"/>
    </row>
    <row r="14" spans="2:12" s="1" customFormat="1" ht="12" customHeight="1">
      <c r="B14" s="28"/>
      <c r="D14" s="25" t="s">
        <v>22</v>
      </c>
      <c r="I14" s="25" t="s">
        <v>23</v>
      </c>
      <c r="J14" s="23" t="str">
        <f>IF('Rekapitulace stavby'!AN10="","",'Rekapitulace stavby'!AN10)</f>
        <v/>
      </c>
      <c r="L14" s="28"/>
    </row>
    <row r="15" spans="2:12" s="1" customFormat="1" ht="18" customHeight="1">
      <c r="B15" s="28"/>
      <c r="E15" s="23" t="str">
        <f>IF('Rekapitulace stavby'!E11="","",'Rekapitulace stavby'!E11)</f>
        <v xml:space="preserve"> </v>
      </c>
      <c r="I15" s="25" t="s">
        <v>25</v>
      </c>
      <c r="J15" s="23" t="str">
        <f>IF('Rekapitulace stavby'!AN11="","",'Rekapitulace stavby'!AN11)</f>
        <v/>
      </c>
      <c r="L15" s="28"/>
    </row>
    <row r="16" spans="2:12" s="1" customFormat="1" ht="6.95" customHeight="1">
      <c r="B16" s="28"/>
      <c r="L16" s="28"/>
    </row>
    <row r="17" spans="2:12" s="1" customFormat="1" ht="12" customHeight="1">
      <c r="B17" s="28"/>
      <c r="D17" s="25" t="s">
        <v>26</v>
      </c>
      <c r="I17" s="25" t="s">
        <v>23</v>
      </c>
      <c r="J17" s="23" t="str">
        <f>'Rekapitulace stavby'!AN13</f>
        <v>Vyplň údaj</v>
      </c>
      <c r="L17" s="28"/>
    </row>
    <row r="18" spans="2:12" s="1" customFormat="1" ht="18" customHeight="1">
      <c r="B18" s="28"/>
      <c r="E18" s="236" t="str">
        <f>'Rekapitulace stavby'!E14</f>
        <v>Vyplň údaj</v>
      </c>
      <c r="F18" s="236"/>
      <c r="G18" s="236"/>
      <c r="H18" s="236"/>
      <c r="I18" s="25" t="s">
        <v>25</v>
      </c>
      <c r="J18" s="23" t="str">
        <f>'Rekapitulace stavby'!AN14</f>
        <v>Vyplň údaj</v>
      </c>
      <c r="L18" s="28"/>
    </row>
    <row r="19" spans="2:12" s="1" customFormat="1" ht="6.95" customHeight="1">
      <c r="B19" s="28"/>
      <c r="L19" s="28"/>
    </row>
    <row r="20" spans="2:12" s="1" customFormat="1" ht="12" customHeight="1">
      <c r="B20" s="28"/>
      <c r="D20" s="25" t="s">
        <v>27</v>
      </c>
      <c r="I20" s="25" t="s">
        <v>23</v>
      </c>
      <c r="J20" s="23" t="str">
        <f>IF('Rekapitulace stavby'!AN16="","",'Rekapitulace stavby'!AN16)</f>
        <v/>
      </c>
      <c r="L20" s="28"/>
    </row>
    <row r="21" spans="2:12" s="1" customFormat="1" ht="18" customHeight="1">
      <c r="B21" s="28"/>
      <c r="E21" s="23" t="str">
        <f>IF('Rekapitulace stavby'!E17="","",'Rekapitulace stavby'!E17)</f>
        <v xml:space="preserve"> </v>
      </c>
      <c r="I21" s="25" t="s">
        <v>25</v>
      </c>
      <c r="J21" s="23" t="str">
        <f>IF('Rekapitulace stavby'!AN17="","",'Rekapitulace stavby'!AN17)</f>
        <v/>
      </c>
      <c r="L21" s="28"/>
    </row>
    <row r="22" spans="2:12" s="1" customFormat="1" ht="6.95" customHeight="1">
      <c r="B22" s="28"/>
      <c r="L22" s="28"/>
    </row>
    <row r="23" spans="2:12" s="1" customFormat="1" ht="12" customHeight="1">
      <c r="B23" s="28"/>
      <c r="D23" s="25" t="s">
        <v>29</v>
      </c>
      <c r="I23" s="25" t="s">
        <v>23</v>
      </c>
      <c r="J23" s="23" t="str">
        <f>IF('Rekapitulace stavby'!AN19="","",'Rekapitulace stavby'!AN19)</f>
        <v/>
      </c>
      <c r="L23" s="28"/>
    </row>
    <row r="24" spans="2:12" s="1" customFormat="1" ht="18" customHeight="1">
      <c r="B24" s="28"/>
      <c r="E24" s="23" t="str">
        <f>IF('Rekapitulace stavby'!E20="","",'Rekapitulace stavby'!E20)</f>
        <v xml:space="preserve"> </v>
      </c>
      <c r="I24" s="25" t="s">
        <v>25</v>
      </c>
      <c r="J24" s="23" t="str">
        <f>IF('Rekapitulace stavby'!AN20="","",'Rekapitulace stavby'!AN20)</f>
        <v/>
      </c>
      <c r="L24" s="28"/>
    </row>
    <row r="25" spans="2:12" s="1" customFormat="1" ht="6.95" customHeight="1">
      <c r="B25" s="28"/>
      <c r="L25" s="28"/>
    </row>
    <row r="26" spans="2:12" s="1" customFormat="1" ht="12" customHeight="1">
      <c r="B26" s="28"/>
      <c r="D26" s="25" t="s">
        <v>30</v>
      </c>
      <c r="L26" s="28"/>
    </row>
    <row r="27" spans="2:12" s="7" customFormat="1" ht="16.5" customHeight="1">
      <c r="B27" s="84"/>
      <c r="E27" s="240" t="s">
        <v>1</v>
      </c>
      <c r="F27" s="240"/>
      <c r="G27" s="240"/>
      <c r="H27" s="240"/>
      <c r="L27" s="84"/>
    </row>
    <row r="28" spans="2:12" s="1" customFormat="1" ht="6.95" customHeight="1">
      <c r="B28" s="28"/>
      <c r="L28" s="28"/>
    </row>
    <row r="29" spans="2:12" s="1" customFormat="1" ht="6.95" customHeight="1">
      <c r="B29" s="28"/>
      <c r="D29" s="49"/>
      <c r="E29" s="49"/>
      <c r="F29" s="49"/>
      <c r="G29" s="49"/>
      <c r="H29" s="49"/>
      <c r="I29" s="49"/>
      <c r="J29" s="49"/>
      <c r="K29" s="49"/>
      <c r="L29" s="28"/>
    </row>
    <row r="30" spans="2:12" s="1" customFormat="1" ht="25.35" customHeight="1">
      <c r="B30" s="28"/>
      <c r="D30" s="85" t="s">
        <v>31</v>
      </c>
      <c r="J30" s="61">
        <f>ROUND(J123,2)</f>
        <v>0</v>
      </c>
      <c r="L30" s="28"/>
    </row>
    <row r="31" spans="2:12" s="1" customFormat="1" ht="6.95" customHeight="1">
      <c r="B31" s="28"/>
      <c r="D31" s="49"/>
      <c r="E31" s="49"/>
      <c r="F31" s="49"/>
      <c r="G31" s="49"/>
      <c r="H31" s="49"/>
      <c r="I31" s="49"/>
      <c r="J31" s="49"/>
      <c r="K31" s="49"/>
      <c r="L31" s="28"/>
    </row>
    <row r="32" spans="2:12" s="1" customFormat="1" ht="14.45" customHeight="1">
      <c r="B32" s="28"/>
      <c r="F32" s="31" t="s">
        <v>33</v>
      </c>
      <c r="I32" s="31" t="s">
        <v>32</v>
      </c>
      <c r="J32" s="31" t="s">
        <v>34</v>
      </c>
      <c r="L32" s="28"/>
    </row>
    <row r="33" spans="2:12" s="1" customFormat="1" ht="14.45" customHeight="1">
      <c r="B33" s="28"/>
      <c r="D33" s="86" t="s">
        <v>35</v>
      </c>
      <c r="E33" s="25" t="s">
        <v>36</v>
      </c>
      <c r="F33" s="87">
        <f>ROUND((SUM(BE123:BE173)),2)</f>
        <v>0</v>
      </c>
      <c r="I33" s="88">
        <v>0.21</v>
      </c>
      <c r="J33" s="87">
        <f>ROUND(((SUM(BE123:BE173))*I33),2)</f>
        <v>0</v>
      </c>
      <c r="L33" s="28"/>
    </row>
    <row r="34" spans="2:12" s="1" customFormat="1" ht="14.45" customHeight="1">
      <c r="B34" s="28"/>
      <c r="E34" s="25" t="s">
        <v>37</v>
      </c>
      <c r="F34" s="87">
        <f>ROUND((SUM(BF123:BF173)),2)</f>
        <v>0</v>
      </c>
      <c r="I34" s="88">
        <v>0.15</v>
      </c>
      <c r="J34" s="87">
        <f>ROUND(((SUM(BF123:BF173))*I34),2)</f>
        <v>0</v>
      </c>
      <c r="L34" s="28"/>
    </row>
    <row r="35" spans="2:12" s="1" customFormat="1" ht="14.45" customHeight="1" hidden="1">
      <c r="B35" s="28"/>
      <c r="E35" s="25" t="s">
        <v>38</v>
      </c>
      <c r="F35" s="87">
        <f>ROUND((SUM(BG123:BG173)),2)</f>
        <v>0</v>
      </c>
      <c r="I35" s="88">
        <v>0.21</v>
      </c>
      <c r="J35" s="87">
        <f>0</f>
        <v>0</v>
      </c>
      <c r="L35" s="28"/>
    </row>
    <row r="36" spans="2:12" s="1" customFormat="1" ht="14.45" customHeight="1" hidden="1">
      <c r="B36" s="28"/>
      <c r="E36" s="25" t="s">
        <v>39</v>
      </c>
      <c r="F36" s="87">
        <f>ROUND((SUM(BH123:BH173)),2)</f>
        <v>0</v>
      </c>
      <c r="I36" s="88">
        <v>0.15</v>
      </c>
      <c r="J36" s="87">
        <f>0</f>
        <v>0</v>
      </c>
      <c r="L36" s="28"/>
    </row>
    <row r="37" spans="2:12" s="1" customFormat="1" ht="14.45" customHeight="1" hidden="1">
      <c r="B37" s="28"/>
      <c r="E37" s="25" t="s">
        <v>40</v>
      </c>
      <c r="F37" s="87">
        <f>ROUND((SUM(BI123:BI173)),2)</f>
        <v>0</v>
      </c>
      <c r="I37" s="88">
        <v>0</v>
      </c>
      <c r="J37" s="87">
        <f>0</f>
        <v>0</v>
      </c>
      <c r="L37" s="28"/>
    </row>
    <row r="38" spans="2:12" s="1" customFormat="1" ht="6.95" customHeight="1">
      <c r="B38" s="28"/>
      <c r="L38" s="28"/>
    </row>
    <row r="39" spans="2:12" s="1" customFormat="1" ht="25.35" customHeight="1">
      <c r="B39" s="28"/>
      <c r="C39" s="89"/>
      <c r="D39" s="90" t="s">
        <v>41</v>
      </c>
      <c r="E39" s="52"/>
      <c r="F39" s="52"/>
      <c r="G39" s="91" t="s">
        <v>42</v>
      </c>
      <c r="H39" s="92" t="s">
        <v>43</v>
      </c>
      <c r="I39" s="52"/>
      <c r="J39" s="93">
        <f>SUM(J30:J37)</f>
        <v>0</v>
      </c>
      <c r="K39" s="94"/>
      <c r="L39" s="28"/>
    </row>
    <row r="40" spans="2:12" s="1" customFormat="1" ht="14.45" customHeight="1">
      <c r="B40" s="28"/>
      <c r="L40" s="28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28"/>
      <c r="D50" s="37" t="s">
        <v>44</v>
      </c>
      <c r="E50" s="38"/>
      <c r="F50" s="38"/>
      <c r="G50" s="37" t="s">
        <v>45</v>
      </c>
      <c r="H50" s="38"/>
      <c r="I50" s="38"/>
      <c r="J50" s="38"/>
      <c r="K50" s="38"/>
      <c r="L50" s="28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.75">
      <c r="B61" s="28"/>
      <c r="D61" s="39" t="s">
        <v>46</v>
      </c>
      <c r="E61" s="30"/>
      <c r="F61" s="95" t="s">
        <v>47</v>
      </c>
      <c r="G61" s="39" t="s">
        <v>46</v>
      </c>
      <c r="H61" s="30"/>
      <c r="I61" s="30"/>
      <c r="J61" s="96" t="s">
        <v>47</v>
      </c>
      <c r="K61" s="30"/>
      <c r="L61" s="28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.75">
      <c r="B65" s="28"/>
      <c r="D65" s="37" t="s">
        <v>48</v>
      </c>
      <c r="E65" s="38"/>
      <c r="F65" s="38"/>
      <c r="G65" s="37" t="s">
        <v>49</v>
      </c>
      <c r="H65" s="38"/>
      <c r="I65" s="38"/>
      <c r="J65" s="38"/>
      <c r="K65" s="38"/>
      <c r="L65" s="28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.75">
      <c r="B76" s="28"/>
      <c r="D76" s="39" t="s">
        <v>46</v>
      </c>
      <c r="E76" s="30"/>
      <c r="F76" s="95" t="s">
        <v>47</v>
      </c>
      <c r="G76" s="39" t="s">
        <v>46</v>
      </c>
      <c r="H76" s="30"/>
      <c r="I76" s="30"/>
      <c r="J76" s="96" t="s">
        <v>47</v>
      </c>
      <c r="K76" s="30"/>
      <c r="L76" s="28"/>
    </row>
    <row r="77" spans="2:12" s="1" customFormat="1" ht="14.45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8"/>
    </row>
    <row r="81" spans="2:12" s="1" customFormat="1" ht="6.95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8"/>
    </row>
    <row r="82" spans="2:12" s="1" customFormat="1" ht="24.95" customHeight="1">
      <c r="B82" s="28"/>
      <c r="C82" s="20" t="s">
        <v>106</v>
      </c>
      <c r="L82" s="28"/>
    </row>
    <row r="83" spans="2:12" s="1" customFormat="1" ht="6.95" customHeight="1">
      <c r="B83" s="28"/>
      <c r="L83" s="28"/>
    </row>
    <row r="84" spans="2:12" s="1" customFormat="1" ht="12" customHeight="1">
      <c r="B84" s="28"/>
      <c r="C84" s="25" t="s">
        <v>14</v>
      </c>
      <c r="L84" s="28"/>
    </row>
    <row r="85" spans="2:12" s="1" customFormat="1" ht="16.5" customHeight="1">
      <c r="B85" s="28"/>
      <c r="E85" s="264" t="str">
        <f>E7</f>
        <v>Sklad a přístřešek pro svařován a retenční nádrž, SAKO Brno a.s.</v>
      </c>
      <c r="F85" s="265"/>
      <c r="G85" s="265"/>
      <c r="H85" s="265"/>
      <c r="L85" s="28"/>
    </row>
    <row r="86" spans="2:12" s="1" customFormat="1" ht="12" customHeight="1">
      <c r="B86" s="28"/>
      <c r="C86" s="25" t="s">
        <v>104</v>
      </c>
      <c r="L86" s="28"/>
    </row>
    <row r="87" spans="2:12" s="1" customFormat="1" ht="16.5" customHeight="1">
      <c r="B87" s="28"/>
      <c r="E87" s="229" t="str">
        <f>E9</f>
        <v>D.3 - IO01 - Retenční nádrž + kanalizace</v>
      </c>
      <c r="F87" s="263"/>
      <c r="G87" s="263"/>
      <c r="H87" s="263"/>
      <c r="L87" s="28"/>
    </row>
    <row r="88" spans="2:12" s="1" customFormat="1" ht="6.95" customHeight="1">
      <c r="B88" s="28"/>
      <c r="L88" s="28"/>
    </row>
    <row r="89" spans="2:12" s="1" customFormat="1" ht="12" customHeight="1">
      <c r="B89" s="28"/>
      <c r="C89" s="25" t="s">
        <v>18</v>
      </c>
      <c r="F89" s="23" t="str">
        <f>F12</f>
        <v xml:space="preserve"> </v>
      </c>
      <c r="I89" s="25" t="s">
        <v>20</v>
      </c>
      <c r="J89" s="48" t="str">
        <f>IF(J12="","",J12)</f>
        <v>22. 7. 2022</v>
      </c>
      <c r="L89" s="28"/>
    </row>
    <row r="90" spans="2:12" s="1" customFormat="1" ht="6.95" customHeight="1">
      <c r="B90" s="28"/>
      <c r="L90" s="28"/>
    </row>
    <row r="91" spans="2:12" s="1" customFormat="1" ht="15.2" customHeight="1">
      <c r="B91" s="28"/>
      <c r="C91" s="25" t="s">
        <v>22</v>
      </c>
      <c r="F91" s="23" t="str">
        <f>E15</f>
        <v xml:space="preserve"> </v>
      </c>
      <c r="I91" s="25" t="s">
        <v>27</v>
      </c>
      <c r="J91" s="26" t="str">
        <f>E21</f>
        <v xml:space="preserve"> </v>
      </c>
      <c r="L91" s="28"/>
    </row>
    <row r="92" spans="2:12" s="1" customFormat="1" ht="15.2" customHeight="1">
      <c r="B92" s="28"/>
      <c r="C92" s="25" t="s">
        <v>26</v>
      </c>
      <c r="F92" s="23" t="str">
        <f>IF(E18="","",E18)</f>
        <v>Vyplň údaj</v>
      </c>
      <c r="I92" s="25" t="s">
        <v>29</v>
      </c>
      <c r="J92" s="26" t="str">
        <f>E24</f>
        <v xml:space="preserve"> </v>
      </c>
      <c r="L92" s="28"/>
    </row>
    <row r="93" spans="2:12" s="1" customFormat="1" ht="10.35" customHeight="1">
      <c r="B93" s="28"/>
      <c r="L93" s="28"/>
    </row>
    <row r="94" spans="2:12" s="1" customFormat="1" ht="29.25" customHeight="1">
      <c r="B94" s="28"/>
      <c r="C94" s="97" t="s">
        <v>107</v>
      </c>
      <c r="D94" s="89"/>
      <c r="E94" s="89"/>
      <c r="F94" s="89"/>
      <c r="G94" s="89"/>
      <c r="H94" s="89"/>
      <c r="I94" s="89"/>
      <c r="J94" s="98" t="s">
        <v>108</v>
      </c>
      <c r="K94" s="89"/>
      <c r="L94" s="28"/>
    </row>
    <row r="95" spans="2:12" s="1" customFormat="1" ht="10.35" customHeight="1">
      <c r="B95" s="28"/>
      <c r="L95" s="28"/>
    </row>
    <row r="96" spans="2:47" s="1" customFormat="1" ht="22.9" customHeight="1">
      <c r="B96" s="28"/>
      <c r="C96" s="99" t="s">
        <v>109</v>
      </c>
      <c r="J96" s="61">
        <f>J123</f>
        <v>0</v>
      </c>
      <c r="L96" s="28"/>
      <c r="AU96" s="16" t="s">
        <v>110</v>
      </c>
    </row>
    <row r="97" spans="2:12" s="8" customFormat="1" ht="24.95" customHeight="1">
      <c r="B97" s="100"/>
      <c r="D97" s="101" t="s">
        <v>111</v>
      </c>
      <c r="E97" s="102"/>
      <c r="F97" s="102"/>
      <c r="G97" s="102"/>
      <c r="H97" s="102"/>
      <c r="I97" s="102"/>
      <c r="J97" s="103">
        <f>J124</f>
        <v>0</v>
      </c>
      <c r="L97" s="100"/>
    </row>
    <row r="98" spans="2:12" s="9" customFormat="1" ht="19.9" customHeight="1">
      <c r="B98" s="104"/>
      <c r="D98" s="105" t="s">
        <v>112</v>
      </c>
      <c r="E98" s="106"/>
      <c r="F98" s="106"/>
      <c r="G98" s="106"/>
      <c r="H98" s="106"/>
      <c r="I98" s="106"/>
      <c r="J98" s="107">
        <f>J125</f>
        <v>0</v>
      </c>
      <c r="L98" s="104"/>
    </row>
    <row r="99" spans="2:12" s="9" customFormat="1" ht="19.9" customHeight="1">
      <c r="B99" s="104"/>
      <c r="D99" s="105" t="s">
        <v>113</v>
      </c>
      <c r="E99" s="106"/>
      <c r="F99" s="106"/>
      <c r="G99" s="106"/>
      <c r="H99" s="106"/>
      <c r="I99" s="106"/>
      <c r="J99" s="107">
        <f>J140</f>
        <v>0</v>
      </c>
      <c r="L99" s="104"/>
    </row>
    <row r="100" spans="2:12" s="8" customFormat="1" ht="24.95" customHeight="1">
      <c r="B100" s="100"/>
      <c r="D100" s="101" t="s">
        <v>114</v>
      </c>
      <c r="E100" s="102"/>
      <c r="F100" s="102"/>
      <c r="G100" s="102"/>
      <c r="H100" s="102"/>
      <c r="I100" s="102"/>
      <c r="J100" s="103">
        <f>J150</f>
        <v>0</v>
      </c>
      <c r="L100" s="100"/>
    </row>
    <row r="101" spans="2:12" s="9" customFormat="1" ht="19.9" customHeight="1">
      <c r="B101" s="104"/>
      <c r="D101" s="105" t="s">
        <v>115</v>
      </c>
      <c r="E101" s="106"/>
      <c r="F101" s="106"/>
      <c r="G101" s="106"/>
      <c r="H101" s="106"/>
      <c r="I101" s="106"/>
      <c r="J101" s="107">
        <f>J151</f>
        <v>0</v>
      </c>
      <c r="L101" s="104"/>
    </row>
    <row r="102" spans="2:12" s="8" customFormat="1" ht="24.95" customHeight="1">
      <c r="B102" s="100"/>
      <c r="D102" s="101" t="s">
        <v>116</v>
      </c>
      <c r="E102" s="102"/>
      <c r="F102" s="102"/>
      <c r="G102" s="102"/>
      <c r="H102" s="102"/>
      <c r="I102" s="102"/>
      <c r="J102" s="103">
        <f>J168</f>
        <v>0</v>
      </c>
      <c r="L102" s="100"/>
    </row>
    <row r="103" spans="2:12" s="9" customFormat="1" ht="19.9" customHeight="1">
      <c r="B103" s="104"/>
      <c r="D103" s="105" t="s">
        <v>117</v>
      </c>
      <c r="E103" s="106"/>
      <c r="F103" s="106"/>
      <c r="G103" s="106"/>
      <c r="H103" s="106"/>
      <c r="I103" s="106"/>
      <c r="J103" s="107">
        <f>J169</f>
        <v>0</v>
      </c>
      <c r="L103" s="104"/>
    </row>
    <row r="104" spans="2:12" s="1" customFormat="1" ht="21.75" customHeight="1">
      <c r="B104" s="28"/>
      <c r="L104" s="28"/>
    </row>
    <row r="105" spans="2:12" s="1" customFormat="1" ht="6.95" customHeight="1"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28"/>
    </row>
    <row r="109" spans="2:12" s="1" customFormat="1" ht="6.95" customHeight="1">
      <c r="B109" s="42"/>
      <c r="C109" s="43"/>
      <c r="D109" s="43"/>
      <c r="E109" s="43"/>
      <c r="F109" s="43"/>
      <c r="G109" s="43"/>
      <c r="H109" s="43"/>
      <c r="I109" s="43"/>
      <c r="J109" s="43"/>
      <c r="K109" s="43"/>
      <c r="L109" s="28"/>
    </row>
    <row r="110" spans="2:12" s="1" customFormat="1" ht="24.95" customHeight="1">
      <c r="B110" s="28"/>
      <c r="C110" s="20" t="s">
        <v>118</v>
      </c>
      <c r="L110" s="28"/>
    </row>
    <row r="111" spans="2:12" s="1" customFormat="1" ht="6.95" customHeight="1">
      <c r="B111" s="28"/>
      <c r="L111" s="28"/>
    </row>
    <row r="112" spans="2:12" s="1" customFormat="1" ht="12" customHeight="1">
      <c r="B112" s="28"/>
      <c r="C112" s="25" t="s">
        <v>14</v>
      </c>
      <c r="L112" s="28"/>
    </row>
    <row r="113" spans="2:12" s="1" customFormat="1" ht="16.5" customHeight="1">
      <c r="B113" s="28"/>
      <c r="E113" s="264" t="str">
        <f>E7</f>
        <v>Sklad a přístřešek pro svařován a retenční nádrž, SAKO Brno a.s.</v>
      </c>
      <c r="F113" s="265"/>
      <c r="G113" s="265"/>
      <c r="H113" s="265"/>
      <c r="L113" s="28"/>
    </row>
    <row r="114" spans="2:12" s="1" customFormat="1" ht="12" customHeight="1">
      <c r="B114" s="28"/>
      <c r="C114" s="25" t="s">
        <v>104</v>
      </c>
      <c r="L114" s="28"/>
    </row>
    <row r="115" spans="2:12" s="1" customFormat="1" ht="16.5" customHeight="1">
      <c r="B115" s="28"/>
      <c r="E115" s="229" t="str">
        <f>E9</f>
        <v>D.3 - IO01 - Retenční nádrž + kanalizace</v>
      </c>
      <c r="F115" s="263"/>
      <c r="G115" s="263"/>
      <c r="H115" s="263"/>
      <c r="L115" s="28"/>
    </row>
    <row r="116" spans="2:12" s="1" customFormat="1" ht="6.95" customHeight="1">
      <c r="B116" s="28"/>
      <c r="L116" s="28"/>
    </row>
    <row r="117" spans="2:12" s="1" customFormat="1" ht="12" customHeight="1">
      <c r="B117" s="28"/>
      <c r="C117" s="25" t="s">
        <v>18</v>
      </c>
      <c r="F117" s="23" t="str">
        <f>F12</f>
        <v xml:space="preserve"> </v>
      </c>
      <c r="I117" s="25" t="s">
        <v>20</v>
      </c>
      <c r="J117" s="48" t="str">
        <f>IF(J12="","",J12)</f>
        <v>22. 7. 2022</v>
      </c>
      <c r="L117" s="28"/>
    </row>
    <row r="118" spans="2:12" s="1" customFormat="1" ht="6.95" customHeight="1">
      <c r="B118" s="28"/>
      <c r="L118" s="28"/>
    </row>
    <row r="119" spans="2:12" s="1" customFormat="1" ht="15.2" customHeight="1">
      <c r="B119" s="28"/>
      <c r="C119" s="25" t="s">
        <v>22</v>
      </c>
      <c r="F119" s="23" t="str">
        <f>E15</f>
        <v xml:space="preserve"> </v>
      </c>
      <c r="I119" s="25" t="s">
        <v>27</v>
      </c>
      <c r="J119" s="26" t="str">
        <f>E21</f>
        <v xml:space="preserve"> </v>
      </c>
      <c r="L119" s="28"/>
    </row>
    <row r="120" spans="2:12" s="1" customFormat="1" ht="15.2" customHeight="1">
      <c r="B120" s="28"/>
      <c r="C120" s="25" t="s">
        <v>26</v>
      </c>
      <c r="F120" s="23" t="str">
        <f>IF(E18="","",E18)</f>
        <v>Vyplň údaj</v>
      </c>
      <c r="I120" s="25" t="s">
        <v>29</v>
      </c>
      <c r="J120" s="26" t="str">
        <f>E24</f>
        <v xml:space="preserve"> </v>
      </c>
      <c r="L120" s="28"/>
    </row>
    <row r="121" spans="2:12" s="1" customFormat="1" ht="10.35" customHeight="1">
      <c r="B121" s="28"/>
      <c r="L121" s="28"/>
    </row>
    <row r="122" spans="2:20" s="10" customFormat="1" ht="29.25" customHeight="1">
      <c r="B122" s="108"/>
      <c r="C122" s="109" t="s">
        <v>119</v>
      </c>
      <c r="D122" s="110" t="s">
        <v>56</v>
      </c>
      <c r="E122" s="110" t="s">
        <v>52</v>
      </c>
      <c r="F122" s="110" t="s">
        <v>53</v>
      </c>
      <c r="G122" s="110" t="s">
        <v>120</v>
      </c>
      <c r="H122" s="110" t="s">
        <v>121</v>
      </c>
      <c r="I122" s="110" t="s">
        <v>122</v>
      </c>
      <c r="J122" s="111" t="s">
        <v>108</v>
      </c>
      <c r="K122" s="112" t="s">
        <v>123</v>
      </c>
      <c r="L122" s="108"/>
      <c r="M122" s="54" t="s">
        <v>1</v>
      </c>
      <c r="N122" s="55" t="s">
        <v>35</v>
      </c>
      <c r="O122" s="55" t="s">
        <v>124</v>
      </c>
      <c r="P122" s="55" t="s">
        <v>125</v>
      </c>
      <c r="Q122" s="55" t="s">
        <v>126</v>
      </c>
      <c r="R122" s="55" t="s">
        <v>127</v>
      </c>
      <c r="S122" s="55" t="s">
        <v>128</v>
      </c>
      <c r="T122" s="56" t="s">
        <v>129</v>
      </c>
    </row>
    <row r="123" spans="2:63" s="1" customFormat="1" ht="22.9" customHeight="1">
      <c r="B123" s="28"/>
      <c r="C123" s="59" t="s">
        <v>130</v>
      </c>
      <c r="J123" s="113">
        <f>BK123</f>
        <v>0</v>
      </c>
      <c r="L123" s="28"/>
      <c r="M123" s="57"/>
      <c r="N123" s="49"/>
      <c r="O123" s="49"/>
      <c r="P123" s="114">
        <f>P124+P150+P168</f>
        <v>0</v>
      </c>
      <c r="Q123" s="49"/>
      <c r="R123" s="114">
        <f>R124+R150+R168</f>
        <v>0</v>
      </c>
      <c r="S123" s="49"/>
      <c r="T123" s="115">
        <f>T124+T150+T168</f>
        <v>0</v>
      </c>
      <c r="AT123" s="16" t="s">
        <v>70</v>
      </c>
      <c r="AU123" s="16" t="s">
        <v>110</v>
      </c>
      <c r="BK123" s="116">
        <f>BK124+BK150+BK168</f>
        <v>0</v>
      </c>
    </row>
    <row r="124" spans="2:63" s="11" customFormat="1" ht="25.9" customHeight="1">
      <c r="B124" s="117"/>
      <c r="D124" s="118" t="s">
        <v>70</v>
      </c>
      <c r="E124" s="119" t="s">
        <v>131</v>
      </c>
      <c r="F124" s="119" t="s">
        <v>132</v>
      </c>
      <c r="J124" s="120">
        <f>BK124</f>
        <v>0</v>
      </c>
      <c r="L124" s="117"/>
      <c r="M124" s="121"/>
      <c r="P124" s="122">
        <f>P125+P140</f>
        <v>0</v>
      </c>
      <c r="R124" s="122">
        <f>R125+R140</f>
        <v>0</v>
      </c>
      <c r="T124" s="123">
        <f>T125+T140</f>
        <v>0</v>
      </c>
      <c r="AR124" s="118" t="s">
        <v>79</v>
      </c>
      <c r="AT124" s="124" t="s">
        <v>70</v>
      </c>
      <c r="AU124" s="124" t="s">
        <v>71</v>
      </c>
      <c r="AY124" s="118" t="s">
        <v>133</v>
      </c>
      <c r="BK124" s="125">
        <f>BK125+BK140</f>
        <v>0</v>
      </c>
    </row>
    <row r="125" spans="2:63" s="11" customFormat="1" ht="22.9" customHeight="1">
      <c r="B125" s="117"/>
      <c r="D125" s="118" t="s">
        <v>70</v>
      </c>
      <c r="E125" s="126" t="s">
        <v>79</v>
      </c>
      <c r="F125" s="126" t="s">
        <v>134</v>
      </c>
      <c r="J125" s="127">
        <f>BK125</f>
        <v>0</v>
      </c>
      <c r="L125" s="117"/>
      <c r="M125" s="121"/>
      <c r="P125" s="122">
        <f>SUM(P126:P139)</f>
        <v>0</v>
      </c>
      <c r="R125" s="122">
        <f>SUM(R126:R139)</f>
        <v>0</v>
      </c>
      <c r="T125" s="123">
        <f>SUM(T126:T139)</f>
        <v>0</v>
      </c>
      <c r="AR125" s="118" t="s">
        <v>79</v>
      </c>
      <c r="AT125" s="124" t="s">
        <v>70</v>
      </c>
      <c r="AU125" s="124" t="s">
        <v>79</v>
      </c>
      <c r="AY125" s="118" t="s">
        <v>133</v>
      </c>
      <c r="BK125" s="125">
        <f>SUM(BK126:BK139)</f>
        <v>0</v>
      </c>
    </row>
    <row r="126" spans="2:65" s="1" customFormat="1" ht="24.2" customHeight="1">
      <c r="B126" s="128"/>
      <c r="C126" s="129" t="s">
        <v>79</v>
      </c>
      <c r="D126" s="129" t="s">
        <v>135</v>
      </c>
      <c r="E126" s="130" t="s">
        <v>136</v>
      </c>
      <c r="F126" s="131" t="s">
        <v>137</v>
      </c>
      <c r="G126" s="132" t="s">
        <v>138</v>
      </c>
      <c r="H126" s="133">
        <v>230</v>
      </c>
      <c r="I126" s="134"/>
      <c r="J126" s="134">
        <f aca="true" t="shared" si="0" ref="J126:J139">ROUND(I126*H126,2)</f>
        <v>0</v>
      </c>
      <c r="K126" s="135"/>
      <c r="L126" s="28"/>
      <c r="M126" s="136" t="s">
        <v>1</v>
      </c>
      <c r="N126" s="137" t="s">
        <v>36</v>
      </c>
      <c r="O126" s="138">
        <v>0</v>
      </c>
      <c r="P126" s="138">
        <f aca="true" t="shared" si="1" ref="P126:P139">O126*H126</f>
        <v>0</v>
      </c>
      <c r="Q126" s="138">
        <v>0</v>
      </c>
      <c r="R126" s="138">
        <f aca="true" t="shared" si="2" ref="R126:R139">Q126*H126</f>
        <v>0</v>
      </c>
      <c r="S126" s="138">
        <v>0</v>
      </c>
      <c r="T126" s="139">
        <f aca="true" t="shared" si="3" ref="T126:T139">S126*H126</f>
        <v>0</v>
      </c>
      <c r="AR126" s="140" t="s">
        <v>139</v>
      </c>
      <c r="AT126" s="140" t="s">
        <v>135</v>
      </c>
      <c r="AU126" s="140" t="s">
        <v>81</v>
      </c>
      <c r="AY126" s="16" t="s">
        <v>133</v>
      </c>
      <c r="BE126" s="141">
        <f aca="true" t="shared" si="4" ref="BE126:BE139">IF(N126="základní",J126,0)</f>
        <v>0</v>
      </c>
      <c r="BF126" s="141">
        <f aca="true" t="shared" si="5" ref="BF126:BF139">IF(N126="snížená",J126,0)</f>
        <v>0</v>
      </c>
      <c r="BG126" s="141">
        <f aca="true" t="shared" si="6" ref="BG126:BG139">IF(N126="zákl. přenesená",J126,0)</f>
        <v>0</v>
      </c>
      <c r="BH126" s="141">
        <f aca="true" t="shared" si="7" ref="BH126:BH139">IF(N126="sníž. přenesená",J126,0)</f>
        <v>0</v>
      </c>
      <c r="BI126" s="141">
        <f aca="true" t="shared" si="8" ref="BI126:BI139">IF(N126="nulová",J126,0)</f>
        <v>0</v>
      </c>
      <c r="BJ126" s="16" t="s">
        <v>79</v>
      </c>
      <c r="BK126" s="141">
        <f aca="true" t="shared" si="9" ref="BK126:BK139">ROUND(I126*H126,2)</f>
        <v>0</v>
      </c>
      <c r="BL126" s="16" t="s">
        <v>139</v>
      </c>
      <c r="BM126" s="140" t="s">
        <v>81</v>
      </c>
    </row>
    <row r="127" spans="2:65" s="1" customFormat="1" ht="21.75" customHeight="1">
      <c r="B127" s="128"/>
      <c r="C127" s="129" t="s">
        <v>81</v>
      </c>
      <c r="D127" s="129" t="s">
        <v>135</v>
      </c>
      <c r="E127" s="130" t="s">
        <v>140</v>
      </c>
      <c r="F127" s="131" t="s">
        <v>141</v>
      </c>
      <c r="G127" s="132" t="s">
        <v>138</v>
      </c>
      <c r="H127" s="133">
        <v>165</v>
      </c>
      <c r="I127" s="134"/>
      <c r="J127" s="134">
        <f t="shared" si="0"/>
        <v>0</v>
      </c>
      <c r="K127" s="135"/>
      <c r="L127" s="28"/>
      <c r="M127" s="136" t="s">
        <v>1</v>
      </c>
      <c r="N127" s="137" t="s">
        <v>36</v>
      </c>
      <c r="O127" s="138">
        <v>0</v>
      </c>
      <c r="P127" s="138">
        <f t="shared" si="1"/>
        <v>0</v>
      </c>
      <c r="Q127" s="138">
        <v>0</v>
      </c>
      <c r="R127" s="138">
        <f t="shared" si="2"/>
        <v>0</v>
      </c>
      <c r="S127" s="138">
        <v>0</v>
      </c>
      <c r="T127" s="139">
        <f t="shared" si="3"/>
        <v>0</v>
      </c>
      <c r="AR127" s="140" t="s">
        <v>139</v>
      </c>
      <c r="AT127" s="140" t="s">
        <v>135</v>
      </c>
      <c r="AU127" s="140" t="s">
        <v>81</v>
      </c>
      <c r="AY127" s="16" t="s">
        <v>133</v>
      </c>
      <c r="BE127" s="141">
        <f t="shared" si="4"/>
        <v>0</v>
      </c>
      <c r="BF127" s="141">
        <f t="shared" si="5"/>
        <v>0</v>
      </c>
      <c r="BG127" s="141">
        <f t="shared" si="6"/>
        <v>0</v>
      </c>
      <c r="BH127" s="141">
        <f t="shared" si="7"/>
        <v>0</v>
      </c>
      <c r="BI127" s="141">
        <f t="shared" si="8"/>
        <v>0</v>
      </c>
      <c r="BJ127" s="16" t="s">
        <v>79</v>
      </c>
      <c r="BK127" s="141">
        <f t="shared" si="9"/>
        <v>0</v>
      </c>
      <c r="BL127" s="16" t="s">
        <v>139</v>
      </c>
      <c r="BM127" s="140" t="s">
        <v>139</v>
      </c>
    </row>
    <row r="128" spans="2:65" s="1" customFormat="1" ht="21.75" customHeight="1">
      <c r="B128" s="128"/>
      <c r="C128" s="129" t="s">
        <v>142</v>
      </c>
      <c r="D128" s="129" t="s">
        <v>135</v>
      </c>
      <c r="E128" s="130" t="s">
        <v>143</v>
      </c>
      <c r="F128" s="131" t="s">
        <v>144</v>
      </c>
      <c r="G128" s="132" t="s">
        <v>145</v>
      </c>
      <c r="H128" s="133">
        <v>374</v>
      </c>
      <c r="I128" s="134"/>
      <c r="J128" s="134">
        <f t="shared" si="0"/>
        <v>0</v>
      </c>
      <c r="K128" s="135"/>
      <c r="L128" s="28"/>
      <c r="M128" s="136" t="s">
        <v>1</v>
      </c>
      <c r="N128" s="137" t="s">
        <v>36</v>
      </c>
      <c r="O128" s="138">
        <v>0</v>
      </c>
      <c r="P128" s="138">
        <f t="shared" si="1"/>
        <v>0</v>
      </c>
      <c r="Q128" s="138">
        <v>0</v>
      </c>
      <c r="R128" s="138">
        <f t="shared" si="2"/>
        <v>0</v>
      </c>
      <c r="S128" s="138">
        <v>0</v>
      </c>
      <c r="T128" s="139">
        <f t="shared" si="3"/>
        <v>0</v>
      </c>
      <c r="AR128" s="140" t="s">
        <v>139</v>
      </c>
      <c r="AT128" s="140" t="s">
        <v>135</v>
      </c>
      <c r="AU128" s="140" t="s">
        <v>81</v>
      </c>
      <c r="AY128" s="16" t="s">
        <v>133</v>
      </c>
      <c r="BE128" s="141">
        <f t="shared" si="4"/>
        <v>0</v>
      </c>
      <c r="BF128" s="141">
        <f t="shared" si="5"/>
        <v>0</v>
      </c>
      <c r="BG128" s="141">
        <f t="shared" si="6"/>
        <v>0</v>
      </c>
      <c r="BH128" s="141">
        <f t="shared" si="7"/>
        <v>0</v>
      </c>
      <c r="BI128" s="141">
        <f t="shared" si="8"/>
        <v>0</v>
      </c>
      <c r="BJ128" s="16" t="s">
        <v>79</v>
      </c>
      <c r="BK128" s="141">
        <f t="shared" si="9"/>
        <v>0</v>
      </c>
      <c r="BL128" s="16" t="s">
        <v>139</v>
      </c>
      <c r="BM128" s="140" t="s">
        <v>146</v>
      </c>
    </row>
    <row r="129" spans="2:65" s="1" customFormat="1" ht="21.75" customHeight="1">
      <c r="B129" s="128"/>
      <c r="C129" s="129" t="s">
        <v>139</v>
      </c>
      <c r="D129" s="129" t="s">
        <v>135</v>
      </c>
      <c r="E129" s="130" t="s">
        <v>147</v>
      </c>
      <c r="F129" s="131" t="s">
        <v>148</v>
      </c>
      <c r="G129" s="132" t="s">
        <v>145</v>
      </c>
      <c r="H129" s="133">
        <v>374</v>
      </c>
      <c r="I129" s="134"/>
      <c r="J129" s="134">
        <f t="shared" si="0"/>
        <v>0</v>
      </c>
      <c r="K129" s="135"/>
      <c r="L129" s="28"/>
      <c r="M129" s="136" t="s">
        <v>1</v>
      </c>
      <c r="N129" s="137" t="s">
        <v>36</v>
      </c>
      <c r="O129" s="138">
        <v>0</v>
      </c>
      <c r="P129" s="138">
        <f t="shared" si="1"/>
        <v>0</v>
      </c>
      <c r="Q129" s="138">
        <v>0</v>
      </c>
      <c r="R129" s="138">
        <f t="shared" si="2"/>
        <v>0</v>
      </c>
      <c r="S129" s="138">
        <v>0</v>
      </c>
      <c r="T129" s="139">
        <f t="shared" si="3"/>
        <v>0</v>
      </c>
      <c r="AR129" s="140" t="s">
        <v>139</v>
      </c>
      <c r="AT129" s="140" t="s">
        <v>135</v>
      </c>
      <c r="AU129" s="140" t="s">
        <v>81</v>
      </c>
      <c r="AY129" s="16" t="s">
        <v>133</v>
      </c>
      <c r="BE129" s="141">
        <f t="shared" si="4"/>
        <v>0</v>
      </c>
      <c r="BF129" s="141">
        <f t="shared" si="5"/>
        <v>0</v>
      </c>
      <c r="BG129" s="141">
        <f t="shared" si="6"/>
        <v>0</v>
      </c>
      <c r="BH129" s="141">
        <f t="shared" si="7"/>
        <v>0</v>
      </c>
      <c r="BI129" s="141">
        <f t="shared" si="8"/>
        <v>0</v>
      </c>
      <c r="BJ129" s="16" t="s">
        <v>79</v>
      </c>
      <c r="BK129" s="141">
        <f t="shared" si="9"/>
        <v>0</v>
      </c>
      <c r="BL129" s="16" t="s">
        <v>139</v>
      </c>
      <c r="BM129" s="140" t="s">
        <v>149</v>
      </c>
    </row>
    <row r="130" spans="2:65" s="1" customFormat="1" ht="24.2" customHeight="1">
      <c r="B130" s="128"/>
      <c r="C130" s="129" t="s">
        <v>150</v>
      </c>
      <c r="D130" s="129" t="s">
        <v>135</v>
      </c>
      <c r="E130" s="130" t="s">
        <v>151</v>
      </c>
      <c r="F130" s="131" t="s">
        <v>152</v>
      </c>
      <c r="G130" s="132" t="s">
        <v>138</v>
      </c>
      <c r="H130" s="133">
        <v>395</v>
      </c>
      <c r="I130" s="134"/>
      <c r="J130" s="134">
        <f t="shared" si="0"/>
        <v>0</v>
      </c>
      <c r="K130" s="135"/>
      <c r="L130" s="28"/>
      <c r="M130" s="136" t="s">
        <v>1</v>
      </c>
      <c r="N130" s="137" t="s">
        <v>36</v>
      </c>
      <c r="O130" s="138">
        <v>0</v>
      </c>
      <c r="P130" s="138">
        <f t="shared" si="1"/>
        <v>0</v>
      </c>
      <c r="Q130" s="138">
        <v>0</v>
      </c>
      <c r="R130" s="138">
        <f t="shared" si="2"/>
        <v>0</v>
      </c>
      <c r="S130" s="138">
        <v>0</v>
      </c>
      <c r="T130" s="139">
        <f t="shared" si="3"/>
        <v>0</v>
      </c>
      <c r="AR130" s="140" t="s">
        <v>139</v>
      </c>
      <c r="AT130" s="140" t="s">
        <v>135</v>
      </c>
      <c r="AU130" s="140" t="s">
        <v>81</v>
      </c>
      <c r="AY130" s="16" t="s">
        <v>133</v>
      </c>
      <c r="BE130" s="141">
        <f t="shared" si="4"/>
        <v>0</v>
      </c>
      <c r="BF130" s="141">
        <f t="shared" si="5"/>
        <v>0</v>
      </c>
      <c r="BG130" s="141">
        <f t="shared" si="6"/>
        <v>0</v>
      </c>
      <c r="BH130" s="141">
        <f t="shared" si="7"/>
        <v>0</v>
      </c>
      <c r="BI130" s="141">
        <f t="shared" si="8"/>
        <v>0</v>
      </c>
      <c r="BJ130" s="16" t="s">
        <v>79</v>
      </c>
      <c r="BK130" s="141">
        <f t="shared" si="9"/>
        <v>0</v>
      </c>
      <c r="BL130" s="16" t="s">
        <v>139</v>
      </c>
      <c r="BM130" s="140" t="s">
        <v>153</v>
      </c>
    </row>
    <row r="131" spans="2:65" s="1" customFormat="1" ht="24.2" customHeight="1">
      <c r="B131" s="128"/>
      <c r="C131" s="129" t="s">
        <v>146</v>
      </c>
      <c r="D131" s="129" t="s">
        <v>135</v>
      </c>
      <c r="E131" s="130" t="s">
        <v>154</v>
      </c>
      <c r="F131" s="131" t="s">
        <v>155</v>
      </c>
      <c r="G131" s="132" t="s">
        <v>138</v>
      </c>
      <c r="H131" s="133">
        <v>136</v>
      </c>
      <c r="I131" s="134"/>
      <c r="J131" s="134">
        <f t="shared" si="0"/>
        <v>0</v>
      </c>
      <c r="K131" s="135"/>
      <c r="L131" s="28"/>
      <c r="M131" s="136" t="s">
        <v>1</v>
      </c>
      <c r="N131" s="137" t="s">
        <v>36</v>
      </c>
      <c r="O131" s="138">
        <v>0</v>
      </c>
      <c r="P131" s="138">
        <f t="shared" si="1"/>
        <v>0</v>
      </c>
      <c r="Q131" s="138">
        <v>0</v>
      </c>
      <c r="R131" s="138">
        <f t="shared" si="2"/>
        <v>0</v>
      </c>
      <c r="S131" s="138">
        <v>0</v>
      </c>
      <c r="T131" s="139">
        <f t="shared" si="3"/>
        <v>0</v>
      </c>
      <c r="AR131" s="140" t="s">
        <v>139</v>
      </c>
      <c r="AT131" s="140" t="s">
        <v>135</v>
      </c>
      <c r="AU131" s="140" t="s">
        <v>81</v>
      </c>
      <c r="AY131" s="16" t="s">
        <v>133</v>
      </c>
      <c r="BE131" s="141">
        <f t="shared" si="4"/>
        <v>0</v>
      </c>
      <c r="BF131" s="141">
        <f t="shared" si="5"/>
        <v>0</v>
      </c>
      <c r="BG131" s="141">
        <f t="shared" si="6"/>
        <v>0</v>
      </c>
      <c r="BH131" s="141">
        <f t="shared" si="7"/>
        <v>0</v>
      </c>
      <c r="BI131" s="141">
        <f t="shared" si="8"/>
        <v>0</v>
      </c>
      <c r="BJ131" s="16" t="s">
        <v>79</v>
      </c>
      <c r="BK131" s="141">
        <f t="shared" si="9"/>
        <v>0</v>
      </c>
      <c r="BL131" s="16" t="s">
        <v>139</v>
      </c>
      <c r="BM131" s="140" t="s">
        <v>156</v>
      </c>
    </row>
    <row r="132" spans="2:65" s="1" customFormat="1" ht="21.75" customHeight="1">
      <c r="B132" s="128"/>
      <c r="C132" s="129" t="s">
        <v>157</v>
      </c>
      <c r="D132" s="129" t="s">
        <v>135</v>
      </c>
      <c r="E132" s="130" t="s">
        <v>158</v>
      </c>
      <c r="F132" s="131" t="s">
        <v>159</v>
      </c>
      <c r="G132" s="132" t="s">
        <v>138</v>
      </c>
      <c r="H132" s="133">
        <v>136</v>
      </c>
      <c r="I132" s="134"/>
      <c r="J132" s="134">
        <f t="shared" si="0"/>
        <v>0</v>
      </c>
      <c r="K132" s="135"/>
      <c r="L132" s="28"/>
      <c r="M132" s="136" t="s">
        <v>1</v>
      </c>
      <c r="N132" s="137" t="s">
        <v>36</v>
      </c>
      <c r="O132" s="138">
        <v>0</v>
      </c>
      <c r="P132" s="138">
        <f t="shared" si="1"/>
        <v>0</v>
      </c>
      <c r="Q132" s="138">
        <v>0</v>
      </c>
      <c r="R132" s="138">
        <f t="shared" si="2"/>
        <v>0</v>
      </c>
      <c r="S132" s="138">
        <v>0</v>
      </c>
      <c r="T132" s="139">
        <f t="shared" si="3"/>
        <v>0</v>
      </c>
      <c r="AR132" s="140" t="s">
        <v>139</v>
      </c>
      <c r="AT132" s="140" t="s">
        <v>135</v>
      </c>
      <c r="AU132" s="140" t="s">
        <v>81</v>
      </c>
      <c r="AY132" s="16" t="s">
        <v>133</v>
      </c>
      <c r="BE132" s="141">
        <f t="shared" si="4"/>
        <v>0</v>
      </c>
      <c r="BF132" s="141">
        <f t="shared" si="5"/>
        <v>0</v>
      </c>
      <c r="BG132" s="141">
        <f t="shared" si="6"/>
        <v>0</v>
      </c>
      <c r="BH132" s="141">
        <f t="shared" si="7"/>
        <v>0</v>
      </c>
      <c r="BI132" s="141">
        <f t="shared" si="8"/>
        <v>0</v>
      </c>
      <c r="BJ132" s="16" t="s">
        <v>79</v>
      </c>
      <c r="BK132" s="141">
        <f t="shared" si="9"/>
        <v>0</v>
      </c>
      <c r="BL132" s="16" t="s">
        <v>139</v>
      </c>
      <c r="BM132" s="140" t="s">
        <v>160</v>
      </c>
    </row>
    <row r="133" spans="2:65" s="1" customFormat="1" ht="16.5" customHeight="1">
      <c r="B133" s="128"/>
      <c r="C133" s="129" t="s">
        <v>149</v>
      </c>
      <c r="D133" s="129" t="s">
        <v>135</v>
      </c>
      <c r="E133" s="130" t="s">
        <v>161</v>
      </c>
      <c r="F133" s="131" t="s">
        <v>162</v>
      </c>
      <c r="G133" s="132" t="s">
        <v>138</v>
      </c>
      <c r="H133" s="133">
        <v>136</v>
      </c>
      <c r="I133" s="134"/>
      <c r="J133" s="134">
        <f t="shared" si="0"/>
        <v>0</v>
      </c>
      <c r="K133" s="135"/>
      <c r="L133" s="28"/>
      <c r="M133" s="136" t="s">
        <v>1</v>
      </c>
      <c r="N133" s="137" t="s">
        <v>36</v>
      </c>
      <c r="O133" s="138">
        <v>0</v>
      </c>
      <c r="P133" s="138">
        <f t="shared" si="1"/>
        <v>0</v>
      </c>
      <c r="Q133" s="138">
        <v>0</v>
      </c>
      <c r="R133" s="138">
        <f t="shared" si="2"/>
        <v>0</v>
      </c>
      <c r="S133" s="138">
        <v>0</v>
      </c>
      <c r="T133" s="139">
        <f t="shared" si="3"/>
        <v>0</v>
      </c>
      <c r="AR133" s="140" t="s">
        <v>139</v>
      </c>
      <c r="AT133" s="140" t="s">
        <v>135</v>
      </c>
      <c r="AU133" s="140" t="s">
        <v>81</v>
      </c>
      <c r="AY133" s="16" t="s">
        <v>133</v>
      </c>
      <c r="BE133" s="141">
        <f t="shared" si="4"/>
        <v>0</v>
      </c>
      <c r="BF133" s="141">
        <f t="shared" si="5"/>
        <v>0</v>
      </c>
      <c r="BG133" s="141">
        <f t="shared" si="6"/>
        <v>0</v>
      </c>
      <c r="BH133" s="141">
        <f t="shared" si="7"/>
        <v>0</v>
      </c>
      <c r="BI133" s="141">
        <f t="shared" si="8"/>
        <v>0</v>
      </c>
      <c r="BJ133" s="16" t="s">
        <v>79</v>
      </c>
      <c r="BK133" s="141">
        <f t="shared" si="9"/>
        <v>0</v>
      </c>
      <c r="BL133" s="16" t="s">
        <v>139</v>
      </c>
      <c r="BM133" s="140" t="s">
        <v>163</v>
      </c>
    </row>
    <row r="134" spans="2:65" s="1" customFormat="1" ht="16.5" customHeight="1">
      <c r="B134" s="128"/>
      <c r="C134" s="129" t="s">
        <v>164</v>
      </c>
      <c r="D134" s="129" t="s">
        <v>135</v>
      </c>
      <c r="E134" s="130" t="s">
        <v>165</v>
      </c>
      <c r="F134" s="131" t="s">
        <v>166</v>
      </c>
      <c r="G134" s="132" t="s">
        <v>138</v>
      </c>
      <c r="H134" s="133">
        <v>136</v>
      </c>
      <c r="I134" s="134"/>
      <c r="J134" s="134">
        <f t="shared" si="0"/>
        <v>0</v>
      </c>
      <c r="K134" s="135"/>
      <c r="L134" s="28"/>
      <c r="M134" s="136" t="s">
        <v>1</v>
      </c>
      <c r="N134" s="137" t="s">
        <v>36</v>
      </c>
      <c r="O134" s="138">
        <v>0</v>
      </c>
      <c r="P134" s="138">
        <f t="shared" si="1"/>
        <v>0</v>
      </c>
      <c r="Q134" s="138">
        <v>0</v>
      </c>
      <c r="R134" s="138">
        <f t="shared" si="2"/>
        <v>0</v>
      </c>
      <c r="S134" s="138">
        <v>0</v>
      </c>
      <c r="T134" s="139">
        <f t="shared" si="3"/>
        <v>0</v>
      </c>
      <c r="AR134" s="140" t="s">
        <v>139</v>
      </c>
      <c r="AT134" s="140" t="s">
        <v>135</v>
      </c>
      <c r="AU134" s="140" t="s">
        <v>81</v>
      </c>
      <c r="AY134" s="16" t="s">
        <v>133</v>
      </c>
      <c r="BE134" s="141">
        <f t="shared" si="4"/>
        <v>0</v>
      </c>
      <c r="BF134" s="141">
        <f t="shared" si="5"/>
        <v>0</v>
      </c>
      <c r="BG134" s="141">
        <f t="shared" si="6"/>
        <v>0</v>
      </c>
      <c r="BH134" s="141">
        <f t="shared" si="7"/>
        <v>0</v>
      </c>
      <c r="BI134" s="141">
        <f t="shared" si="8"/>
        <v>0</v>
      </c>
      <c r="BJ134" s="16" t="s">
        <v>79</v>
      </c>
      <c r="BK134" s="141">
        <f t="shared" si="9"/>
        <v>0</v>
      </c>
      <c r="BL134" s="16" t="s">
        <v>139</v>
      </c>
      <c r="BM134" s="140" t="s">
        <v>167</v>
      </c>
    </row>
    <row r="135" spans="2:65" s="1" customFormat="1" ht="24.2" customHeight="1">
      <c r="B135" s="128"/>
      <c r="C135" s="129" t="s">
        <v>153</v>
      </c>
      <c r="D135" s="129" t="s">
        <v>135</v>
      </c>
      <c r="E135" s="130" t="s">
        <v>168</v>
      </c>
      <c r="F135" s="131" t="s">
        <v>169</v>
      </c>
      <c r="G135" s="132" t="s">
        <v>138</v>
      </c>
      <c r="H135" s="133">
        <v>272</v>
      </c>
      <c r="I135" s="134"/>
      <c r="J135" s="134">
        <f t="shared" si="0"/>
        <v>0</v>
      </c>
      <c r="K135" s="135"/>
      <c r="L135" s="28"/>
      <c r="M135" s="136" t="s">
        <v>1</v>
      </c>
      <c r="N135" s="137" t="s">
        <v>36</v>
      </c>
      <c r="O135" s="138">
        <v>0</v>
      </c>
      <c r="P135" s="138">
        <f t="shared" si="1"/>
        <v>0</v>
      </c>
      <c r="Q135" s="138">
        <v>0</v>
      </c>
      <c r="R135" s="138">
        <f t="shared" si="2"/>
        <v>0</v>
      </c>
      <c r="S135" s="138">
        <v>0</v>
      </c>
      <c r="T135" s="139">
        <f t="shared" si="3"/>
        <v>0</v>
      </c>
      <c r="AR135" s="140" t="s">
        <v>139</v>
      </c>
      <c r="AT135" s="140" t="s">
        <v>135</v>
      </c>
      <c r="AU135" s="140" t="s">
        <v>81</v>
      </c>
      <c r="AY135" s="16" t="s">
        <v>133</v>
      </c>
      <c r="BE135" s="141">
        <f t="shared" si="4"/>
        <v>0</v>
      </c>
      <c r="BF135" s="141">
        <f t="shared" si="5"/>
        <v>0</v>
      </c>
      <c r="BG135" s="141">
        <f t="shared" si="6"/>
        <v>0</v>
      </c>
      <c r="BH135" s="141">
        <f t="shared" si="7"/>
        <v>0</v>
      </c>
      <c r="BI135" s="141">
        <f t="shared" si="8"/>
        <v>0</v>
      </c>
      <c r="BJ135" s="16" t="s">
        <v>79</v>
      </c>
      <c r="BK135" s="141">
        <f t="shared" si="9"/>
        <v>0</v>
      </c>
      <c r="BL135" s="16" t="s">
        <v>139</v>
      </c>
      <c r="BM135" s="140" t="s">
        <v>170</v>
      </c>
    </row>
    <row r="136" spans="2:65" s="1" customFormat="1" ht="24.2" customHeight="1">
      <c r="B136" s="128"/>
      <c r="C136" s="129" t="s">
        <v>171</v>
      </c>
      <c r="D136" s="129" t="s">
        <v>135</v>
      </c>
      <c r="E136" s="130" t="s">
        <v>172</v>
      </c>
      <c r="F136" s="131" t="s">
        <v>173</v>
      </c>
      <c r="G136" s="132" t="s">
        <v>138</v>
      </c>
      <c r="H136" s="133">
        <v>136</v>
      </c>
      <c r="I136" s="134"/>
      <c r="J136" s="134">
        <f t="shared" si="0"/>
        <v>0</v>
      </c>
      <c r="K136" s="135"/>
      <c r="L136" s="28"/>
      <c r="M136" s="136" t="s">
        <v>1</v>
      </c>
      <c r="N136" s="137" t="s">
        <v>36</v>
      </c>
      <c r="O136" s="138">
        <v>0</v>
      </c>
      <c r="P136" s="138">
        <f t="shared" si="1"/>
        <v>0</v>
      </c>
      <c r="Q136" s="138">
        <v>0</v>
      </c>
      <c r="R136" s="138">
        <f t="shared" si="2"/>
        <v>0</v>
      </c>
      <c r="S136" s="138">
        <v>0</v>
      </c>
      <c r="T136" s="139">
        <f t="shared" si="3"/>
        <v>0</v>
      </c>
      <c r="AR136" s="140" t="s">
        <v>139</v>
      </c>
      <c r="AT136" s="140" t="s">
        <v>135</v>
      </c>
      <c r="AU136" s="140" t="s">
        <v>81</v>
      </c>
      <c r="AY136" s="16" t="s">
        <v>133</v>
      </c>
      <c r="BE136" s="141">
        <f t="shared" si="4"/>
        <v>0</v>
      </c>
      <c r="BF136" s="141">
        <f t="shared" si="5"/>
        <v>0</v>
      </c>
      <c r="BG136" s="141">
        <f t="shared" si="6"/>
        <v>0</v>
      </c>
      <c r="BH136" s="141">
        <f t="shared" si="7"/>
        <v>0</v>
      </c>
      <c r="BI136" s="141">
        <f t="shared" si="8"/>
        <v>0</v>
      </c>
      <c r="BJ136" s="16" t="s">
        <v>79</v>
      </c>
      <c r="BK136" s="141">
        <f t="shared" si="9"/>
        <v>0</v>
      </c>
      <c r="BL136" s="16" t="s">
        <v>139</v>
      </c>
      <c r="BM136" s="140" t="s">
        <v>174</v>
      </c>
    </row>
    <row r="137" spans="2:65" s="1" customFormat="1" ht="16.5" customHeight="1">
      <c r="B137" s="128"/>
      <c r="C137" s="142" t="s">
        <v>156</v>
      </c>
      <c r="D137" s="142" t="s">
        <v>175</v>
      </c>
      <c r="E137" s="143" t="s">
        <v>176</v>
      </c>
      <c r="F137" s="144" t="s">
        <v>177</v>
      </c>
      <c r="G137" s="145" t="s">
        <v>178</v>
      </c>
      <c r="H137" s="146">
        <v>245</v>
      </c>
      <c r="I137" s="147"/>
      <c r="J137" s="147">
        <f t="shared" si="0"/>
        <v>0</v>
      </c>
      <c r="K137" s="148"/>
      <c r="L137" s="149"/>
      <c r="M137" s="150" t="s">
        <v>1</v>
      </c>
      <c r="N137" s="151" t="s">
        <v>36</v>
      </c>
      <c r="O137" s="138">
        <v>0</v>
      </c>
      <c r="P137" s="138">
        <f t="shared" si="1"/>
        <v>0</v>
      </c>
      <c r="Q137" s="138">
        <v>0</v>
      </c>
      <c r="R137" s="138">
        <f t="shared" si="2"/>
        <v>0</v>
      </c>
      <c r="S137" s="138">
        <v>0</v>
      </c>
      <c r="T137" s="139">
        <f t="shared" si="3"/>
        <v>0</v>
      </c>
      <c r="AR137" s="140" t="s">
        <v>149</v>
      </c>
      <c r="AT137" s="140" t="s">
        <v>175</v>
      </c>
      <c r="AU137" s="140" t="s">
        <v>81</v>
      </c>
      <c r="AY137" s="16" t="s">
        <v>133</v>
      </c>
      <c r="BE137" s="141">
        <f t="shared" si="4"/>
        <v>0</v>
      </c>
      <c r="BF137" s="141">
        <f t="shared" si="5"/>
        <v>0</v>
      </c>
      <c r="BG137" s="141">
        <f t="shared" si="6"/>
        <v>0</v>
      </c>
      <c r="BH137" s="141">
        <f t="shared" si="7"/>
        <v>0</v>
      </c>
      <c r="BI137" s="141">
        <f t="shared" si="8"/>
        <v>0</v>
      </c>
      <c r="BJ137" s="16" t="s">
        <v>79</v>
      </c>
      <c r="BK137" s="141">
        <f t="shared" si="9"/>
        <v>0</v>
      </c>
      <c r="BL137" s="16" t="s">
        <v>139</v>
      </c>
      <c r="BM137" s="140" t="s">
        <v>179</v>
      </c>
    </row>
    <row r="138" spans="2:65" s="1" customFormat="1" ht="24.2" customHeight="1">
      <c r="B138" s="128"/>
      <c r="C138" s="129" t="s">
        <v>180</v>
      </c>
      <c r="D138" s="129" t="s">
        <v>135</v>
      </c>
      <c r="E138" s="130" t="s">
        <v>181</v>
      </c>
      <c r="F138" s="131" t="s">
        <v>1563</v>
      </c>
      <c r="G138" s="132" t="s">
        <v>145</v>
      </c>
      <c r="H138" s="133">
        <v>0</v>
      </c>
      <c r="I138" s="134"/>
      <c r="J138" s="134">
        <f t="shared" si="0"/>
        <v>0</v>
      </c>
      <c r="K138" s="135"/>
      <c r="L138" s="28"/>
      <c r="M138" s="136" t="s">
        <v>1</v>
      </c>
      <c r="N138" s="137" t="s">
        <v>36</v>
      </c>
      <c r="O138" s="138">
        <v>0</v>
      </c>
      <c r="P138" s="138">
        <f t="shared" si="1"/>
        <v>0</v>
      </c>
      <c r="Q138" s="138">
        <v>0</v>
      </c>
      <c r="R138" s="138">
        <f t="shared" si="2"/>
        <v>0</v>
      </c>
      <c r="S138" s="138">
        <v>0</v>
      </c>
      <c r="T138" s="139">
        <f t="shared" si="3"/>
        <v>0</v>
      </c>
      <c r="AR138" s="140" t="s">
        <v>139</v>
      </c>
      <c r="AT138" s="140" t="s">
        <v>135</v>
      </c>
      <c r="AU138" s="140" t="s">
        <v>81</v>
      </c>
      <c r="AY138" s="16" t="s">
        <v>133</v>
      </c>
      <c r="BE138" s="141">
        <f t="shared" si="4"/>
        <v>0</v>
      </c>
      <c r="BF138" s="141">
        <f t="shared" si="5"/>
        <v>0</v>
      </c>
      <c r="BG138" s="141">
        <f t="shared" si="6"/>
        <v>0</v>
      </c>
      <c r="BH138" s="141">
        <f t="shared" si="7"/>
        <v>0</v>
      </c>
      <c r="BI138" s="141">
        <f t="shared" si="8"/>
        <v>0</v>
      </c>
      <c r="BJ138" s="16" t="s">
        <v>79</v>
      </c>
      <c r="BK138" s="141">
        <f t="shared" si="9"/>
        <v>0</v>
      </c>
      <c r="BL138" s="16" t="s">
        <v>139</v>
      </c>
      <c r="BM138" s="140" t="s">
        <v>182</v>
      </c>
    </row>
    <row r="139" spans="2:65" s="1" customFormat="1" ht="24.2" customHeight="1">
      <c r="B139" s="128"/>
      <c r="C139" s="129" t="s">
        <v>160</v>
      </c>
      <c r="D139" s="129" t="s">
        <v>135</v>
      </c>
      <c r="E139" s="130" t="s">
        <v>183</v>
      </c>
      <c r="F139" s="131" t="s">
        <v>184</v>
      </c>
      <c r="G139" s="132" t="s">
        <v>138</v>
      </c>
      <c r="H139" s="133">
        <v>24</v>
      </c>
      <c r="I139" s="134"/>
      <c r="J139" s="134">
        <f t="shared" si="0"/>
        <v>0</v>
      </c>
      <c r="K139" s="135"/>
      <c r="L139" s="28"/>
      <c r="M139" s="136" t="s">
        <v>1</v>
      </c>
      <c r="N139" s="137" t="s">
        <v>36</v>
      </c>
      <c r="O139" s="138">
        <v>0</v>
      </c>
      <c r="P139" s="138">
        <f t="shared" si="1"/>
        <v>0</v>
      </c>
      <c r="Q139" s="138">
        <v>0</v>
      </c>
      <c r="R139" s="138">
        <f t="shared" si="2"/>
        <v>0</v>
      </c>
      <c r="S139" s="138">
        <v>0</v>
      </c>
      <c r="T139" s="139">
        <f t="shared" si="3"/>
        <v>0</v>
      </c>
      <c r="AR139" s="140" t="s">
        <v>139</v>
      </c>
      <c r="AT139" s="140" t="s">
        <v>135</v>
      </c>
      <c r="AU139" s="140" t="s">
        <v>81</v>
      </c>
      <c r="AY139" s="16" t="s">
        <v>133</v>
      </c>
      <c r="BE139" s="141">
        <f t="shared" si="4"/>
        <v>0</v>
      </c>
      <c r="BF139" s="141">
        <f t="shared" si="5"/>
        <v>0</v>
      </c>
      <c r="BG139" s="141">
        <f t="shared" si="6"/>
        <v>0</v>
      </c>
      <c r="BH139" s="141">
        <f t="shared" si="7"/>
        <v>0</v>
      </c>
      <c r="BI139" s="141">
        <f t="shared" si="8"/>
        <v>0</v>
      </c>
      <c r="BJ139" s="16" t="s">
        <v>79</v>
      </c>
      <c r="BK139" s="141">
        <f t="shared" si="9"/>
        <v>0</v>
      </c>
      <c r="BL139" s="16" t="s">
        <v>139</v>
      </c>
      <c r="BM139" s="140" t="s">
        <v>185</v>
      </c>
    </row>
    <row r="140" spans="2:63" s="11" customFormat="1" ht="22.9" customHeight="1">
      <c r="B140" s="117"/>
      <c r="D140" s="118" t="s">
        <v>70</v>
      </c>
      <c r="E140" s="126" t="s">
        <v>149</v>
      </c>
      <c r="F140" s="126" t="s">
        <v>186</v>
      </c>
      <c r="J140" s="127">
        <f>BK140</f>
        <v>0</v>
      </c>
      <c r="L140" s="117"/>
      <c r="M140" s="121"/>
      <c r="P140" s="122">
        <f>SUM(P141:P149)</f>
        <v>0</v>
      </c>
      <c r="R140" s="122">
        <f>SUM(R141:R149)</f>
        <v>0</v>
      </c>
      <c r="T140" s="123">
        <f>SUM(T141:T149)</f>
        <v>0</v>
      </c>
      <c r="AR140" s="118" t="s">
        <v>79</v>
      </c>
      <c r="AT140" s="124" t="s">
        <v>70</v>
      </c>
      <c r="AU140" s="124" t="s">
        <v>79</v>
      </c>
      <c r="AY140" s="118" t="s">
        <v>133</v>
      </c>
      <c r="BK140" s="125">
        <f>SUM(BK141:BK149)</f>
        <v>0</v>
      </c>
    </row>
    <row r="141" spans="2:65" s="1" customFormat="1" ht="24.2" customHeight="1">
      <c r="B141" s="128"/>
      <c r="C141" s="129" t="s">
        <v>8</v>
      </c>
      <c r="D141" s="129" t="s">
        <v>135</v>
      </c>
      <c r="E141" s="130" t="s">
        <v>187</v>
      </c>
      <c r="F141" s="131" t="s">
        <v>188</v>
      </c>
      <c r="G141" s="132" t="s">
        <v>189</v>
      </c>
      <c r="H141" s="133">
        <v>35</v>
      </c>
      <c r="I141" s="134"/>
      <c r="J141" s="134">
        <f aca="true" t="shared" si="10" ref="J141:J149">ROUND(I141*H141,2)</f>
        <v>0</v>
      </c>
      <c r="K141" s="135"/>
      <c r="L141" s="28"/>
      <c r="M141" s="136" t="s">
        <v>1</v>
      </c>
      <c r="N141" s="137" t="s">
        <v>36</v>
      </c>
      <c r="O141" s="138">
        <v>0</v>
      </c>
      <c r="P141" s="138">
        <f aca="true" t="shared" si="11" ref="P141:P149">O141*H141</f>
        <v>0</v>
      </c>
      <c r="Q141" s="138">
        <v>0</v>
      </c>
      <c r="R141" s="138">
        <f aca="true" t="shared" si="12" ref="R141:R149">Q141*H141</f>
        <v>0</v>
      </c>
      <c r="S141" s="138">
        <v>0</v>
      </c>
      <c r="T141" s="139">
        <f aca="true" t="shared" si="13" ref="T141:T149">S141*H141</f>
        <v>0</v>
      </c>
      <c r="AR141" s="140" t="s">
        <v>139</v>
      </c>
      <c r="AT141" s="140" t="s">
        <v>135</v>
      </c>
      <c r="AU141" s="140" t="s">
        <v>81</v>
      </c>
      <c r="AY141" s="16" t="s">
        <v>133</v>
      </c>
      <c r="BE141" s="141">
        <f aca="true" t="shared" si="14" ref="BE141:BE149">IF(N141="základní",J141,0)</f>
        <v>0</v>
      </c>
      <c r="BF141" s="141">
        <f aca="true" t="shared" si="15" ref="BF141:BF149">IF(N141="snížená",J141,0)</f>
        <v>0</v>
      </c>
      <c r="BG141" s="141">
        <f aca="true" t="shared" si="16" ref="BG141:BG149">IF(N141="zákl. přenesená",J141,0)</f>
        <v>0</v>
      </c>
      <c r="BH141" s="141">
        <f aca="true" t="shared" si="17" ref="BH141:BH149">IF(N141="sníž. přenesená",J141,0)</f>
        <v>0</v>
      </c>
      <c r="BI141" s="141">
        <f aca="true" t="shared" si="18" ref="BI141:BI149">IF(N141="nulová",J141,0)</f>
        <v>0</v>
      </c>
      <c r="BJ141" s="16" t="s">
        <v>79</v>
      </c>
      <c r="BK141" s="141">
        <f aca="true" t="shared" si="19" ref="BK141:BK149">ROUND(I141*H141,2)</f>
        <v>0</v>
      </c>
      <c r="BL141" s="16" t="s">
        <v>139</v>
      </c>
      <c r="BM141" s="140" t="s">
        <v>190</v>
      </c>
    </row>
    <row r="142" spans="2:65" s="1" customFormat="1" ht="24.2" customHeight="1">
      <c r="B142" s="128"/>
      <c r="C142" s="129" t="s">
        <v>163</v>
      </c>
      <c r="D142" s="129" t="s">
        <v>135</v>
      </c>
      <c r="E142" s="130" t="s">
        <v>191</v>
      </c>
      <c r="F142" s="131" t="s">
        <v>192</v>
      </c>
      <c r="G142" s="132" t="s">
        <v>189</v>
      </c>
      <c r="H142" s="133">
        <v>12</v>
      </c>
      <c r="I142" s="134"/>
      <c r="J142" s="134">
        <f t="shared" si="10"/>
        <v>0</v>
      </c>
      <c r="K142" s="135"/>
      <c r="L142" s="28"/>
      <c r="M142" s="136" t="s">
        <v>1</v>
      </c>
      <c r="N142" s="137" t="s">
        <v>36</v>
      </c>
      <c r="O142" s="138">
        <v>0</v>
      </c>
      <c r="P142" s="138">
        <f t="shared" si="11"/>
        <v>0</v>
      </c>
      <c r="Q142" s="138">
        <v>0</v>
      </c>
      <c r="R142" s="138">
        <f t="shared" si="12"/>
        <v>0</v>
      </c>
      <c r="S142" s="138">
        <v>0</v>
      </c>
      <c r="T142" s="139">
        <f t="shared" si="13"/>
        <v>0</v>
      </c>
      <c r="AR142" s="140" t="s">
        <v>139</v>
      </c>
      <c r="AT142" s="140" t="s">
        <v>135</v>
      </c>
      <c r="AU142" s="140" t="s">
        <v>81</v>
      </c>
      <c r="AY142" s="16" t="s">
        <v>133</v>
      </c>
      <c r="BE142" s="141">
        <f t="shared" si="14"/>
        <v>0</v>
      </c>
      <c r="BF142" s="141">
        <f t="shared" si="15"/>
        <v>0</v>
      </c>
      <c r="BG142" s="141">
        <f t="shared" si="16"/>
        <v>0</v>
      </c>
      <c r="BH142" s="141">
        <f t="shared" si="17"/>
        <v>0</v>
      </c>
      <c r="BI142" s="141">
        <f t="shared" si="18"/>
        <v>0</v>
      </c>
      <c r="BJ142" s="16" t="s">
        <v>79</v>
      </c>
      <c r="BK142" s="141">
        <f t="shared" si="19"/>
        <v>0</v>
      </c>
      <c r="BL142" s="16" t="s">
        <v>139</v>
      </c>
      <c r="BM142" s="140" t="s">
        <v>193</v>
      </c>
    </row>
    <row r="143" spans="2:65" s="1" customFormat="1" ht="24.2" customHeight="1">
      <c r="B143" s="128"/>
      <c r="C143" s="129" t="s">
        <v>194</v>
      </c>
      <c r="D143" s="129" t="s">
        <v>135</v>
      </c>
      <c r="E143" s="130" t="s">
        <v>195</v>
      </c>
      <c r="F143" s="131" t="s">
        <v>196</v>
      </c>
      <c r="G143" s="132" t="s">
        <v>189</v>
      </c>
      <c r="H143" s="133">
        <v>90</v>
      </c>
      <c r="I143" s="134"/>
      <c r="J143" s="134">
        <f t="shared" si="10"/>
        <v>0</v>
      </c>
      <c r="K143" s="135"/>
      <c r="L143" s="28"/>
      <c r="M143" s="136" t="s">
        <v>1</v>
      </c>
      <c r="N143" s="137" t="s">
        <v>36</v>
      </c>
      <c r="O143" s="138">
        <v>0</v>
      </c>
      <c r="P143" s="138">
        <f t="shared" si="11"/>
        <v>0</v>
      </c>
      <c r="Q143" s="138">
        <v>0</v>
      </c>
      <c r="R143" s="138">
        <f t="shared" si="12"/>
        <v>0</v>
      </c>
      <c r="S143" s="138">
        <v>0</v>
      </c>
      <c r="T143" s="139">
        <f t="shared" si="13"/>
        <v>0</v>
      </c>
      <c r="AR143" s="140" t="s">
        <v>139</v>
      </c>
      <c r="AT143" s="140" t="s">
        <v>135</v>
      </c>
      <c r="AU143" s="140" t="s">
        <v>81</v>
      </c>
      <c r="AY143" s="16" t="s">
        <v>133</v>
      </c>
      <c r="BE143" s="141">
        <f t="shared" si="14"/>
        <v>0</v>
      </c>
      <c r="BF143" s="141">
        <f t="shared" si="15"/>
        <v>0</v>
      </c>
      <c r="BG143" s="141">
        <f t="shared" si="16"/>
        <v>0</v>
      </c>
      <c r="BH143" s="141">
        <f t="shared" si="17"/>
        <v>0</v>
      </c>
      <c r="BI143" s="141">
        <f t="shared" si="18"/>
        <v>0</v>
      </c>
      <c r="BJ143" s="16" t="s">
        <v>79</v>
      </c>
      <c r="BK143" s="141">
        <f t="shared" si="19"/>
        <v>0</v>
      </c>
      <c r="BL143" s="16" t="s">
        <v>139</v>
      </c>
      <c r="BM143" s="140" t="s">
        <v>197</v>
      </c>
    </row>
    <row r="144" spans="2:65" s="1" customFormat="1" ht="24.2" customHeight="1">
      <c r="B144" s="128"/>
      <c r="C144" s="129" t="s">
        <v>167</v>
      </c>
      <c r="D144" s="129" t="s">
        <v>135</v>
      </c>
      <c r="E144" s="130" t="s">
        <v>198</v>
      </c>
      <c r="F144" s="131" t="s">
        <v>199</v>
      </c>
      <c r="G144" s="132" t="s">
        <v>200</v>
      </c>
      <c r="H144" s="133">
        <v>4</v>
      </c>
      <c r="I144" s="134"/>
      <c r="J144" s="134">
        <f t="shared" si="10"/>
        <v>0</v>
      </c>
      <c r="K144" s="135"/>
      <c r="L144" s="28"/>
      <c r="M144" s="136" t="s">
        <v>1</v>
      </c>
      <c r="N144" s="137" t="s">
        <v>36</v>
      </c>
      <c r="O144" s="138">
        <v>0</v>
      </c>
      <c r="P144" s="138">
        <f t="shared" si="11"/>
        <v>0</v>
      </c>
      <c r="Q144" s="138">
        <v>0</v>
      </c>
      <c r="R144" s="138">
        <f t="shared" si="12"/>
        <v>0</v>
      </c>
      <c r="S144" s="138">
        <v>0</v>
      </c>
      <c r="T144" s="139">
        <f t="shared" si="13"/>
        <v>0</v>
      </c>
      <c r="AR144" s="140" t="s">
        <v>139</v>
      </c>
      <c r="AT144" s="140" t="s">
        <v>135</v>
      </c>
      <c r="AU144" s="140" t="s">
        <v>81</v>
      </c>
      <c r="AY144" s="16" t="s">
        <v>133</v>
      </c>
      <c r="BE144" s="141">
        <f t="shared" si="14"/>
        <v>0</v>
      </c>
      <c r="BF144" s="141">
        <f t="shared" si="15"/>
        <v>0</v>
      </c>
      <c r="BG144" s="141">
        <f t="shared" si="16"/>
        <v>0</v>
      </c>
      <c r="BH144" s="141">
        <f t="shared" si="17"/>
        <v>0</v>
      </c>
      <c r="BI144" s="141">
        <f t="shared" si="18"/>
        <v>0</v>
      </c>
      <c r="BJ144" s="16" t="s">
        <v>79</v>
      </c>
      <c r="BK144" s="141">
        <f t="shared" si="19"/>
        <v>0</v>
      </c>
      <c r="BL144" s="16" t="s">
        <v>139</v>
      </c>
      <c r="BM144" s="140" t="s">
        <v>201</v>
      </c>
    </row>
    <row r="145" spans="2:65" s="1" customFormat="1" ht="24.2" customHeight="1">
      <c r="B145" s="128"/>
      <c r="C145" s="129" t="s">
        <v>202</v>
      </c>
      <c r="D145" s="129" t="s">
        <v>135</v>
      </c>
      <c r="E145" s="130" t="s">
        <v>203</v>
      </c>
      <c r="F145" s="131" t="s">
        <v>204</v>
      </c>
      <c r="G145" s="132" t="s">
        <v>200</v>
      </c>
      <c r="H145" s="133">
        <v>4</v>
      </c>
      <c r="I145" s="134"/>
      <c r="J145" s="134">
        <f t="shared" si="10"/>
        <v>0</v>
      </c>
      <c r="K145" s="135"/>
      <c r="L145" s="28"/>
      <c r="M145" s="136" t="s">
        <v>1</v>
      </c>
      <c r="N145" s="137" t="s">
        <v>36</v>
      </c>
      <c r="O145" s="138">
        <v>0</v>
      </c>
      <c r="P145" s="138">
        <f t="shared" si="11"/>
        <v>0</v>
      </c>
      <c r="Q145" s="138">
        <v>0</v>
      </c>
      <c r="R145" s="138">
        <f t="shared" si="12"/>
        <v>0</v>
      </c>
      <c r="S145" s="138">
        <v>0</v>
      </c>
      <c r="T145" s="139">
        <f t="shared" si="13"/>
        <v>0</v>
      </c>
      <c r="AR145" s="140" t="s">
        <v>139</v>
      </c>
      <c r="AT145" s="140" t="s">
        <v>135</v>
      </c>
      <c r="AU145" s="140" t="s">
        <v>81</v>
      </c>
      <c r="AY145" s="16" t="s">
        <v>133</v>
      </c>
      <c r="BE145" s="141">
        <f t="shared" si="14"/>
        <v>0</v>
      </c>
      <c r="BF145" s="141">
        <f t="shared" si="15"/>
        <v>0</v>
      </c>
      <c r="BG145" s="141">
        <f t="shared" si="16"/>
        <v>0</v>
      </c>
      <c r="BH145" s="141">
        <f t="shared" si="17"/>
        <v>0</v>
      </c>
      <c r="BI145" s="141">
        <f t="shared" si="18"/>
        <v>0</v>
      </c>
      <c r="BJ145" s="16" t="s">
        <v>79</v>
      </c>
      <c r="BK145" s="141">
        <f t="shared" si="19"/>
        <v>0</v>
      </c>
      <c r="BL145" s="16" t="s">
        <v>139</v>
      </c>
      <c r="BM145" s="140" t="s">
        <v>205</v>
      </c>
    </row>
    <row r="146" spans="2:65" s="1" customFormat="1" ht="24.2" customHeight="1">
      <c r="B146" s="128"/>
      <c r="C146" s="129" t="s">
        <v>170</v>
      </c>
      <c r="D146" s="129" t="s">
        <v>135</v>
      </c>
      <c r="E146" s="130" t="s">
        <v>206</v>
      </c>
      <c r="F146" s="131" t="s">
        <v>207</v>
      </c>
      <c r="G146" s="132" t="s">
        <v>200</v>
      </c>
      <c r="H146" s="133">
        <v>4</v>
      </c>
      <c r="I146" s="134"/>
      <c r="J146" s="134">
        <f t="shared" si="10"/>
        <v>0</v>
      </c>
      <c r="K146" s="135"/>
      <c r="L146" s="28"/>
      <c r="M146" s="136" t="s">
        <v>1</v>
      </c>
      <c r="N146" s="137" t="s">
        <v>36</v>
      </c>
      <c r="O146" s="138">
        <v>0</v>
      </c>
      <c r="P146" s="138">
        <f t="shared" si="11"/>
        <v>0</v>
      </c>
      <c r="Q146" s="138">
        <v>0</v>
      </c>
      <c r="R146" s="138">
        <f t="shared" si="12"/>
        <v>0</v>
      </c>
      <c r="S146" s="138">
        <v>0</v>
      </c>
      <c r="T146" s="139">
        <f t="shared" si="13"/>
        <v>0</v>
      </c>
      <c r="AR146" s="140" t="s">
        <v>139</v>
      </c>
      <c r="AT146" s="140" t="s">
        <v>135</v>
      </c>
      <c r="AU146" s="140" t="s">
        <v>81</v>
      </c>
      <c r="AY146" s="16" t="s">
        <v>133</v>
      </c>
      <c r="BE146" s="141">
        <f t="shared" si="14"/>
        <v>0</v>
      </c>
      <c r="BF146" s="141">
        <f t="shared" si="15"/>
        <v>0</v>
      </c>
      <c r="BG146" s="141">
        <f t="shared" si="16"/>
        <v>0</v>
      </c>
      <c r="BH146" s="141">
        <f t="shared" si="17"/>
        <v>0</v>
      </c>
      <c r="BI146" s="141">
        <f t="shared" si="18"/>
        <v>0</v>
      </c>
      <c r="BJ146" s="16" t="s">
        <v>79</v>
      </c>
      <c r="BK146" s="141">
        <f t="shared" si="19"/>
        <v>0</v>
      </c>
      <c r="BL146" s="16" t="s">
        <v>139</v>
      </c>
      <c r="BM146" s="140" t="s">
        <v>208</v>
      </c>
    </row>
    <row r="147" spans="2:65" s="1" customFormat="1" ht="24.2" customHeight="1">
      <c r="B147" s="128"/>
      <c r="C147" s="129" t="s">
        <v>7</v>
      </c>
      <c r="D147" s="129" t="s">
        <v>135</v>
      </c>
      <c r="E147" s="130" t="s">
        <v>209</v>
      </c>
      <c r="F147" s="131" t="s">
        <v>210</v>
      </c>
      <c r="G147" s="132" t="s">
        <v>200</v>
      </c>
      <c r="H147" s="133">
        <v>1</v>
      </c>
      <c r="I147" s="134"/>
      <c r="J147" s="134">
        <f t="shared" si="10"/>
        <v>0</v>
      </c>
      <c r="K147" s="135"/>
      <c r="L147" s="28"/>
      <c r="M147" s="136" t="s">
        <v>1</v>
      </c>
      <c r="N147" s="137" t="s">
        <v>36</v>
      </c>
      <c r="O147" s="138">
        <v>0</v>
      </c>
      <c r="P147" s="138">
        <f t="shared" si="11"/>
        <v>0</v>
      </c>
      <c r="Q147" s="138">
        <v>0</v>
      </c>
      <c r="R147" s="138">
        <f t="shared" si="12"/>
        <v>0</v>
      </c>
      <c r="S147" s="138">
        <v>0</v>
      </c>
      <c r="T147" s="139">
        <f t="shared" si="13"/>
        <v>0</v>
      </c>
      <c r="AR147" s="140" t="s">
        <v>139</v>
      </c>
      <c r="AT147" s="140" t="s">
        <v>135</v>
      </c>
      <c r="AU147" s="140" t="s">
        <v>81</v>
      </c>
      <c r="AY147" s="16" t="s">
        <v>133</v>
      </c>
      <c r="BE147" s="141">
        <f t="shared" si="14"/>
        <v>0</v>
      </c>
      <c r="BF147" s="141">
        <f t="shared" si="15"/>
        <v>0</v>
      </c>
      <c r="BG147" s="141">
        <f t="shared" si="16"/>
        <v>0</v>
      </c>
      <c r="BH147" s="141">
        <f t="shared" si="17"/>
        <v>0</v>
      </c>
      <c r="BI147" s="141">
        <f t="shared" si="18"/>
        <v>0</v>
      </c>
      <c r="BJ147" s="16" t="s">
        <v>79</v>
      </c>
      <c r="BK147" s="141">
        <f t="shared" si="19"/>
        <v>0</v>
      </c>
      <c r="BL147" s="16" t="s">
        <v>139</v>
      </c>
      <c r="BM147" s="140" t="s">
        <v>211</v>
      </c>
    </row>
    <row r="148" spans="2:65" s="1" customFormat="1" ht="24.2" customHeight="1">
      <c r="B148" s="128"/>
      <c r="C148" s="129" t="s">
        <v>174</v>
      </c>
      <c r="D148" s="129" t="s">
        <v>135</v>
      </c>
      <c r="E148" s="130" t="s">
        <v>212</v>
      </c>
      <c r="F148" s="131" t="s">
        <v>213</v>
      </c>
      <c r="G148" s="132" t="s">
        <v>200</v>
      </c>
      <c r="H148" s="133">
        <v>8</v>
      </c>
      <c r="I148" s="134"/>
      <c r="J148" s="134">
        <f t="shared" si="10"/>
        <v>0</v>
      </c>
      <c r="K148" s="135"/>
      <c r="L148" s="28"/>
      <c r="M148" s="136" t="s">
        <v>1</v>
      </c>
      <c r="N148" s="137" t="s">
        <v>36</v>
      </c>
      <c r="O148" s="138">
        <v>0</v>
      </c>
      <c r="P148" s="138">
        <f t="shared" si="11"/>
        <v>0</v>
      </c>
      <c r="Q148" s="138">
        <v>0</v>
      </c>
      <c r="R148" s="138">
        <f t="shared" si="12"/>
        <v>0</v>
      </c>
      <c r="S148" s="138">
        <v>0</v>
      </c>
      <c r="T148" s="139">
        <f t="shared" si="13"/>
        <v>0</v>
      </c>
      <c r="AR148" s="140" t="s">
        <v>139</v>
      </c>
      <c r="AT148" s="140" t="s">
        <v>135</v>
      </c>
      <c r="AU148" s="140" t="s">
        <v>81</v>
      </c>
      <c r="AY148" s="16" t="s">
        <v>133</v>
      </c>
      <c r="BE148" s="141">
        <f t="shared" si="14"/>
        <v>0</v>
      </c>
      <c r="BF148" s="141">
        <f t="shared" si="15"/>
        <v>0</v>
      </c>
      <c r="BG148" s="141">
        <f t="shared" si="16"/>
        <v>0</v>
      </c>
      <c r="BH148" s="141">
        <f t="shared" si="17"/>
        <v>0</v>
      </c>
      <c r="BI148" s="141">
        <f t="shared" si="18"/>
        <v>0</v>
      </c>
      <c r="BJ148" s="16" t="s">
        <v>79</v>
      </c>
      <c r="BK148" s="141">
        <f t="shared" si="19"/>
        <v>0</v>
      </c>
      <c r="BL148" s="16" t="s">
        <v>139</v>
      </c>
      <c r="BM148" s="140" t="s">
        <v>214</v>
      </c>
    </row>
    <row r="149" spans="2:65" s="1" customFormat="1" ht="24.2" customHeight="1">
      <c r="B149" s="128"/>
      <c r="C149" s="129" t="s">
        <v>215</v>
      </c>
      <c r="D149" s="129" t="s">
        <v>135</v>
      </c>
      <c r="E149" s="130" t="s">
        <v>216</v>
      </c>
      <c r="F149" s="131" t="s">
        <v>217</v>
      </c>
      <c r="G149" s="132" t="s">
        <v>200</v>
      </c>
      <c r="H149" s="133">
        <v>8</v>
      </c>
      <c r="I149" s="134"/>
      <c r="J149" s="134">
        <f t="shared" si="10"/>
        <v>0</v>
      </c>
      <c r="K149" s="135"/>
      <c r="L149" s="28"/>
      <c r="M149" s="136" t="s">
        <v>1</v>
      </c>
      <c r="N149" s="137" t="s">
        <v>36</v>
      </c>
      <c r="O149" s="138">
        <v>0</v>
      </c>
      <c r="P149" s="138">
        <f t="shared" si="11"/>
        <v>0</v>
      </c>
      <c r="Q149" s="138">
        <v>0</v>
      </c>
      <c r="R149" s="138">
        <f t="shared" si="12"/>
        <v>0</v>
      </c>
      <c r="S149" s="138">
        <v>0</v>
      </c>
      <c r="T149" s="139">
        <f t="shared" si="13"/>
        <v>0</v>
      </c>
      <c r="AR149" s="140" t="s">
        <v>139</v>
      </c>
      <c r="AT149" s="140" t="s">
        <v>135</v>
      </c>
      <c r="AU149" s="140" t="s">
        <v>81</v>
      </c>
      <c r="AY149" s="16" t="s">
        <v>133</v>
      </c>
      <c r="BE149" s="141">
        <f t="shared" si="14"/>
        <v>0</v>
      </c>
      <c r="BF149" s="141">
        <f t="shared" si="15"/>
        <v>0</v>
      </c>
      <c r="BG149" s="141">
        <f t="shared" si="16"/>
        <v>0</v>
      </c>
      <c r="BH149" s="141">
        <f t="shared" si="17"/>
        <v>0</v>
      </c>
      <c r="BI149" s="141">
        <f t="shared" si="18"/>
        <v>0</v>
      </c>
      <c r="BJ149" s="16" t="s">
        <v>79</v>
      </c>
      <c r="BK149" s="141">
        <f t="shared" si="19"/>
        <v>0</v>
      </c>
      <c r="BL149" s="16" t="s">
        <v>139</v>
      </c>
      <c r="BM149" s="140" t="s">
        <v>218</v>
      </c>
    </row>
    <row r="150" spans="2:63" s="11" customFormat="1" ht="25.9" customHeight="1">
      <c r="B150" s="117"/>
      <c r="D150" s="118" t="s">
        <v>70</v>
      </c>
      <c r="E150" s="119" t="s">
        <v>219</v>
      </c>
      <c r="F150" s="119" t="s">
        <v>220</v>
      </c>
      <c r="J150" s="120">
        <f>BK150</f>
        <v>0</v>
      </c>
      <c r="L150" s="117"/>
      <c r="M150" s="121"/>
      <c r="P150" s="122">
        <f>P151</f>
        <v>0</v>
      </c>
      <c r="R150" s="122">
        <f>R151</f>
        <v>0</v>
      </c>
      <c r="T150" s="123">
        <f>T151</f>
        <v>0</v>
      </c>
      <c r="AR150" s="118" t="s">
        <v>81</v>
      </c>
      <c r="AT150" s="124" t="s">
        <v>70</v>
      </c>
      <c r="AU150" s="124" t="s">
        <v>71</v>
      </c>
      <c r="AY150" s="118" t="s">
        <v>133</v>
      </c>
      <c r="BK150" s="125">
        <f>BK151</f>
        <v>0</v>
      </c>
    </row>
    <row r="151" spans="2:63" s="11" customFormat="1" ht="22.9" customHeight="1">
      <c r="B151" s="117"/>
      <c r="D151" s="118" t="s">
        <v>70</v>
      </c>
      <c r="E151" s="126" t="s">
        <v>221</v>
      </c>
      <c r="F151" s="126" t="s">
        <v>222</v>
      </c>
      <c r="J151" s="127">
        <f>BK151</f>
        <v>0</v>
      </c>
      <c r="L151" s="117"/>
      <c r="M151" s="121"/>
      <c r="P151" s="122">
        <f>SUM(P152:P167)</f>
        <v>0</v>
      </c>
      <c r="R151" s="122">
        <f>SUM(R152:R167)</f>
        <v>0</v>
      </c>
      <c r="T151" s="123">
        <f>SUM(T152:T167)</f>
        <v>0</v>
      </c>
      <c r="AR151" s="118" t="s">
        <v>81</v>
      </c>
      <c r="AT151" s="124" t="s">
        <v>70</v>
      </c>
      <c r="AU151" s="124" t="s">
        <v>79</v>
      </c>
      <c r="AY151" s="118" t="s">
        <v>133</v>
      </c>
      <c r="BK151" s="125">
        <f>SUM(BK152:BK167)</f>
        <v>0</v>
      </c>
    </row>
    <row r="152" spans="2:65" s="1" customFormat="1" ht="24.2" customHeight="1">
      <c r="B152" s="128"/>
      <c r="C152" s="142" t="s">
        <v>179</v>
      </c>
      <c r="D152" s="142" t="s">
        <v>175</v>
      </c>
      <c r="E152" s="143" t="s">
        <v>223</v>
      </c>
      <c r="F152" s="144" t="s">
        <v>224</v>
      </c>
      <c r="G152" s="145" t="s">
        <v>200</v>
      </c>
      <c r="H152" s="146">
        <v>1</v>
      </c>
      <c r="I152" s="147"/>
      <c r="J152" s="147">
        <f aca="true" t="shared" si="20" ref="J152:J167">ROUND(I152*H152,2)</f>
        <v>0</v>
      </c>
      <c r="K152" s="148"/>
      <c r="L152" s="149"/>
      <c r="M152" s="150" t="s">
        <v>1</v>
      </c>
      <c r="N152" s="151" t="s">
        <v>36</v>
      </c>
      <c r="O152" s="138">
        <v>0</v>
      </c>
      <c r="P152" s="138">
        <f aca="true" t="shared" si="21" ref="P152:P167">O152*H152</f>
        <v>0</v>
      </c>
      <c r="Q152" s="138">
        <v>0</v>
      </c>
      <c r="R152" s="138">
        <f aca="true" t="shared" si="22" ref="R152:R167">Q152*H152</f>
        <v>0</v>
      </c>
      <c r="S152" s="138">
        <v>0</v>
      </c>
      <c r="T152" s="139">
        <f aca="true" t="shared" si="23" ref="T152:T167">S152*H152</f>
        <v>0</v>
      </c>
      <c r="AR152" s="140" t="s">
        <v>193</v>
      </c>
      <c r="AT152" s="140" t="s">
        <v>175</v>
      </c>
      <c r="AU152" s="140" t="s">
        <v>81</v>
      </c>
      <c r="AY152" s="16" t="s">
        <v>133</v>
      </c>
      <c r="BE152" s="141">
        <f aca="true" t="shared" si="24" ref="BE152:BE167">IF(N152="základní",J152,0)</f>
        <v>0</v>
      </c>
      <c r="BF152" s="141">
        <f aca="true" t="shared" si="25" ref="BF152:BF167">IF(N152="snížená",J152,0)</f>
        <v>0</v>
      </c>
      <c r="BG152" s="141">
        <f aca="true" t="shared" si="26" ref="BG152:BG167">IF(N152="zákl. přenesená",J152,0)</f>
        <v>0</v>
      </c>
      <c r="BH152" s="141">
        <f aca="true" t="shared" si="27" ref="BH152:BH167">IF(N152="sníž. přenesená",J152,0)</f>
        <v>0</v>
      </c>
      <c r="BI152" s="141">
        <f aca="true" t="shared" si="28" ref="BI152:BI167">IF(N152="nulová",J152,0)</f>
        <v>0</v>
      </c>
      <c r="BJ152" s="16" t="s">
        <v>79</v>
      </c>
      <c r="BK152" s="141">
        <f aca="true" t="shared" si="29" ref="BK152:BK167">ROUND(I152*H152,2)</f>
        <v>0</v>
      </c>
      <c r="BL152" s="16" t="s">
        <v>163</v>
      </c>
      <c r="BM152" s="140" t="s">
        <v>225</v>
      </c>
    </row>
    <row r="153" spans="2:65" s="1" customFormat="1" ht="16.5" customHeight="1">
      <c r="B153" s="128"/>
      <c r="C153" s="129" t="s">
        <v>226</v>
      </c>
      <c r="D153" s="129" t="s">
        <v>135</v>
      </c>
      <c r="E153" s="130" t="s">
        <v>227</v>
      </c>
      <c r="F153" s="131" t="s">
        <v>228</v>
      </c>
      <c r="G153" s="132" t="s">
        <v>189</v>
      </c>
      <c r="H153" s="133">
        <v>6</v>
      </c>
      <c r="I153" s="134"/>
      <c r="J153" s="134">
        <f t="shared" si="20"/>
        <v>0</v>
      </c>
      <c r="K153" s="135"/>
      <c r="L153" s="28"/>
      <c r="M153" s="136" t="s">
        <v>1</v>
      </c>
      <c r="N153" s="137" t="s">
        <v>36</v>
      </c>
      <c r="O153" s="138">
        <v>0</v>
      </c>
      <c r="P153" s="138">
        <f t="shared" si="21"/>
        <v>0</v>
      </c>
      <c r="Q153" s="138">
        <v>0</v>
      </c>
      <c r="R153" s="138">
        <f t="shared" si="22"/>
        <v>0</v>
      </c>
      <c r="S153" s="138">
        <v>0</v>
      </c>
      <c r="T153" s="139">
        <f t="shared" si="23"/>
        <v>0</v>
      </c>
      <c r="AR153" s="140" t="s">
        <v>163</v>
      </c>
      <c r="AT153" s="140" t="s">
        <v>135</v>
      </c>
      <c r="AU153" s="140" t="s">
        <v>81</v>
      </c>
      <c r="AY153" s="16" t="s">
        <v>133</v>
      </c>
      <c r="BE153" s="141">
        <f t="shared" si="24"/>
        <v>0</v>
      </c>
      <c r="BF153" s="141">
        <f t="shared" si="25"/>
        <v>0</v>
      </c>
      <c r="BG153" s="141">
        <f t="shared" si="26"/>
        <v>0</v>
      </c>
      <c r="BH153" s="141">
        <f t="shared" si="27"/>
        <v>0</v>
      </c>
      <c r="BI153" s="141">
        <f t="shared" si="28"/>
        <v>0</v>
      </c>
      <c r="BJ153" s="16" t="s">
        <v>79</v>
      </c>
      <c r="BK153" s="141">
        <f t="shared" si="29"/>
        <v>0</v>
      </c>
      <c r="BL153" s="16" t="s">
        <v>163</v>
      </c>
      <c r="BM153" s="140" t="s">
        <v>229</v>
      </c>
    </row>
    <row r="154" spans="2:65" s="1" customFormat="1" ht="16.5" customHeight="1">
      <c r="B154" s="128"/>
      <c r="C154" s="129" t="s">
        <v>182</v>
      </c>
      <c r="D154" s="129" t="s">
        <v>135</v>
      </c>
      <c r="E154" s="130" t="s">
        <v>230</v>
      </c>
      <c r="F154" s="131" t="s">
        <v>231</v>
      </c>
      <c r="G154" s="132" t="s">
        <v>200</v>
      </c>
      <c r="H154" s="133">
        <v>4</v>
      </c>
      <c r="I154" s="134"/>
      <c r="J154" s="134">
        <f t="shared" si="20"/>
        <v>0</v>
      </c>
      <c r="K154" s="135"/>
      <c r="L154" s="28"/>
      <c r="M154" s="136" t="s">
        <v>1</v>
      </c>
      <c r="N154" s="137" t="s">
        <v>36</v>
      </c>
      <c r="O154" s="138">
        <v>0</v>
      </c>
      <c r="P154" s="138">
        <f t="shared" si="21"/>
        <v>0</v>
      </c>
      <c r="Q154" s="138">
        <v>0</v>
      </c>
      <c r="R154" s="138">
        <f t="shared" si="22"/>
        <v>0</v>
      </c>
      <c r="S154" s="138">
        <v>0</v>
      </c>
      <c r="T154" s="139">
        <f t="shared" si="23"/>
        <v>0</v>
      </c>
      <c r="AR154" s="140" t="s">
        <v>163</v>
      </c>
      <c r="AT154" s="140" t="s">
        <v>135</v>
      </c>
      <c r="AU154" s="140" t="s">
        <v>81</v>
      </c>
      <c r="AY154" s="16" t="s">
        <v>133</v>
      </c>
      <c r="BE154" s="141">
        <f t="shared" si="24"/>
        <v>0</v>
      </c>
      <c r="BF154" s="141">
        <f t="shared" si="25"/>
        <v>0</v>
      </c>
      <c r="BG154" s="141">
        <f t="shared" si="26"/>
        <v>0</v>
      </c>
      <c r="BH154" s="141">
        <f t="shared" si="27"/>
        <v>0</v>
      </c>
      <c r="BI154" s="141">
        <f t="shared" si="28"/>
        <v>0</v>
      </c>
      <c r="BJ154" s="16" t="s">
        <v>79</v>
      </c>
      <c r="BK154" s="141">
        <f t="shared" si="29"/>
        <v>0</v>
      </c>
      <c r="BL154" s="16" t="s">
        <v>163</v>
      </c>
      <c r="BM154" s="140" t="s">
        <v>232</v>
      </c>
    </row>
    <row r="155" spans="2:65" s="1" customFormat="1" ht="16.5" customHeight="1">
      <c r="B155" s="128"/>
      <c r="C155" s="129" t="s">
        <v>233</v>
      </c>
      <c r="D155" s="129" t="s">
        <v>135</v>
      </c>
      <c r="E155" s="130" t="s">
        <v>234</v>
      </c>
      <c r="F155" s="131" t="s">
        <v>235</v>
      </c>
      <c r="G155" s="132" t="s">
        <v>189</v>
      </c>
      <c r="H155" s="133">
        <v>153</v>
      </c>
      <c r="I155" s="134"/>
      <c r="J155" s="134">
        <f t="shared" si="20"/>
        <v>0</v>
      </c>
      <c r="K155" s="135"/>
      <c r="L155" s="28"/>
      <c r="M155" s="136" t="s">
        <v>1</v>
      </c>
      <c r="N155" s="137" t="s">
        <v>36</v>
      </c>
      <c r="O155" s="138">
        <v>0</v>
      </c>
      <c r="P155" s="138">
        <f t="shared" si="21"/>
        <v>0</v>
      </c>
      <c r="Q155" s="138">
        <v>0</v>
      </c>
      <c r="R155" s="138">
        <f t="shared" si="22"/>
        <v>0</v>
      </c>
      <c r="S155" s="138">
        <v>0</v>
      </c>
      <c r="T155" s="139">
        <f t="shared" si="23"/>
        <v>0</v>
      </c>
      <c r="AR155" s="140" t="s">
        <v>163</v>
      </c>
      <c r="AT155" s="140" t="s">
        <v>135</v>
      </c>
      <c r="AU155" s="140" t="s">
        <v>81</v>
      </c>
      <c r="AY155" s="16" t="s">
        <v>133</v>
      </c>
      <c r="BE155" s="141">
        <f t="shared" si="24"/>
        <v>0</v>
      </c>
      <c r="BF155" s="141">
        <f t="shared" si="25"/>
        <v>0</v>
      </c>
      <c r="BG155" s="141">
        <f t="shared" si="26"/>
        <v>0</v>
      </c>
      <c r="BH155" s="141">
        <f t="shared" si="27"/>
        <v>0</v>
      </c>
      <c r="BI155" s="141">
        <f t="shared" si="28"/>
        <v>0</v>
      </c>
      <c r="BJ155" s="16" t="s">
        <v>79</v>
      </c>
      <c r="BK155" s="141">
        <f t="shared" si="29"/>
        <v>0</v>
      </c>
      <c r="BL155" s="16" t="s">
        <v>163</v>
      </c>
      <c r="BM155" s="140" t="s">
        <v>236</v>
      </c>
    </row>
    <row r="156" spans="2:65" s="1" customFormat="1" ht="24.2" customHeight="1">
      <c r="B156" s="128"/>
      <c r="C156" s="129" t="s">
        <v>185</v>
      </c>
      <c r="D156" s="129" t="s">
        <v>135</v>
      </c>
      <c r="E156" s="130" t="s">
        <v>237</v>
      </c>
      <c r="F156" s="131" t="s">
        <v>238</v>
      </c>
      <c r="G156" s="132" t="s">
        <v>178</v>
      </c>
      <c r="H156" s="133">
        <v>1.88</v>
      </c>
      <c r="I156" s="134"/>
      <c r="J156" s="134">
        <f t="shared" si="20"/>
        <v>0</v>
      </c>
      <c r="K156" s="135"/>
      <c r="L156" s="28"/>
      <c r="M156" s="136" t="s">
        <v>1</v>
      </c>
      <c r="N156" s="137" t="s">
        <v>36</v>
      </c>
      <c r="O156" s="138">
        <v>0</v>
      </c>
      <c r="P156" s="138">
        <f t="shared" si="21"/>
        <v>0</v>
      </c>
      <c r="Q156" s="138">
        <v>0</v>
      </c>
      <c r="R156" s="138">
        <f t="shared" si="22"/>
        <v>0</v>
      </c>
      <c r="S156" s="138">
        <v>0</v>
      </c>
      <c r="T156" s="139">
        <f t="shared" si="23"/>
        <v>0</v>
      </c>
      <c r="AR156" s="140" t="s">
        <v>163</v>
      </c>
      <c r="AT156" s="140" t="s">
        <v>135</v>
      </c>
      <c r="AU156" s="140" t="s">
        <v>81</v>
      </c>
      <c r="AY156" s="16" t="s">
        <v>133</v>
      </c>
      <c r="BE156" s="141">
        <f t="shared" si="24"/>
        <v>0</v>
      </c>
      <c r="BF156" s="141">
        <f t="shared" si="25"/>
        <v>0</v>
      </c>
      <c r="BG156" s="141">
        <f t="shared" si="26"/>
        <v>0</v>
      </c>
      <c r="BH156" s="141">
        <f t="shared" si="27"/>
        <v>0</v>
      </c>
      <c r="BI156" s="141">
        <f t="shared" si="28"/>
        <v>0</v>
      </c>
      <c r="BJ156" s="16" t="s">
        <v>79</v>
      </c>
      <c r="BK156" s="141">
        <f t="shared" si="29"/>
        <v>0</v>
      </c>
      <c r="BL156" s="16" t="s">
        <v>163</v>
      </c>
      <c r="BM156" s="140" t="s">
        <v>239</v>
      </c>
    </row>
    <row r="157" spans="2:65" s="1" customFormat="1" ht="16.5" customHeight="1">
      <c r="B157" s="128"/>
      <c r="C157" s="129" t="s">
        <v>240</v>
      </c>
      <c r="D157" s="129" t="s">
        <v>135</v>
      </c>
      <c r="E157" s="130" t="s">
        <v>241</v>
      </c>
      <c r="F157" s="131" t="s">
        <v>242</v>
      </c>
      <c r="G157" s="132" t="s">
        <v>189</v>
      </c>
      <c r="H157" s="133">
        <v>60</v>
      </c>
      <c r="I157" s="134"/>
      <c r="J157" s="134">
        <f t="shared" si="20"/>
        <v>0</v>
      </c>
      <c r="K157" s="135"/>
      <c r="L157" s="28"/>
      <c r="M157" s="136" t="s">
        <v>1</v>
      </c>
      <c r="N157" s="137" t="s">
        <v>36</v>
      </c>
      <c r="O157" s="138">
        <v>0</v>
      </c>
      <c r="P157" s="138">
        <f t="shared" si="21"/>
        <v>0</v>
      </c>
      <c r="Q157" s="138">
        <v>0</v>
      </c>
      <c r="R157" s="138">
        <f t="shared" si="22"/>
        <v>0</v>
      </c>
      <c r="S157" s="138">
        <v>0</v>
      </c>
      <c r="T157" s="139">
        <f t="shared" si="23"/>
        <v>0</v>
      </c>
      <c r="AR157" s="140" t="s">
        <v>163</v>
      </c>
      <c r="AT157" s="140" t="s">
        <v>135</v>
      </c>
      <c r="AU157" s="140" t="s">
        <v>81</v>
      </c>
      <c r="AY157" s="16" t="s">
        <v>133</v>
      </c>
      <c r="BE157" s="141">
        <f t="shared" si="24"/>
        <v>0</v>
      </c>
      <c r="BF157" s="141">
        <f t="shared" si="25"/>
        <v>0</v>
      </c>
      <c r="BG157" s="141">
        <f t="shared" si="26"/>
        <v>0</v>
      </c>
      <c r="BH157" s="141">
        <f t="shared" si="27"/>
        <v>0</v>
      </c>
      <c r="BI157" s="141">
        <f t="shared" si="28"/>
        <v>0</v>
      </c>
      <c r="BJ157" s="16" t="s">
        <v>79</v>
      </c>
      <c r="BK157" s="141">
        <f t="shared" si="29"/>
        <v>0</v>
      </c>
      <c r="BL157" s="16" t="s">
        <v>163</v>
      </c>
      <c r="BM157" s="140" t="s">
        <v>243</v>
      </c>
    </row>
    <row r="158" spans="2:65" s="1" customFormat="1" ht="24.2" customHeight="1">
      <c r="B158" s="128"/>
      <c r="C158" s="129" t="s">
        <v>190</v>
      </c>
      <c r="D158" s="129" t="s">
        <v>135</v>
      </c>
      <c r="E158" s="130" t="s">
        <v>244</v>
      </c>
      <c r="F158" s="131" t="s">
        <v>245</v>
      </c>
      <c r="G158" s="132" t="s">
        <v>246</v>
      </c>
      <c r="H158" s="133">
        <v>7069.441</v>
      </c>
      <c r="I158" s="134"/>
      <c r="J158" s="134">
        <f t="shared" si="20"/>
        <v>0</v>
      </c>
      <c r="K158" s="135"/>
      <c r="L158" s="28"/>
      <c r="M158" s="136" t="s">
        <v>1</v>
      </c>
      <c r="N158" s="137" t="s">
        <v>36</v>
      </c>
      <c r="O158" s="138">
        <v>0</v>
      </c>
      <c r="P158" s="138">
        <f t="shared" si="21"/>
        <v>0</v>
      </c>
      <c r="Q158" s="138">
        <v>0</v>
      </c>
      <c r="R158" s="138">
        <f t="shared" si="22"/>
        <v>0</v>
      </c>
      <c r="S158" s="138">
        <v>0</v>
      </c>
      <c r="T158" s="139">
        <f t="shared" si="23"/>
        <v>0</v>
      </c>
      <c r="AR158" s="140" t="s">
        <v>163</v>
      </c>
      <c r="AT158" s="140" t="s">
        <v>135</v>
      </c>
      <c r="AU158" s="140" t="s">
        <v>81</v>
      </c>
      <c r="AY158" s="16" t="s">
        <v>133</v>
      </c>
      <c r="BE158" s="141">
        <f t="shared" si="24"/>
        <v>0</v>
      </c>
      <c r="BF158" s="141">
        <f t="shared" si="25"/>
        <v>0</v>
      </c>
      <c r="BG158" s="141">
        <f t="shared" si="26"/>
        <v>0</v>
      </c>
      <c r="BH158" s="141">
        <f t="shared" si="27"/>
        <v>0</v>
      </c>
      <c r="BI158" s="141">
        <f t="shared" si="28"/>
        <v>0</v>
      </c>
      <c r="BJ158" s="16" t="s">
        <v>79</v>
      </c>
      <c r="BK158" s="141">
        <f t="shared" si="29"/>
        <v>0</v>
      </c>
      <c r="BL158" s="16" t="s">
        <v>163</v>
      </c>
      <c r="BM158" s="140" t="s">
        <v>247</v>
      </c>
    </row>
    <row r="159" spans="2:65" s="1" customFormat="1" ht="78" customHeight="1">
      <c r="B159" s="128"/>
      <c r="C159" s="142" t="s">
        <v>248</v>
      </c>
      <c r="D159" s="142" t="s">
        <v>175</v>
      </c>
      <c r="E159" s="143" t="s">
        <v>249</v>
      </c>
      <c r="F159" s="144" t="s">
        <v>250</v>
      </c>
      <c r="G159" s="145" t="s">
        <v>200</v>
      </c>
      <c r="H159" s="146">
        <v>1</v>
      </c>
      <c r="I159" s="147"/>
      <c r="J159" s="147">
        <f t="shared" si="20"/>
        <v>0</v>
      </c>
      <c r="K159" s="148"/>
      <c r="L159" s="149"/>
      <c r="M159" s="150" t="s">
        <v>1</v>
      </c>
      <c r="N159" s="151" t="s">
        <v>36</v>
      </c>
      <c r="O159" s="138">
        <v>0</v>
      </c>
      <c r="P159" s="138">
        <f t="shared" si="21"/>
        <v>0</v>
      </c>
      <c r="Q159" s="138">
        <v>0</v>
      </c>
      <c r="R159" s="138">
        <f t="shared" si="22"/>
        <v>0</v>
      </c>
      <c r="S159" s="138">
        <v>0</v>
      </c>
      <c r="T159" s="139">
        <f t="shared" si="23"/>
        <v>0</v>
      </c>
      <c r="AR159" s="140" t="s">
        <v>193</v>
      </c>
      <c r="AT159" s="140" t="s">
        <v>175</v>
      </c>
      <c r="AU159" s="140" t="s">
        <v>81</v>
      </c>
      <c r="AY159" s="16" t="s">
        <v>133</v>
      </c>
      <c r="BE159" s="141">
        <f t="shared" si="24"/>
        <v>0</v>
      </c>
      <c r="BF159" s="141">
        <f t="shared" si="25"/>
        <v>0</v>
      </c>
      <c r="BG159" s="141">
        <f t="shared" si="26"/>
        <v>0</v>
      </c>
      <c r="BH159" s="141">
        <f t="shared" si="27"/>
        <v>0</v>
      </c>
      <c r="BI159" s="141">
        <f t="shared" si="28"/>
        <v>0</v>
      </c>
      <c r="BJ159" s="16" t="s">
        <v>79</v>
      </c>
      <c r="BK159" s="141">
        <f t="shared" si="29"/>
        <v>0</v>
      </c>
      <c r="BL159" s="16" t="s">
        <v>163</v>
      </c>
      <c r="BM159" s="140" t="s">
        <v>251</v>
      </c>
    </row>
    <row r="160" spans="2:65" s="1" customFormat="1" ht="21.75" customHeight="1">
      <c r="B160" s="128"/>
      <c r="C160" s="142" t="s">
        <v>193</v>
      </c>
      <c r="D160" s="142" t="s">
        <v>175</v>
      </c>
      <c r="E160" s="143" t="s">
        <v>252</v>
      </c>
      <c r="F160" s="144" t="s">
        <v>253</v>
      </c>
      <c r="G160" s="145" t="s">
        <v>200</v>
      </c>
      <c r="H160" s="146">
        <v>4</v>
      </c>
      <c r="I160" s="147"/>
      <c r="J160" s="147">
        <f t="shared" si="20"/>
        <v>0</v>
      </c>
      <c r="K160" s="148"/>
      <c r="L160" s="149"/>
      <c r="M160" s="150" t="s">
        <v>1</v>
      </c>
      <c r="N160" s="151" t="s">
        <v>36</v>
      </c>
      <c r="O160" s="138">
        <v>0</v>
      </c>
      <c r="P160" s="138">
        <f t="shared" si="21"/>
        <v>0</v>
      </c>
      <c r="Q160" s="138">
        <v>0</v>
      </c>
      <c r="R160" s="138">
        <f t="shared" si="22"/>
        <v>0</v>
      </c>
      <c r="S160" s="138">
        <v>0</v>
      </c>
      <c r="T160" s="139">
        <f t="shared" si="23"/>
        <v>0</v>
      </c>
      <c r="AR160" s="140" t="s">
        <v>193</v>
      </c>
      <c r="AT160" s="140" t="s">
        <v>175</v>
      </c>
      <c r="AU160" s="140" t="s">
        <v>81</v>
      </c>
      <c r="AY160" s="16" t="s">
        <v>133</v>
      </c>
      <c r="BE160" s="141">
        <f t="shared" si="24"/>
        <v>0</v>
      </c>
      <c r="BF160" s="141">
        <f t="shared" si="25"/>
        <v>0</v>
      </c>
      <c r="BG160" s="141">
        <f t="shared" si="26"/>
        <v>0</v>
      </c>
      <c r="BH160" s="141">
        <f t="shared" si="27"/>
        <v>0</v>
      </c>
      <c r="BI160" s="141">
        <f t="shared" si="28"/>
        <v>0</v>
      </c>
      <c r="BJ160" s="16" t="s">
        <v>79</v>
      </c>
      <c r="BK160" s="141">
        <f t="shared" si="29"/>
        <v>0</v>
      </c>
      <c r="BL160" s="16" t="s">
        <v>163</v>
      </c>
      <c r="BM160" s="140" t="s">
        <v>254</v>
      </c>
    </row>
    <row r="161" spans="2:65" s="1" customFormat="1" ht="33" customHeight="1">
      <c r="B161" s="128"/>
      <c r="C161" s="142" t="s">
        <v>255</v>
      </c>
      <c r="D161" s="142" t="s">
        <v>175</v>
      </c>
      <c r="E161" s="143" t="s">
        <v>256</v>
      </c>
      <c r="F161" s="144" t="s">
        <v>257</v>
      </c>
      <c r="G161" s="145" t="s">
        <v>200</v>
      </c>
      <c r="H161" s="146">
        <v>1</v>
      </c>
      <c r="I161" s="147"/>
      <c r="J161" s="147">
        <f t="shared" si="20"/>
        <v>0</v>
      </c>
      <c r="K161" s="148"/>
      <c r="L161" s="149"/>
      <c r="M161" s="150" t="s">
        <v>1</v>
      </c>
      <c r="N161" s="151" t="s">
        <v>36</v>
      </c>
      <c r="O161" s="138">
        <v>0</v>
      </c>
      <c r="P161" s="138">
        <f t="shared" si="21"/>
        <v>0</v>
      </c>
      <c r="Q161" s="138">
        <v>0</v>
      </c>
      <c r="R161" s="138">
        <f t="shared" si="22"/>
        <v>0</v>
      </c>
      <c r="S161" s="138">
        <v>0</v>
      </c>
      <c r="T161" s="139">
        <f t="shared" si="23"/>
        <v>0</v>
      </c>
      <c r="AR161" s="140" t="s">
        <v>193</v>
      </c>
      <c r="AT161" s="140" t="s">
        <v>175</v>
      </c>
      <c r="AU161" s="140" t="s">
        <v>81</v>
      </c>
      <c r="AY161" s="16" t="s">
        <v>133</v>
      </c>
      <c r="BE161" s="141">
        <f t="shared" si="24"/>
        <v>0</v>
      </c>
      <c r="BF161" s="141">
        <f t="shared" si="25"/>
        <v>0</v>
      </c>
      <c r="BG161" s="141">
        <f t="shared" si="26"/>
        <v>0</v>
      </c>
      <c r="BH161" s="141">
        <f t="shared" si="27"/>
        <v>0</v>
      </c>
      <c r="BI161" s="141">
        <f t="shared" si="28"/>
        <v>0</v>
      </c>
      <c r="BJ161" s="16" t="s">
        <v>79</v>
      </c>
      <c r="BK161" s="141">
        <f t="shared" si="29"/>
        <v>0</v>
      </c>
      <c r="BL161" s="16" t="s">
        <v>163</v>
      </c>
      <c r="BM161" s="140" t="s">
        <v>258</v>
      </c>
    </row>
    <row r="162" spans="2:65" s="1" customFormat="1" ht="44.25" customHeight="1">
      <c r="B162" s="128"/>
      <c r="C162" s="129" t="s">
        <v>197</v>
      </c>
      <c r="D162" s="129" t="s">
        <v>135</v>
      </c>
      <c r="E162" s="130" t="s">
        <v>259</v>
      </c>
      <c r="F162" s="131" t="s">
        <v>260</v>
      </c>
      <c r="G162" s="132" t="s">
        <v>200</v>
      </c>
      <c r="H162" s="133">
        <v>5</v>
      </c>
      <c r="I162" s="134"/>
      <c r="J162" s="134">
        <f t="shared" si="20"/>
        <v>0</v>
      </c>
      <c r="K162" s="135"/>
      <c r="L162" s="28"/>
      <c r="M162" s="136" t="s">
        <v>1</v>
      </c>
      <c r="N162" s="137" t="s">
        <v>36</v>
      </c>
      <c r="O162" s="138">
        <v>0</v>
      </c>
      <c r="P162" s="138">
        <f t="shared" si="21"/>
        <v>0</v>
      </c>
      <c r="Q162" s="138">
        <v>0</v>
      </c>
      <c r="R162" s="138">
        <f t="shared" si="22"/>
        <v>0</v>
      </c>
      <c r="S162" s="138">
        <v>0</v>
      </c>
      <c r="T162" s="139">
        <f t="shared" si="23"/>
        <v>0</v>
      </c>
      <c r="AR162" s="140" t="s">
        <v>163</v>
      </c>
      <c r="AT162" s="140" t="s">
        <v>135</v>
      </c>
      <c r="AU162" s="140" t="s">
        <v>81</v>
      </c>
      <c r="AY162" s="16" t="s">
        <v>133</v>
      </c>
      <c r="BE162" s="141">
        <f t="shared" si="24"/>
        <v>0</v>
      </c>
      <c r="BF162" s="141">
        <f t="shared" si="25"/>
        <v>0</v>
      </c>
      <c r="BG162" s="141">
        <f t="shared" si="26"/>
        <v>0</v>
      </c>
      <c r="BH162" s="141">
        <f t="shared" si="27"/>
        <v>0</v>
      </c>
      <c r="BI162" s="141">
        <f t="shared" si="28"/>
        <v>0</v>
      </c>
      <c r="BJ162" s="16" t="s">
        <v>79</v>
      </c>
      <c r="BK162" s="141">
        <f t="shared" si="29"/>
        <v>0</v>
      </c>
      <c r="BL162" s="16" t="s">
        <v>163</v>
      </c>
      <c r="BM162" s="140" t="s">
        <v>261</v>
      </c>
    </row>
    <row r="163" spans="2:65" s="1" customFormat="1" ht="16.5" customHeight="1">
      <c r="B163" s="128"/>
      <c r="C163" s="129" t="s">
        <v>262</v>
      </c>
      <c r="D163" s="129" t="s">
        <v>135</v>
      </c>
      <c r="E163" s="130" t="s">
        <v>263</v>
      </c>
      <c r="F163" s="131" t="s">
        <v>264</v>
      </c>
      <c r="G163" s="132" t="s">
        <v>189</v>
      </c>
      <c r="H163" s="133">
        <v>16</v>
      </c>
      <c r="I163" s="134"/>
      <c r="J163" s="134">
        <f t="shared" si="20"/>
        <v>0</v>
      </c>
      <c r="K163" s="135"/>
      <c r="L163" s="28"/>
      <c r="M163" s="136" t="s">
        <v>1</v>
      </c>
      <c r="N163" s="137" t="s">
        <v>36</v>
      </c>
      <c r="O163" s="138">
        <v>0</v>
      </c>
      <c r="P163" s="138">
        <f t="shared" si="21"/>
        <v>0</v>
      </c>
      <c r="Q163" s="138">
        <v>0</v>
      </c>
      <c r="R163" s="138">
        <f t="shared" si="22"/>
        <v>0</v>
      </c>
      <c r="S163" s="138">
        <v>0</v>
      </c>
      <c r="T163" s="139">
        <f t="shared" si="23"/>
        <v>0</v>
      </c>
      <c r="AR163" s="140" t="s">
        <v>163</v>
      </c>
      <c r="AT163" s="140" t="s">
        <v>135</v>
      </c>
      <c r="AU163" s="140" t="s">
        <v>81</v>
      </c>
      <c r="AY163" s="16" t="s">
        <v>133</v>
      </c>
      <c r="BE163" s="141">
        <f t="shared" si="24"/>
        <v>0</v>
      </c>
      <c r="BF163" s="141">
        <f t="shared" si="25"/>
        <v>0</v>
      </c>
      <c r="BG163" s="141">
        <f t="shared" si="26"/>
        <v>0</v>
      </c>
      <c r="BH163" s="141">
        <f t="shared" si="27"/>
        <v>0</v>
      </c>
      <c r="BI163" s="141">
        <f t="shared" si="28"/>
        <v>0</v>
      </c>
      <c r="BJ163" s="16" t="s">
        <v>79</v>
      </c>
      <c r="BK163" s="141">
        <f t="shared" si="29"/>
        <v>0</v>
      </c>
      <c r="BL163" s="16" t="s">
        <v>163</v>
      </c>
      <c r="BM163" s="140" t="s">
        <v>265</v>
      </c>
    </row>
    <row r="164" spans="2:65" s="1" customFormat="1" ht="16.5" customHeight="1">
      <c r="B164" s="128"/>
      <c r="C164" s="142" t="s">
        <v>201</v>
      </c>
      <c r="D164" s="142" t="s">
        <v>175</v>
      </c>
      <c r="E164" s="143" t="s">
        <v>266</v>
      </c>
      <c r="F164" s="144" t="s">
        <v>267</v>
      </c>
      <c r="G164" s="145" t="s">
        <v>189</v>
      </c>
      <c r="H164" s="146">
        <v>16</v>
      </c>
      <c r="I164" s="147"/>
      <c r="J164" s="147">
        <f t="shared" si="20"/>
        <v>0</v>
      </c>
      <c r="K164" s="148"/>
      <c r="L164" s="149"/>
      <c r="M164" s="150" t="s">
        <v>1</v>
      </c>
      <c r="N164" s="151" t="s">
        <v>36</v>
      </c>
      <c r="O164" s="138">
        <v>0</v>
      </c>
      <c r="P164" s="138">
        <f t="shared" si="21"/>
        <v>0</v>
      </c>
      <c r="Q164" s="138">
        <v>0</v>
      </c>
      <c r="R164" s="138">
        <f t="shared" si="22"/>
        <v>0</v>
      </c>
      <c r="S164" s="138">
        <v>0</v>
      </c>
      <c r="T164" s="139">
        <f t="shared" si="23"/>
        <v>0</v>
      </c>
      <c r="AR164" s="140" t="s">
        <v>193</v>
      </c>
      <c r="AT164" s="140" t="s">
        <v>175</v>
      </c>
      <c r="AU164" s="140" t="s">
        <v>81</v>
      </c>
      <c r="AY164" s="16" t="s">
        <v>133</v>
      </c>
      <c r="BE164" s="141">
        <f t="shared" si="24"/>
        <v>0</v>
      </c>
      <c r="BF164" s="141">
        <f t="shared" si="25"/>
        <v>0</v>
      </c>
      <c r="BG164" s="141">
        <f t="shared" si="26"/>
        <v>0</v>
      </c>
      <c r="BH164" s="141">
        <f t="shared" si="27"/>
        <v>0</v>
      </c>
      <c r="BI164" s="141">
        <f t="shared" si="28"/>
        <v>0</v>
      </c>
      <c r="BJ164" s="16" t="s">
        <v>79</v>
      </c>
      <c r="BK164" s="141">
        <f t="shared" si="29"/>
        <v>0</v>
      </c>
      <c r="BL164" s="16" t="s">
        <v>163</v>
      </c>
      <c r="BM164" s="140" t="s">
        <v>268</v>
      </c>
    </row>
    <row r="165" spans="2:65" s="1" customFormat="1" ht="16.5" customHeight="1">
      <c r="B165" s="128"/>
      <c r="C165" s="142" t="s">
        <v>269</v>
      </c>
      <c r="D165" s="142" t="s">
        <v>175</v>
      </c>
      <c r="E165" s="143" t="s">
        <v>270</v>
      </c>
      <c r="F165" s="144" t="s">
        <v>271</v>
      </c>
      <c r="G165" s="145" t="s">
        <v>189</v>
      </c>
      <c r="H165" s="146">
        <v>20</v>
      </c>
      <c r="I165" s="147"/>
      <c r="J165" s="147">
        <f t="shared" si="20"/>
        <v>0</v>
      </c>
      <c r="K165" s="148"/>
      <c r="L165" s="149"/>
      <c r="M165" s="150" t="s">
        <v>1</v>
      </c>
      <c r="N165" s="151" t="s">
        <v>36</v>
      </c>
      <c r="O165" s="138">
        <v>0</v>
      </c>
      <c r="P165" s="138">
        <f t="shared" si="21"/>
        <v>0</v>
      </c>
      <c r="Q165" s="138">
        <v>0</v>
      </c>
      <c r="R165" s="138">
        <f t="shared" si="22"/>
        <v>0</v>
      </c>
      <c r="S165" s="138">
        <v>0</v>
      </c>
      <c r="T165" s="139">
        <f t="shared" si="23"/>
        <v>0</v>
      </c>
      <c r="AR165" s="140" t="s">
        <v>193</v>
      </c>
      <c r="AT165" s="140" t="s">
        <v>175</v>
      </c>
      <c r="AU165" s="140" t="s">
        <v>81</v>
      </c>
      <c r="AY165" s="16" t="s">
        <v>133</v>
      </c>
      <c r="BE165" s="141">
        <f t="shared" si="24"/>
        <v>0</v>
      </c>
      <c r="BF165" s="141">
        <f t="shared" si="25"/>
        <v>0</v>
      </c>
      <c r="BG165" s="141">
        <f t="shared" si="26"/>
        <v>0</v>
      </c>
      <c r="BH165" s="141">
        <f t="shared" si="27"/>
        <v>0</v>
      </c>
      <c r="BI165" s="141">
        <f t="shared" si="28"/>
        <v>0</v>
      </c>
      <c r="BJ165" s="16" t="s">
        <v>79</v>
      </c>
      <c r="BK165" s="141">
        <f t="shared" si="29"/>
        <v>0</v>
      </c>
      <c r="BL165" s="16" t="s">
        <v>163</v>
      </c>
      <c r="BM165" s="140" t="s">
        <v>272</v>
      </c>
    </row>
    <row r="166" spans="2:65" s="1" customFormat="1" ht="16.5" customHeight="1">
      <c r="B166" s="128"/>
      <c r="C166" s="142" t="s">
        <v>205</v>
      </c>
      <c r="D166" s="142" t="s">
        <v>175</v>
      </c>
      <c r="E166" s="143" t="s">
        <v>273</v>
      </c>
      <c r="F166" s="144" t="s">
        <v>274</v>
      </c>
      <c r="G166" s="145" t="s">
        <v>200</v>
      </c>
      <c r="H166" s="146">
        <v>1</v>
      </c>
      <c r="I166" s="147"/>
      <c r="J166" s="147">
        <f t="shared" si="20"/>
        <v>0</v>
      </c>
      <c r="K166" s="148"/>
      <c r="L166" s="149"/>
      <c r="M166" s="150" t="s">
        <v>1</v>
      </c>
      <c r="N166" s="151" t="s">
        <v>36</v>
      </c>
      <c r="O166" s="138">
        <v>0</v>
      </c>
      <c r="P166" s="138">
        <f t="shared" si="21"/>
        <v>0</v>
      </c>
      <c r="Q166" s="138">
        <v>0</v>
      </c>
      <c r="R166" s="138">
        <f t="shared" si="22"/>
        <v>0</v>
      </c>
      <c r="S166" s="138">
        <v>0</v>
      </c>
      <c r="T166" s="139">
        <f t="shared" si="23"/>
        <v>0</v>
      </c>
      <c r="AR166" s="140" t="s">
        <v>193</v>
      </c>
      <c r="AT166" s="140" t="s">
        <v>175</v>
      </c>
      <c r="AU166" s="140" t="s">
        <v>81</v>
      </c>
      <c r="AY166" s="16" t="s">
        <v>133</v>
      </c>
      <c r="BE166" s="141">
        <f t="shared" si="24"/>
        <v>0</v>
      </c>
      <c r="BF166" s="141">
        <f t="shared" si="25"/>
        <v>0</v>
      </c>
      <c r="BG166" s="141">
        <f t="shared" si="26"/>
        <v>0</v>
      </c>
      <c r="BH166" s="141">
        <f t="shared" si="27"/>
        <v>0</v>
      </c>
      <c r="BI166" s="141">
        <f t="shared" si="28"/>
        <v>0</v>
      </c>
      <c r="BJ166" s="16" t="s">
        <v>79</v>
      </c>
      <c r="BK166" s="141">
        <f t="shared" si="29"/>
        <v>0</v>
      </c>
      <c r="BL166" s="16" t="s">
        <v>163</v>
      </c>
      <c r="BM166" s="140" t="s">
        <v>275</v>
      </c>
    </row>
    <row r="167" spans="2:65" s="1" customFormat="1" ht="16.5" customHeight="1">
      <c r="B167" s="128"/>
      <c r="C167" s="129" t="s">
        <v>276</v>
      </c>
      <c r="D167" s="129" t="s">
        <v>135</v>
      </c>
      <c r="E167" s="130" t="s">
        <v>277</v>
      </c>
      <c r="F167" s="131" t="s">
        <v>278</v>
      </c>
      <c r="G167" s="132" t="s">
        <v>200</v>
      </c>
      <c r="H167" s="133">
        <v>2</v>
      </c>
      <c r="I167" s="134"/>
      <c r="J167" s="134">
        <f t="shared" si="20"/>
        <v>0</v>
      </c>
      <c r="K167" s="135"/>
      <c r="L167" s="28"/>
      <c r="M167" s="136" t="s">
        <v>1</v>
      </c>
      <c r="N167" s="137" t="s">
        <v>36</v>
      </c>
      <c r="O167" s="138">
        <v>0</v>
      </c>
      <c r="P167" s="138">
        <f t="shared" si="21"/>
        <v>0</v>
      </c>
      <c r="Q167" s="138">
        <v>0</v>
      </c>
      <c r="R167" s="138">
        <f t="shared" si="22"/>
        <v>0</v>
      </c>
      <c r="S167" s="138">
        <v>0</v>
      </c>
      <c r="T167" s="139">
        <f t="shared" si="23"/>
        <v>0</v>
      </c>
      <c r="AR167" s="140" t="s">
        <v>163</v>
      </c>
      <c r="AT167" s="140" t="s">
        <v>135</v>
      </c>
      <c r="AU167" s="140" t="s">
        <v>81</v>
      </c>
      <c r="AY167" s="16" t="s">
        <v>133</v>
      </c>
      <c r="BE167" s="141">
        <f t="shared" si="24"/>
        <v>0</v>
      </c>
      <c r="BF167" s="141">
        <f t="shared" si="25"/>
        <v>0</v>
      </c>
      <c r="BG167" s="141">
        <f t="shared" si="26"/>
        <v>0</v>
      </c>
      <c r="BH167" s="141">
        <f t="shared" si="27"/>
        <v>0</v>
      </c>
      <c r="BI167" s="141">
        <f t="shared" si="28"/>
        <v>0</v>
      </c>
      <c r="BJ167" s="16" t="s">
        <v>79</v>
      </c>
      <c r="BK167" s="141">
        <f t="shared" si="29"/>
        <v>0</v>
      </c>
      <c r="BL167" s="16" t="s">
        <v>163</v>
      </c>
      <c r="BM167" s="140" t="s">
        <v>279</v>
      </c>
    </row>
    <row r="168" spans="2:63" s="11" customFormat="1" ht="25.9" customHeight="1">
      <c r="B168" s="117"/>
      <c r="D168" s="118" t="s">
        <v>70</v>
      </c>
      <c r="E168" s="119" t="s">
        <v>280</v>
      </c>
      <c r="F168" s="119" t="s">
        <v>281</v>
      </c>
      <c r="J168" s="120">
        <f>BK168</f>
        <v>0</v>
      </c>
      <c r="L168" s="117"/>
      <c r="M168" s="121"/>
      <c r="P168" s="122">
        <f>P169</f>
        <v>0</v>
      </c>
      <c r="R168" s="122">
        <f>R169</f>
        <v>0</v>
      </c>
      <c r="T168" s="123">
        <f>T169</f>
        <v>0</v>
      </c>
      <c r="AR168" s="118" t="s">
        <v>139</v>
      </c>
      <c r="AT168" s="124" t="s">
        <v>70</v>
      </c>
      <c r="AU168" s="124" t="s">
        <v>71</v>
      </c>
      <c r="AY168" s="118" t="s">
        <v>133</v>
      </c>
      <c r="BK168" s="125">
        <f>BK169</f>
        <v>0</v>
      </c>
    </row>
    <row r="169" spans="2:63" s="11" customFormat="1" ht="22.9" customHeight="1">
      <c r="B169" s="117"/>
      <c r="D169" s="118" t="s">
        <v>70</v>
      </c>
      <c r="E169" s="126" t="s">
        <v>282</v>
      </c>
      <c r="F169" s="126" t="s">
        <v>281</v>
      </c>
      <c r="J169" s="127">
        <f>BK169</f>
        <v>0</v>
      </c>
      <c r="L169" s="117"/>
      <c r="M169" s="121"/>
      <c r="P169" s="122">
        <f>SUM(P170:P173)</f>
        <v>0</v>
      </c>
      <c r="R169" s="122">
        <f>SUM(R170:R173)</f>
        <v>0</v>
      </c>
      <c r="T169" s="123">
        <f>SUM(T170:T173)</f>
        <v>0</v>
      </c>
      <c r="AR169" s="118" t="s">
        <v>79</v>
      </c>
      <c r="AT169" s="124" t="s">
        <v>70</v>
      </c>
      <c r="AU169" s="124" t="s">
        <v>79</v>
      </c>
      <c r="AY169" s="118" t="s">
        <v>133</v>
      </c>
      <c r="BK169" s="125">
        <f>SUM(BK170:BK173)</f>
        <v>0</v>
      </c>
    </row>
    <row r="170" spans="2:65" s="1" customFormat="1" ht="16.5" customHeight="1">
      <c r="B170" s="128"/>
      <c r="C170" s="129" t="s">
        <v>208</v>
      </c>
      <c r="D170" s="129" t="s">
        <v>135</v>
      </c>
      <c r="E170" s="130" t="s">
        <v>283</v>
      </c>
      <c r="F170" s="131" t="s">
        <v>284</v>
      </c>
      <c r="G170" s="132" t="s">
        <v>285</v>
      </c>
      <c r="H170" s="133">
        <v>42</v>
      </c>
      <c r="I170" s="134"/>
      <c r="J170" s="134">
        <f>ROUND(I170*H170,2)</f>
        <v>0</v>
      </c>
      <c r="K170" s="135"/>
      <c r="L170" s="28"/>
      <c r="M170" s="136" t="s">
        <v>1</v>
      </c>
      <c r="N170" s="137" t="s">
        <v>36</v>
      </c>
      <c r="O170" s="138">
        <v>0</v>
      </c>
      <c r="P170" s="138">
        <f>O170*H170</f>
        <v>0</v>
      </c>
      <c r="Q170" s="138">
        <v>0</v>
      </c>
      <c r="R170" s="138">
        <f>Q170*H170</f>
        <v>0</v>
      </c>
      <c r="S170" s="138">
        <v>0</v>
      </c>
      <c r="T170" s="139">
        <f>S170*H170</f>
        <v>0</v>
      </c>
      <c r="AR170" s="140" t="s">
        <v>139</v>
      </c>
      <c r="AT170" s="140" t="s">
        <v>135</v>
      </c>
      <c r="AU170" s="140" t="s">
        <v>81</v>
      </c>
      <c r="AY170" s="16" t="s">
        <v>133</v>
      </c>
      <c r="BE170" s="141">
        <f>IF(N170="základní",J170,0)</f>
        <v>0</v>
      </c>
      <c r="BF170" s="141">
        <f>IF(N170="snížená",J170,0)</f>
        <v>0</v>
      </c>
      <c r="BG170" s="141">
        <f>IF(N170="zákl. přenesená",J170,0)</f>
        <v>0</v>
      </c>
      <c r="BH170" s="141">
        <f>IF(N170="sníž. přenesená",J170,0)</f>
        <v>0</v>
      </c>
      <c r="BI170" s="141">
        <f>IF(N170="nulová",J170,0)</f>
        <v>0</v>
      </c>
      <c r="BJ170" s="16" t="s">
        <v>79</v>
      </c>
      <c r="BK170" s="141">
        <f>ROUND(I170*H170,2)</f>
        <v>0</v>
      </c>
      <c r="BL170" s="16" t="s">
        <v>139</v>
      </c>
      <c r="BM170" s="140" t="s">
        <v>286</v>
      </c>
    </row>
    <row r="171" spans="2:65" s="1" customFormat="1" ht="16.5" customHeight="1">
      <c r="B171" s="128"/>
      <c r="C171" s="129" t="s">
        <v>287</v>
      </c>
      <c r="D171" s="129" t="s">
        <v>135</v>
      </c>
      <c r="E171" s="130" t="s">
        <v>288</v>
      </c>
      <c r="F171" s="131" t="s">
        <v>289</v>
      </c>
      <c r="G171" s="132" t="s">
        <v>285</v>
      </c>
      <c r="H171" s="133">
        <v>36</v>
      </c>
      <c r="I171" s="134"/>
      <c r="J171" s="134">
        <f>ROUND(I171*H171,2)</f>
        <v>0</v>
      </c>
      <c r="K171" s="135"/>
      <c r="L171" s="28"/>
      <c r="M171" s="136" t="s">
        <v>1</v>
      </c>
      <c r="N171" s="137" t="s">
        <v>36</v>
      </c>
      <c r="O171" s="138">
        <v>0</v>
      </c>
      <c r="P171" s="138">
        <f>O171*H171</f>
        <v>0</v>
      </c>
      <c r="Q171" s="138">
        <v>0</v>
      </c>
      <c r="R171" s="138">
        <f>Q171*H171</f>
        <v>0</v>
      </c>
      <c r="S171" s="138">
        <v>0</v>
      </c>
      <c r="T171" s="139">
        <f>S171*H171</f>
        <v>0</v>
      </c>
      <c r="AR171" s="140" t="s">
        <v>139</v>
      </c>
      <c r="AT171" s="140" t="s">
        <v>135</v>
      </c>
      <c r="AU171" s="140" t="s">
        <v>81</v>
      </c>
      <c r="AY171" s="16" t="s">
        <v>133</v>
      </c>
      <c r="BE171" s="141">
        <f>IF(N171="základní",J171,0)</f>
        <v>0</v>
      </c>
      <c r="BF171" s="141">
        <f>IF(N171="snížená",J171,0)</f>
        <v>0</v>
      </c>
      <c r="BG171" s="141">
        <f>IF(N171="zákl. přenesená",J171,0)</f>
        <v>0</v>
      </c>
      <c r="BH171" s="141">
        <f>IF(N171="sníž. přenesená",J171,0)</f>
        <v>0</v>
      </c>
      <c r="BI171" s="141">
        <f>IF(N171="nulová",J171,0)</f>
        <v>0</v>
      </c>
      <c r="BJ171" s="16" t="s">
        <v>79</v>
      </c>
      <c r="BK171" s="141">
        <f>ROUND(I171*H171,2)</f>
        <v>0</v>
      </c>
      <c r="BL171" s="16" t="s">
        <v>139</v>
      </c>
      <c r="BM171" s="140" t="s">
        <v>290</v>
      </c>
    </row>
    <row r="172" spans="2:65" s="1" customFormat="1" ht="21.75" customHeight="1">
      <c r="B172" s="128"/>
      <c r="C172" s="129" t="s">
        <v>211</v>
      </c>
      <c r="D172" s="129" t="s">
        <v>135</v>
      </c>
      <c r="E172" s="130" t="s">
        <v>291</v>
      </c>
      <c r="F172" s="131" t="s">
        <v>292</v>
      </c>
      <c r="G172" s="132" t="s">
        <v>200</v>
      </c>
      <c r="H172" s="133">
        <v>1</v>
      </c>
      <c r="I172" s="134"/>
      <c r="J172" s="134">
        <f>ROUND(I172*H172,2)</f>
        <v>0</v>
      </c>
      <c r="K172" s="135"/>
      <c r="L172" s="28"/>
      <c r="M172" s="136" t="s">
        <v>1</v>
      </c>
      <c r="N172" s="137" t="s">
        <v>36</v>
      </c>
      <c r="O172" s="138">
        <v>0</v>
      </c>
      <c r="P172" s="138">
        <f>O172*H172</f>
        <v>0</v>
      </c>
      <c r="Q172" s="138">
        <v>0</v>
      </c>
      <c r="R172" s="138">
        <f>Q172*H172</f>
        <v>0</v>
      </c>
      <c r="S172" s="138">
        <v>0</v>
      </c>
      <c r="T172" s="139">
        <f>S172*H172</f>
        <v>0</v>
      </c>
      <c r="AR172" s="140" t="s">
        <v>139</v>
      </c>
      <c r="AT172" s="140" t="s">
        <v>135</v>
      </c>
      <c r="AU172" s="140" t="s">
        <v>81</v>
      </c>
      <c r="AY172" s="16" t="s">
        <v>133</v>
      </c>
      <c r="BE172" s="141">
        <f>IF(N172="základní",J172,0)</f>
        <v>0</v>
      </c>
      <c r="BF172" s="141">
        <f>IF(N172="snížená",J172,0)</f>
        <v>0</v>
      </c>
      <c r="BG172" s="141">
        <f>IF(N172="zákl. přenesená",J172,0)</f>
        <v>0</v>
      </c>
      <c r="BH172" s="141">
        <f>IF(N172="sníž. přenesená",J172,0)</f>
        <v>0</v>
      </c>
      <c r="BI172" s="141">
        <f>IF(N172="nulová",J172,0)</f>
        <v>0</v>
      </c>
      <c r="BJ172" s="16" t="s">
        <v>79</v>
      </c>
      <c r="BK172" s="141">
        <f>ROUND(I172*H172,2)</f>
        <v>0</v>
      </c>
      <c r="BL172" s="16" t="s">
        <v>139</v>
      </c>
      <c r="BM172" s="140" t="s">
        <v>293</v>
      </c>
    </row>
    <row r="173" spans="2:65" s="1" customFormat="1" ht="24.2" customHeight="1">
      <c r="B173" s="128"/>
      <c r="C173" s="129" t="s">
        <v>294</v>
      </c>
      <c r="D173" s="129" t="s">
        <v>135</v>
      </c>
      <c r="E173" s="130" t="s">
        <v>295</v>
      </c>
      <c r="F173" s="131" t="s">
        <v>296</v>
      </c>
      <c r="G173" s="132" t="s">
        <v>297</v>
      </c>
      <c r="H173" s="133">
        <v>0</v>
      </c>
      <c r="I173" s="134"/>
      <c r="J173" s="134">
        <f>ROUND(I173*H173,2)</f>
        <v>0</v>
      </c>
      <c r="K173" s="135"/>
      <c r="L173" s="28"/>
      <c r="M173" s="152" t="s">
        <v>1</v>
      </c>
      <c r="N173" s="153" t="s">
        <v>36</v>
      </c>
      <c r="O173" s="154">
        <v>0</v>
      </c>
      <c r="P173" s="154">
        <f>O173*H173</f>
        <v>0</v>
      </c>
      <c r="Q173" s="154">
        <v>0</v>
      </c>
      <c r="R173" s="154">
        <f>Q173*H173</f>
        <v>0</v>
      </c>
      <c r="S173" s="154">
        <v>0</v>
      </c>
      <c r="T173" s="155">
        <f>S173*H173</f>
        <v>0</v>
      </c>
      <c r="AR173" s="140" t="s">
        <v>139</v>
      </c>
      <c r="AT173" s="140" t="s">
        <v>135</v>
      </c>
      <c r="AU173" s="140" t="s">
        <v>81</v>
      </c>
      <c r="AY173" s="16" t="s">
        <v>133</v>
      </c>
      <c r="BE173" s="141">
        <f>IF(N173="základní",J173,0)</f>
        <v>0</v>
      </c>
      <c r="BF173" s="141">
        <f>IF(N173="snížená",J173,0)</f>
        <v>0</v>
      </c>
      <c r="BG173" s="141">
        <f>IF(N173="zákl. přenesená",J173,0)</f>
        <v>0</v>
      </c>
      <c r="BH173" s="141">
        <f>IF(N173="sníž. přenesená",J173,0)</f>
        <v>0</v>
      </c>
      <c r="BI173" s="141">
        <f>IF(N173="nulová",J173,0)</f>
        <v>0</v>
      </c>
      <c r="BJ173" s="16" t="s">
        <v>79</v>
      </c>
      <c r="BK173" s="141">
        <f>ROUND(I173*H173,2)</f>
        <v>0</v>
      </c>
      <c r="BL173" s="16" t="s">
        <v>139</v>
      </c>
      <c r="BM173" s="140" t="s">
        <v>298</v>
      </c>
    </row>
    <row r="174" spans="2:12" s="1" customFormat="1" ht="6.95" customHeight="1">
      <c r="B174" s="40"/>
      <c r="C174" s="41"/>
      <c r="D174" s="41"/>
      <c r="E174" s="41"/>
      <c r="F174" s="41"/>
      <c r="G174" s="41"/>
      <c r="H174" s="41"/>
      <c r="I174" s="41"/>
      <c r="J174" s="41"/>
      <c r="K174" s="41"/>
      <c r="L174" s="28"/>
    </row>
  </sheetData>
  <autoFilter ref="C122:K173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7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139"/>
  <sheetViews>
    <sheetView showGridLines="0" workbookViewId="0" topLeftCell="A1">
      <selection activeCell="W34" sqref="W34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8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46" t="s">
        <v>5</v>
      </c>
      <c r="M2" s="237"/>
      <c r="N2" s="237"/>
      <c r="O2" s="237"/>
      <c r="P2" s="237"/>
      <c r="Q2" s="237"/>
      <c r="R2" s="237"/>
      <c r="S2" s="237"/>
      <c r="T2" s="237"/>
      <c r="U2" s="237"/>
      <c r="V2" s="237"/>
      <c r="AT2" s="16" t="s">
        <v>84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81</v>
      </c>
    </row>
    <row r="4" spans="2:46" ht="24.95" customHeight="1">
      <c r="B4" s="19"/>
      <c r="D4" s="20" t="s">
        <v>103</v>
      </c>
      <c r="L4" s="19"/>
      <c r="M4" s="83" t="s">
        <v>10</v>
      </c>
      <c r="AT4" s="16" t="s">
        <v>3</v>
      </c>
    </row>
    <row r="5" spans="2:12" ht="6.95" customHeight="1">
      <c r="B5" s="19"/>
      <c r="L5" s="19"/>
    </row>
    <row r="6" spans="2:12" ht="12" customHeight="1">
      <c r="B6" s="19"/>
      <c r="D6" s="25" t="s">
        <v>14</v>
      </c>
      <c r="L6" s="19"/>
    </row>
    <row r="7" spans="2:12" ht="16.5" customHeight="1">
      <c r="B7" s="19"/>
      <c r="E7" s="264" t="str">
        <f>'Rekapitulace stavby'!K6</f>
        <v>Sklad a přístřešek pro svařován a retenční nádrž, SAKO Brno a.s.</v>
      </c>
      <c r="F7" s="265"/>
      <c r="G7" s="265"/>
      <c r="H7" s="265"/>
      <c r="L7" s="19"/>
    </row>
    <row r="8" spans="2:12" s="1" customFormat="1" ht="12" customHeight="1">
      <c r="B8" s="28"/>
      <c r="D8" s="25" t="s">
        <v>104</v>
      </c>
      <c r="L8" s="28"/>
    </row>
    <row r="9" spans="2:12" s="1" customFormat="1" ht="16.5" customHeight="1">
      <c r="B9" s="28"/>
      <c r="D9" s="190" t="s">
        <v>82</v>
      </c>
      <c r="E9" s="229" t="s">
        <v>83</v>
      </c>
      <c r="F9" s="263"/>
      <c r="G9" s="263"/>
      <c r="H9" s="263"/>
      <c r="L9" s="28"/>
    </row>
    <row r="10" spans="2:12" s="1" customFormat="1" ht="12">
      <c r="B10" s="28"/>
      <c r="L10" s="28"/>
    </row>
    <row r="11" spans="2:12" s="1" customFormat="1" ht="12" customHeight="1">
      <c r="B11" s="28"/>
      <c r="D11" s="25" t="s">
        <v>16</v>
      </c>
      <c r="F11" s="23" t="s">
        <v>1</v>
      </c>
      <c r="I11" s="25" t="s">
        <v>17</v>
      </c>
      <c r="J11" s="23" t="s">
        <v>1</v>
      </c>
      <c r="L11" s="28"/>
    </row>
    <row r="12" spans="2:12" s="1" customFormat="1" ht="12" customHeight="1">
      <c r="B12" s="28"/>
      <c r="D12" s="25" t="s">
        <v>18</v>
      </c>
      <c r="F12" s="23" t="s">
        <v>24</v>
      </c>
      <c r="I12" s="25" t="s">
        <v>20</v>
      </c>
      <c r="J12" s="48" t="str">
        <f>'Rekapitulace stavby'!AN8</f>
        <v>22. 7. 2022</v>
      </c>
      <c r="L12" s="28"/>
    </row>
    <row r="13" spans="2:12" s="1" customFormat="1" ht="10.9" customHeight="1">
      <c r="B13" s="28"/>
      <c r="L13" s="28"/>
    </row>
    <row r="14" spans="2:12" s="1" customFormat="1" ht="12" customHeight="1">
      <c r="B14" s="28"/>
      <c r="D14" s="25" t="s">
        <v>22</v>
      </c>
      <c r="I14" s="25" t="s">
        <v>23</v>
      </c>
      <c r="J14" s="23" t="str">
        <f>IF('Rekapitulace stavby'!AN10="","",'Rekapitulace stavby'!AN10)</f>
        <v/>
      </c>
      <c r="L14" s="28"/>
    </row>
    <row r="15" spans="2:12" s="1" customFormat="1" ht="18" customHeight="1">
      <c r="B15" s="28"/>
      <c r="E15" s="23" t="str">
        <f>IF('Rekapitulace stavby'!E11="","",'Rekapitulace stavby'!E11)</f>
        <v xml:space="preserve"> </v>
      </c>
      <c r="I15" s="25" t="s">
        <v>25</v>
      </c>
      <c r="J15" s="23" t="str">
        <f>IF('Rekapitulace stavby'!AN11="","",'Rekapitulace stavby'!AN11)</f>
        <v/>
      </c>
      <c r="L15" s="28"/>
    </row>
    <row r="16" spans="2:12" s="1" customFormat="1" ht="6.95" customHeight="1">
      <c r="B16" s="28"/>
      <c r="L16" s="28"/>
    </row>
    <row r="17" spans="2:12" s="1" customFormat="1" ht="12" customHeight="1">
      <c r="B17" s="28"/>
      <c r="D17" s="25" t="s">
        <v>26</v>
      </c>
      <c r="I17" s="25" t="s">
        <v>23</v>
      </c>
      <c r="J17" s="23" t="str">
        <f>'Rekapitulace stavby'!AN13</f>
        <v>Vyplň údaj</v>
      </c>
      <c r="L17" s="28"/>
    </row>
    <row r="18" spans="2:12" s="1" customFormat="1" ht="18" customHeight="1">
      <c r="B18" s="28"/>
      <c r="E18" s="236" t="str">
        <f>'Rekapitulace stavby'!E14</f>
        <v>Vyplň údaj</v>
      </c>
      <c r="F18" s="236"/>
      <c r="G18" s="236"/>
      <c r="H18" s="236"/>
      <c r="I18" s="25" t="s">
        <v>25</v>
      </c>
      <c r="J18" s="23" t="str">
        <f>'Rekapitulace stavby'!AN14</f>
        <v>Vyplň údaj</v>
      </c>
      <c r="L18" s="28"/>
    </row>
    <row r="19" spans="2:12" s="1" customFormat="1" ht="6.95" customHeight="1">
      <c r="B19" s="28"/>
      <c r="L19" s="28"/>
    </row>
    <row r="20" spans="2:12" s="1" customFormat="1" ht="12" customHeight="1">
      <c r="B20" s="28"/>
      <c r="D20" s="25" t="s">
        <v>27</v>
      </c>
      <c r="I20" s="25" t="s">
        <v>23</v>
      </c>
      <c r="J20" s="23" t="str">
        <f>IF('Rekapitulace stavby'!AN16="","",'Rekapitulace stavby'!AN16)</f>
        <v/>
      </c>
      <c r="L20" s="28"/>
    </row>
    <row r="21" spans="2:12" s="1" customFormat="1" ht="18" customHeight="1">
      <c r="B21" s="28"/>
      <c r="E21" s="23" t="str">
        <f>IF('Rekapitulace stavby'!E17="","",'Rekapitulace stavby'!E17)</f>
        <v xml:space="preserve"> </v>
      </c>
      <c r="I21" s="25" t="s">
        <v>25</v>
      </c>
      <c r="J21" s="23" t="str">
        <f>IF('Rekapitulace stavby'!AN17="","",'Rekapitulace stavby'!AN17)</f>
        <v/>
      </c>
      <c r="L21" s="28"/>
    </row>
    <row r="22" spans="2:12" s="1" customFormat="1" ht="6.95" customHeight="1">
      <c r="B22" s="28"/>
      <c r="L22" s="28"/>
    </row>
    <row r="23" spans="2:12" s="1" customFormat="1" ht="12" customHeight="1">
      <c r="B23" s="28"/>
      <c r="D23" s="25" t="s">
        <v>29</v>
      </c>
      <c r="I23" s="25" t="s">
        <v>23</v>
      </c>
      <c r="J23" s="23" t="str">
        <f>IF('Rekapitulace stavby'!AN19="","",'Rekapitulace stavby'!AN19)</f>
        <v/>
      </c>
      <c r="L23" s="28"/>
    </row>
    <row r="24" spans="2:12" s="1" customFormat="1" ht="18" customHeight="1">
      <c r="B24" s="28"/>
      <c r="E24" s="23" t="str">
        <f>IF('Rekapitulace stavby'!E20="","",'Rekapitulace stavby'!E20)</f>
        <v xml:space="preserve"> </v>
      </c>
      <c r="I24" s="25" t="s">
        <v>25</v>
      </c>
      <c r="J24" s="23" t="str">
        <f>IF('Rekapitulace stavby'!AN20="","",'Rekapitulace stavby'!AN20)</f>
        <v/>
      </c>
      <c r="L24" s="28"/>
    </row>
    <row r="25" spans="2:12" s="1" customFormat="1" ht="6.95" customHeight="1">
      <c r="B25" s="28"/>
      <c r="L25" s="28"/>
    </row>
    <row r="26" spans="2:12" s="1" customFormat="1" ht="12" customHeight="1">
      <c r="B26" s="28"/>
      <c r="D26" s="25" t="s">
        <v>30</v>
      </c>
      <c r="L26" s="28"/>
    </row>
    <row r="27" spans="2:12" s="7" customFormat="1" ht="16.5" customHeight="1">
      <c r="B27" s="84"/>
      <c r="E27" s="240" t="s">
        <v>1</v>
      </c>
      <c r="F27" s="240"/>
      <c r="G27" s="240"/>
      <c r="H27" s="240"/>
      <c r="L27" s="84"/>
    </row>
    <row r="28" spans="2:12" s="1" customFormat="1" ht="6.95" customHeight="1">
      <c r="B28" s="28"/>
      <c r="L28" s="28"/>
    </row>
    <row r="29" spans="2:12" s="1" customFormat="1" ht="6.95" customHeight="1">
      <c r="B29" s="28"/>
      <c r="D29" s="49"/>
      <c r="E29" s="49"/>
      <c r="F29" s="49"/>
      <c r="G29" s="49"/>
      <c r="H29" s="49"/>
      <c r="I29" s="49"/>
      <c r="J29" s="49"/>
      <c r="K29" s="49"/>
      <c r="L29" s="28"/>
    </row>
    <row r="30" spans="2:12" s="1" customFormat="1" ht="25.35" customHeight="1">
      <c r="B30" s="28"/>
      <c r="D30" s="85" t="s">
        <v>31</v>
      </c>
      <c r="J30" s="61">
        <f>ROUND(J122,2)</f>
        <v>0</v>
      </c>
      <c r="L30" s="28"/>
    </row>
    <row r="31" spans="2:12" s="1" customFormat="1" ht="6.95" customHeight="1">
      <c r="B31" s="28"/>
      <c r="D31" s="49"/>
      <c r="E31" s="49"/>
      <c r="F31" s="49"/>
      <c r="G31" s="49"/>
      <c r="H31" s="49"/>
      <c r="I31" s="49"/>
      <c r="J31" s="49"/>
      <c r="K31" s="49"/>
      <c r="L31" s="28"/>
    </row>
    <row r="32" spans="2:12" s="1" customFormat="1" ht="14.45" customHeight="1">
      <c r="B32" s="28"/>
      <c r="F32" s="31" t="s">
        <v>33</v>
      </c>
      <c r="I32" s="31" t="s">
        <v>32</v>
      </c>
      <c r="J32" s="31" t="s">
        <v>34</v>
      </c>
      <c r="L32" s="28"/>
    </row>
    <row r="33" spans="2:12" s="1" customFormat="1" ht="14.45" customHeight="1">
      <c r="B33" s="28"/>
      <c r="D33" s="86" t="s">
        <v>35</v>
      </c>
      <c r="E33" s="25" t="s">
        <v>36</v>
      </c>
      <c r="F33" s="87">
        <f>ROUND((SUM(BE122:BE138)),2)</f>
        <v>0</v>
      </c>
      <c r="I33" s="88">
        <v>0.21</v>
      </c>
      <c r="J33" s="87">
        <f>ROUND(((SUM(BE122:BE138))*I33),2)</f>
        <v>0</v>
      </c>
      <c r="L33" s="28"/>
    </row>
    <row r="34" spans="2:12" s="1" customFormat="1" ht="14.45" customHeight="1">
      <c r="B34" s="28"/>
      <c r="E34" s="25" t="s">
        <v>37</v>
      </c>
      <c r="F34" s="87">
        <f>ROUND((SUM(BF122:BF138)),2)</f>
        <v>0</v>
      </c>
      <c r="I34" s="88">
        <v>0.15</v>
      </c>
      <c r="J34" s="87">
        <f>ROUND(((SUM(BF122:BF138))*I34),2)</f>
        <v>0</v>
      </c>
      <c r="L34" s="28"/>
    </row>
    <row r="35" spans="2:12" s="1" customFormat="1" ht="14.45" customHeight="1" hidden="1">
      <c r="B35" s="28"/>
      <c r="E35" s="25" t="s">
        <v>38</v>
      </c>
      <c r="F35" s="87">
        <f>ROUND((SUM(BG122:BG138)),2)</f>
        <v>0</v>
      </c>
      <c r="I35" s="88">
        <v>0.21</v>
      </c>
      <c r="J35" s="87">
        <f>0</f>
        <v>0</v>
      </c>
      <c r="L35" s="28"/>
    </row>
    <row r="36" spans="2:12" s="1" customFormat="1" ht="14.45" customHeight="1" hidden="1">
      <c r="B36" s="28"/>
      <c r="E36" s="25" t="s">
        <v>39</v>
      </c>
      <c r="F36" s="87">
        <f>ROUND((SUM(BH122:BH138)),2)</f>
        <v>0</v>
      </c>
      <c r="I36" s="88">
        <v>0.15</v>
      </c>
      <c r="J36" s="87">
        <f>0</f>
        <v>0</v>
      </c>
      <c r="L36" s="28"/>
    </row>
    <row r="37" spans="2:12" s="1" customFormat="1" ht="14.45" customHeight="1" hidden="1">
      <c r="B37" s="28"/>
      <c r="E37" s="25" t="s">
        <v>40</v>
      </c>
      <c r="F37" s="87">
        <f>ROUND((SUM(BI122:BI138)),2)</f>
        <v>0</v>
      </c>
      <c r="I37" s="88">
        <v>0</v>
      </c>
      <c r="J37" s="87">
        <f>0</f>
        <v>0</v>
      </c>
      <c r="L37" s="28"/>
    </row>
    <row r="38" spans="2:12" s="1" customFormat="1" ht="6.95" customHeight="1">
      <c r="B38" s="28"/>
      <c r="L38" s="28"/>
    </row>
    <row r="39" spans="2:12" s="1" customFormat="1" ht="25.35" customHeight="1">
      <c r="B39" s="28"/>
      <c r="C39" s="89"/>
      <c r="D39" s="90" t="s">
        <v>41</v>
      </c>
      <c r="E39" s="52"/>
      <c r="F39" s="52"/>
      <c r="G39" s="91" t="s">
        <v>42</v>
      </c>
      <c r="H39" s="92" t="s">
        <v>43</v>
      </c>
      <c r="I39" s="52"/>
      <c r="J39" s="93">
        <f>SUM(J30:J37)</f>
        <v>0</v>
      </c>
      <c r="K39" s="94"/>
      <c r="L39" s="28"/>
    </row>
    <row r="40" spans="2:12" s="1" customFormat="1" ht="14.45" customHeight="1">
      <c r="B40" s="28"/>
      <c r="L40" s="28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28"/>
      <c r="D50" s="37" t="s">
        <v>44</v>
      </c>
      <c r="E50" s="38"/>
      <c r="F50" s="38"/>
      <c r="G50" s="37" t="s">
        <v>45</v>
      </c>
      <c r="H50" s="38"/>
      <c r="I50" s="38"/>
      <c r="J50" s="38"/>
      <c r="K50" s="38"/>
      <c r="L50" s="28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.75">
      <c r="B61" s="28"/>
      <c r="D61" s="39" t="s">
        <v>46</v>
      </c>
      <c r="E61" s="30"/>
      <c r="F61" s="95" t="s">
        <v>47</v>
      </c>
      <c r="G61" s="39" t="s">
        <v>46</v>
      </c>
      <c r="H61" s="30"/>
      <c r="I61" s="30"/>
      <c r="J61" s="96" t="s">
        <v>47</v>
      </c>
      <c r="K61" s="30"/>
      <c r="L61" s="28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.75">
      <c r="B65" s="28"/>
      <c r="D65" s="37" t="s">
        <v>48</v>
      </c>
      <c r="E65" s="38"/>
      <c r="F65" s="38"/>
      <c r="G65" s="37" t="s">
        <v>49</v>
      </c>
      <c r="H65" s="38"/>
      <c r="I65" s="38"/>
      <c r="J65" s="38"/>
      <c r="K65" s="38"/>
      <c r="L65" s="28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.75">
      <c r="B76" s="28"/>
      <c r="D76" s="39" t="s">
        <v>46</v>
      </c>
      <c r="E76" s="30"/>
      <c r="F76" s="95" t="s">
        <v>47</v>
      </c>
      <c r="G76" s="39" t="s">
        <v>46</v>
      </c>
      <c r="H76" s="30"/>
      <c r="I76" s="30"/>
      <c r="J76" s="96" t="s">
        <v>47</v>
      </c>
      <c r="K76" s="30"/>
      <c r="L76" s="28"/>
    </row>
    <row r="77" spans="2:12" s="1" customFormat="1" ht="14.45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8"/>
    </row>
    <row r="81" spans="2:12" s="1" customFormat="1" ht="6.95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8"/>
    </row>
    <row r="82" spans="2:12" s="1" customFormat="1" ht="24.95" customHeight="1">
      <c r="B82" s="28"/>
      <c r="C82" s="20" t="s">
        <v>106</v>
      </c>
      <c r="L82" s="28"/>
    </row>
    <row r="83" spans="2:12" s="1" customFormat="1" ht="6.95" customHeight="1">
      <c r="B83" s="28"/>
      <c r="L83" s="28"/>
    </row>
    <row r="84" spans="2:12" s="1" customFormat="1" ht="12" customHeight="1">
      <c r="B84" s="28"/>
      <c r="C84" s="25" t="s">
        <v>14</v>
      </c>
      <c r="L84" s="28"/>
    </row>
    <row r="85" spans="2:12" s="1" customFormat="1" ht="16.5" customHeight="1">
      <c r="B85" s="28"/>
      <c r="E85" s="264" t="str">
        <f>E7</f>
        <v>Sklad a přístřešek pro svařován a retenční nádrž, SAKO Brno a.s.</v>
      </c>
      <c r="F85" s="265"/>
      <c r="G85" s="265"/>
      <c r="H85" s="265"/>
      <c r="L85" s="28"/>
    </row>
    <row r="86" spans="2:12" s="1" customFormat="1" ht="12" customHeight="1">
      <c r="B86" s="28"/>
      <c r="C86" s="25" t="s">
        <v>104</v>
      </c>
      <c r="L86" s="28"/>
    </row>
    <row r="87" spans="2:12" s="1" customFormat="1" ht="16.5" customHeight="1">
      <c r="B87" s="28"/>
      <c r="E87" s="229" t="str">
        <f>E9</f>
        <v>Bourací práce</v>
      </c>
      <c r="F87" s="263"/>
      <c r="G87" s="263"/>
      <c r="H87" s="263"/>
      <c r="L87" s="28"/>
    </row>
    <row r="88" spans="2:12" s="1" customFormat="1" ht="6.95" customHeight="1">
      <c r="B88" s="28"/>
      <c r="L88" s="28"/>
    </row>
    <row r="89" spans="2:12" s="1" customFormat="1" ht="12" customHeight="1">
      <c r="B89" s="28"/>
      <c r="C89" s="25" t="s">
        <v>18</v>
      </c>
      <c r="F89" s="23" t="str">
        <f>F12</f>
        <v xml:space="preserve"> </v>
      </c>
      <c r="I89" s="25" t="s">
        <v>20</v>
      </c>
      <c r="J89" s="48" t="str">
        <f>IF(J12="","",J12)</f>
        <v>22. 7. 2022</v>
      </c>
      <c r="L89" s="28"/>
    </row>
    <row r="90" spans="2:12" s="1" customFormat="1" ht="6.95" customHeight="1">
      <c r="B90" s="28"/>
      <c r="L90" s="28"/>
    </row>
    <row r="91" spans="2:12" s="1" customFormat="1" ht="15.2" customHeight="1">
      <c r="B91" s="28"/>
      <c r="C91" s="25" t="s">
        <v>22</v>
      </c>
      <c r="F91" s="23" t="str">
        <f>E15</f>
        <v xml:space="preserve"> </v>
      </c>
      <c r="I91" s="25" t="s">
        <v>27</v>
      </c>
      <c r="J91" s="26" t="str">
        <f>E21</f>
        <v xml:space="preserve"> </v>
      </c>
      <c r="L91" s="28"/>
    </row>
    <row r="92" spans="2:12" s="1" customFormat="1" ht="15.2" customHeight="1">
      <c r="B92" s="28"/>
      <c r="C92" s="25" t="s">
        <v>26</v>
      </c>
      <c r="F92" s="23" t="str">
        <f>IF(E18="","",E18)</f>
        <v>Vyplň údaj</v>
      </c>
      <c r="I92" s="25" t="s">
        <v>29</v>
      </c>
      <c r="J92" s="26" t="str">
        <f>E24</f>
        <v xml:space="preserve"> </v>
      </c>
      <c r="L92" s="28"/>
    </row>
    <row r="93" spans="2:12" s="1" customFormat="1" ht="10.35" customHeight="1">
      <c r="B93" s="28"/>
      <c r="L93" s="28"/>
    </row>
    <row r="94" spans="2:12" s="1" customFormat="1" ht="29.25" customHeight="1">
      <c r="B94" s="28"/>
      <c r="C94" s="97" t="s">
        <v>107</v>
      </c>
      <c r="D94" s="89"/>
      <c r="E94" s="89"/>
      <c r="F94" s="89"/>
      <c r="G94" s="89"/>
      <c r="H94" s="89"/>
      <c r="I94" s="89"/>
      <c r="J94" s="98" t="s">
        <v>108</v>
      </c>
      <c r="K94" s="89"/>
      <c r="L94" s="28"/>
    </row>
    <row r="95" spans="2:12" s="1" customFormat="1" ht="10.35" customHeight="1">
      <c r="B95" s="28"/>
      <c r="L95" s="28"/>
    </row>
    <row r="96" spans="2:47" s="1" customFormat="1" ht="22.9" customHeight="1">
      <c r="B96" s="28"/>
      <c r="C96" s="99" t="s">
        <v>109</v>
      </c>
      <c r="J96" s="61">
        <f>J122</f>
        <v>0</v>
      </c>
      <c r="L96" s="28"/>
      <c r="AU96" s="16" t="s">
        <v>110</v>
      </c>
    </row>
    <row r="97" spans="2:12" s="8" customFormat="1" ht="24.95" customHeight="1">
      <c r="B97" s="100"/>
      <c r="D97" s="101" t="s">
        <v>111</v>
      </c>
      <c r="E97" s="102"/>
      <c r="F97" s="102"/>
      <c r="G97" s="102"/>
      <c r="H97" s="102"/>
      <c r="I97" s="102"/>
      <c r="J97" s="103">
        <f>J123</f>
        <v>0</v>
      </c>
      <c r="L97" s="100"/>
    </row>
    <row r="98" spans="2:12" s="9" customFormat="1" ht="19.9" customHeight="1">
      <c r="B98" s="104"/>
      <c r="D98" s="105" t="s">
        <v>299</v>
      </c>
      <c r="E98" s="106"/>
      <c r="F98" s="106"/>
      <c r="G98" s="106"/>
      <c r="H98" s="106"/>
      <c r="I98" s="106"/>
      <c r="J98" s="107">
        <f>J124</f>
        <v>0</v>
      </c>
      <c r="L98" s="104"/>
    </row>
    <row r="99" spans="2:12" s="9" customFormat="1" ht="19.9" customHeight="1">
      <c r="B99" s="104"/>
      <c r="D99" s="105" t="s">
        <v>300</v>
      </c>
      <c r="E99" s="106"/>
      <c r="F99" s="106"/>
      <c r="G99" s="106"/>
      <c r="H99" s="106"/>
      <c r="I99" s="106"/>
      <c r="J99" s="107">
        <f>J129</f>
        <v>0</v>
      </c>
      <c r="L99" s="104"/>
    </row>
    <row r="100" spans="2:12" s="8" customFormat="1" ht="24.95" customHeight="1">
      <c r="B100" s="100"/>
      <c r="D100" s="101" t="s">
        <v>114</v>
      </c>
      <c r="E100" s="102"/>
      <c r="F100" s="102"/>
      <c r="G100" s="102"/>
      <c r="H100" s="102"/>
      <c r="I100" s="102"/>
      <c r="J100" s="103">
        <f>J133</f>
        <v>0</v>
      </c>
      <c r="L100" s="100"/>
    </row>
    <row r="101" spans="2:12" s="9" customFormat="1" ht="19.9" customHeight="1">
      <c r="B101" s="104"/>
      <c r="D101" s="105" t="s">
        <v>301</v>
      </c>
      <c r="E101" s="106"/>
      <c r="F101" s="106"/>
      <c r="G101" s="106"/>
      <c r="H101" s="106"/>
      <c r="I101" s="106"/>
      <c r="J101" s="107">
        <f>J134</f>
        <v>0</v>
      </c>
      <c r="L101" s="104"/>
    </row>
    <row r="102" spans="2:12" s="9" customFormat="1" ht="19.9" customHeight="1">
      <c r="B102" s="104"/>
      <c r="D102" s="105" t="s">
        <v>302</v>
      </c>
      <c r="E102" s="106"/>
      <c r="F102" s="106"/>
      <c r="G102" s="106"/>
      <c r="H102" s="106"/>
      <c r="I102" s="106"/>
      <c r="J102" s="107">
        <f>J136</f>
        <v>0</v>
      </c>
      <c r="L102" s="104"/>
    </row>
    <row r="103" spans="2:12" s="1" customFormat="1" ht="21.75" customHeight="1">
      <c r="B103" s="28"/>
      <c r="L103" s="28"/>
    </row>
    <row r="104" spans="2:12" s="1" customFormat="1" ht="6.95" customHeight="1"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28"/>
    </row>
    <row r="108" spans="2:12" s="1" customFormat="1" ht="6.95" customHeight="1">
      <c r="B108" s="42"/>
      <c r="C108" s="43"/>
      <c r="D108" s="43"/>
      <c r="E108" s="43"/>
      <c r="F108" s="43"/>
      <c r="G108" s="43"/>
      <c r="H108" s="43"/>
      <c r="I108" s="43"/>
      <c r="J108" s="43"/>
      <c r="K108" s="43"/>
      <c r="L108" s="28"/>
    </row>
    <row r="109" spans="2:12" s="1" customFormat="1" ht="24.95" customHeight="1">
      <c r="B109" s="28"/>
      <c r="C109" s="20" t="s">
        <v>118</v>
      </c>
      <c r="L109" s="28"/>
    </row>
    <row r="110" spans="2:12" s="1" customFormat="1" ht="6.95" customHeight="1">
      <c r="B110" s="28"/>
      <c r="L110" s="28"/>
    </row>
    <row r="111" spans="2:12" s="1" customFormat="1" ht="12" customHeight="1">
      <c r="B111" s="28"/>
      <c r="C111" s="25" t="s">
        <v>14</v>
      </c>
      <c r="L111" s="28"/>
    </row>
    <row r="112" spans="2:12" s="1" customFormat="1" ht="16.5" customHeight="1">
      <c r="B112" s="28"/>
      <c r="E112" s="264" t="str">
        <f>E7</f>
        <v>Sklad a přístřešek pro svařován a retenční nádrž, SAKO Brno a.s.</v>
      </c>
      <c r="F112" s="265"/>
      <c r="G112" s="265"/>
      <c r="H112" s="265"/>
      <c r="L112" s="28"/>
    </row>
    <row r="113" spans="2:12" s="1" customFormat="1" ht="12" customHeight="1">
      <c r="B113" s="28"/>
      <c r="C113" s="25" t="s">
        <v>104</v>
      </c>
      <c r="L113" s="28"/>
    </row>
    <row r="114" spans="2:12" s="1" customFormat="1" ht="16.5" customHeight="1">
      <c r="B114" s="28"/>
      <c r="E114" s="229" t="str">
        <f>E9</f>
        <v>Bourací práce</v>
      </c>
      <c r="F114" s="263"/>
      <c r="G114" s="263"/>
      <c r="H114" s="263"/>
      <c r="L114" s="28"/>
    </row>
    <row r="115" spans="2:12" s="1" customFormat="1" ht="6.95" customHeight="1">
      <c r="B115" s="28"/>
      <c r="L115" s="28"/>
    </row>
    <row r="116" spans="2:12" s="1" customFormat="1" ht="12" customHeight="1">
      <c r="B116" s="28"/>
      <c r="C116" s="25" t="s">
        <v>18</v>
      </c>
      <c r="F116" s="23" t="str">
        <f>F12</f>
        <v xml:space="preserve"> </v>
      </c>
      <c r="I116" s="25" t="s">
        <v>20</v>
      </c>
      <c r="J116" s="48" t="str">
        <f>IF(J12="","",J12)</f>
        <v>22. 7. 2022</v>
      </c>
      <c r="L116" s="28"/>
    </row>
    <row r="117" spans="2:12" s="1" customFormat="1" ht="6.95" customHeight="1">
      <c r="B117" s="28"/>
      <c r="L117" s="28"/>
    </row>
    <row r="118" spans="2:12" s="1" customFormat="1" ht="15.2" customHeight="1">
      <c r="B118" s="28"/>
      <c r="C118" s="25" t="s">
        <v>22</v>
      </c>
      <c r="F118" s="23" t="str">
        <f>E15</f>
        <v xml:space="preserve"> </v>
      </c>
      <c r="I118" s="25" t="s">
        <v>27</v>
      </c>
      <c r="J118" s="26" t="str">
        <f>E21</f>
        <v xml:space="preserve"> </v>
      </c>
      <c r="L118" s="28"/>
    </row>
    <row r="119" spans="2:12" s="1" customFormat="1" ht="15.2" customHeight="1">
      <c r="B119" s="28"/>
      <c r="C119" s="25" t="s">
        <v>26</v>
      </c>
      <c r="F119" s="23" t="str">
        <f>IF(E18="","",E18)</f>
        <v>Vyplň údaj</v>
      </c>
      <c r="I119" s="25" t="s">
        <v>29</v>
      </c>
      <c r="J119" s="26" t="str">
        <f>E24</f>
        <v xml:space="preserve"> </v>
      </c>
      <c r="L119" s="28"/>
    </row>
    <row r="120" spans="2:12" s="1" customFormat="1" ht="10.35" customHeight="1">
      <c r="B120" s="28"/>
      <c r="L120" s="28"/>
    </row>
    <row r="121" spans="2:20" s="10" customFormat="1" ht="29.25" customHeight="1">
      <c r="B121" s="108"/>
      <c r="C121" s="109" t="s">
        <v>119</v>
      </c>
      <c r="D121" s="110" t="s">
        <v>56</v>
      </c>
      <c r="E121" s="110" t="s">
        <v>52</v>
      </c>
      <c r="F121" s="110" t="s">
        <v>53</v>
      </c>
      <c r="G121" s="110" t="s">
        <v>120</v>
      </c>
      <c r="H121" s="110" t="s">
        <v>121</v>
      </c>
      <c r="I121" s="110" t="s">
        <v>122</v>
      </c>
      <c r="J121" s="111" t="s">
        <v>108</v>
      </c>
      <c r="K121" s="112" t="s">
        <v>123</v>
      </c>
      <c r="L121" s="108"/>
      <c r="M121" s="54" t="s">
        <v>1</v>
      </c>
      <c r="N121" s="55" t="s">
        <v>35</v>
      </c>
      <c r="O121" s="55" t="s">
        <v>124</v>
      </c>
      <c r="P121" s="55" t="s">
        <v>125</v>
      </c>
      <c r="Q121" s="55" t="s">
        <v>126</v>
      </c>
      <c r="R121" s="55" t="s">
        <v>127</v>
      </c>
      <c r="S121" s="55" t="s">
        <v>128</v>
      </c>
      <c r="T121" s="56" t="s">
        <v>129</v>
      </c>
    </row>
    <row r="122" spans="2:63" s="1" customFormat="1" ht="22.9" customHeight="1">
      <c r="B122" s="28"/>
      <c r="C122" s="59" t="s">
        <v>130</v>
      </c>
      <c r="J122" s="113">
        <f>BK122</f>
        <v>0</v>
      </c>
      <c r="L122" s="28"/>
      <c r="M122" s="57"/>
      <c r="N122" s="49"/>
      <c r="O122" s="49"/>
      <c r="P122" s="114">
        <f>P123+P133</f>
        <v>16.869</v>
      </c>
      <c r="Q122" s="49"/>
      <c r="R122" s="114">
        <f>R123+R133</f>
        <v>0</v>
      </c>
      <c r="S122" s="49"/>
      <c r="T122" s="115">
        <f>T123+T133</f>
        <v>0.7817299999999999</v>
      </c>
      <c r="AT122" s="16" t="s">
        <v>70</v>
      </c>
      <c r="AU122" s="16" t="s">
        <v>110</v>
      </c>
      <c r="BK122" s="116">
        <f>BK123+BK133</f>
        <v>0</v>
      </c>
    </row>
    <row r="123" spans="2:63" s="11" customFormat="1" ht="25.9" customHeight="1">
      <c r="B123" s="117"/>
      <c r="D123" s="118" t="s">
        <v>70</v>
      </c>
      <c r="E123" s="119" t="s">
        <v>131</v>
      </c>
      <c r="F123" s="119" t="s">
        <v>132</v>
      </c>
      <c r="J123" s="120">
        <f>BK123</f>
        <v>0</v>
      </c>
      <c r="L123" s="117"/>
      <c r="M123" s="121"/>
      <c r="P123" s="122">
        <f>P124+P129</f>
        <v>11.459999999999999</v>
      </c>
      <c r="R123" s="122">
        <f>R124+R129</f>
        <v>0</v>
      </c>
      <c r="T123" s="123">
        <f>T124+T129</f>
        <v>0.7153999999999999</v>
      </c>
      <c r="AR123" s="118" t="s">
        <v>79</v>
      </c>
      <c r="AT123" s="124" t="s">
        <v>70</v>
      </c>
      <c r="AU123" s="124" t="s">
        <v>71</v>
      </c>
      <c r="AY123" s="118" t="s">
        <v>133</v>
      </c>
      <c r="BK123" s="125">
        <f>BK124+BK129</f>
        <v>0</v>
      </c>
    </row>
    <row r="124" spans="2:63" s="11" customFormat="1" ht="22.9" customHeight="1">
      <c r="B124" s="117"/>
      <c r="D124" s="118" t="s">
        <v>70</v>
      </c>
      <c r="E124" s="126" t="s">
        <v>81</v>
      </c>
      <c r="F124" s="126" t="s">
        <v>303</v>
      </c>
      <c r="J124" s="127">
        <f>BK124</f>
        <v>0</v>
      </c>
      <c r="L124" s="117"/>
      <c r="M124" s="121"/>
      <c r="P124" s="122">
        <f>SUM(P125:P128)</f>
        <v>11.315</v>
      </c>
      <c r="R124" s="122">
        <f>SUM(R125:R128)</f>
        <v>0</v>
      </c>
      <c r="T124" s="123">
        <f>SUM(T125:T128)</f>
        <v>0.7153999999999999</v>
      </c>
      <c r="AR124" s="118" t="s">
        <v>79</v>
      </c>
      <c r="AT124" s="124" t="s">
        <v>70</v>
      </c>
      <c r="AU124" s="124" t="s">
        <v>79</v>
      </c>
      <c r="AY124" s="118" t="s">
        <v>133</v>
      </c>
      <c r="BK124" s="125">
        <f>SUM(BK125:BK128)</f>
        <v>0</v>
      </c>
    </row>
    <row r="125" spans="2:65" s="1" customFormat="1" ht="21.75" customHeight="1">
      <c r="B125" s="128"/>
      <c r="C125" s="129" t="s">
        <v>79</v>
      </c>
      <c r="D125" s="129" t="s">
        <v>135</v>
      </c>
      <c r="E125" s="130" t="s">
        <v>304</v>
      </c>
      <c r="F125" s="131" t="s">
        <v>305</v>
      </c>
      <c r="G125" s="132" t="s">
        <v>189</v>
      </c>
      <c r="H125" s="133">
        <v>35</v>
      </c>
      <c r="I125" s="134"/>
      <c r="J125" s="134">
        <f>ROUND(I125*H125,2)</f>
        <v>0</v>
      </c>
      <c r="K125" s="135"/>
      <c r="L125" s="28"/>
      <c r="M125" s="136" t="s">
        <v>1</v>
      </c>
      <c r="N125" s="137" t="s">
        <v>36</v>
      </c>
      <c r="O125" s="138">
        <v>0.155</v>
      </c>
      <c r="P125" s="138">
        <f>O125*H125</f>
        <v>5.425</v>
      </c>
      <c r="Q125" s="138">
        <v>0</v>
      </c>
      <c r="R125" s="138">
        <f>Q125*H125</f>
        <v>0</v>
      </c>
      <c r="S125" s="138">
        <v>0.0098</v>
      </c>
      <c r="T125" s="139">
        <f>S125*H125</f>
        <v>0.34299999999999997</v>
      </c>
      <c r="AR125" s="140" t="s">
        <v>139</v>
      </c>
      <c r="AT125" s="140" t="s">
        <v>135</v>
      </c>
      <c r="AU125" s="140" t="s">
        <v>81</v>
      </c>
      <c r="AY125" s="16" t="s">
        <v>133</v>
      </c>
      <c r="BE125" s="141">
        <f>IF(N125="základní",J125,0)</f>
        <v>0</v>
      </c>
      <c r="BF125" s="141">
        <f>IF(N125="snížená",J125,0)</f>
        <v>0</v>
      </c>
      <c r="BG125" s="141">
        <f>IF(N125="zákl. přenesená",J125,0)</f>
        <v>0</v>
      </c>
      <c r="BH125" s="141">
        <f>IF(N125="sníž. přenesená",J125,0)</f>
        <v>0</v>
      </c>
      <c r="BI125" s="141">
        <f>IF(N125="nulová",J125,0)</f>
        <v>0</v>
      </c>
      <c r="BJ125" s="16" t="s">
        <v>79</v>
      </c>
      <c r="BK125" s="141">
        <f>ROUND(I125*H125,2)</f>
        <v>0</v>
      </c>
      <c r="BL125" s="16" t="s">
        <v>139</v>
      </c>
      <c r="BM125" s="140" t="s">
        <v>306</v>
      </c>
    </row>
    <row r="126" spans="2:65" s="1" customFormat="1" ht="16.5" customHeight="1">
      <c r="B126" s="128"/>
      <c r="C126" s="129" t="s">
        <v>81</v>
      </c>
      <c r="D126" s="129" t="s">
        <v>135</v>
      </c>
      <c r="E126" s="130" t="s">
        <v>307</v>
      </c>
      <c r="F126" s="131" t="s">
        <v>308</v>
      </c>
      <c r="G126" s="132" t="s">
        <v>200</v>
      </c>
      <c r="H126" s="133">
        <v>2</v>
      </c>
      <c r="I126" s="134"/>
      <c r="J126" s="134">
        <f>ROUND(I126*H126,2)</f>
        <v>0</v>
      </c>
      <c r="K126" s="135"/>
      <c r="L126" s="28"/>
      <c r="M126" s="136" t="s">
        <v>1</v>
      </c>
      <c r="N126" s="137" t="s">
        <v>36</v>
      </c>
      <c r="O126" s="138">
        <v>0.155</v>
      </c>
      <c r="P126" s="138">
        <f>O126*H126</f>
        <v>0.31</v>
      </c>
      <c r="Q126" s="138">
        <v>0</v>
      </c>
      <c r="R126" s="138">
        <f>Q126*H126</f>
        <v>0</v>
      </c>
      <c r="S126" s="138">
        <v>0.0098</v>
      </c>
      <c r="T126" s="139">
        <f>S126*H126</f>
        <v>0.0196</v>
      </c>
      <c r="AR126" s="140" t="s">
        <v>139</v>
      </c>
      <c r="AT126" s="140" t="s">
        <v>135</v>
      </c>
      <c r="AU126" s="140" t="s">
        <v>81</v>
      </c>
      <c r="AY126" s="16" t="s">
        <v>133</v>
      </c>
      <c r="BE126" s="141">
        <f>IF(N126="základní",J126,0)</f>
        <v>0</v>
      </c>
      <c r="BF126" s="141">
        <f>IF(N126="snížená",J126,0)</f>
        <v>0</v>
      </c>
      <c r="BG126" s="141">
        <f>IF(N126="zákl. přenesená",J126,0)</f>
        <v>0</v>
      </c>
      <c r="BH126" s="141">
        <f>IF(N126="sníž. přenesená",J126,0)</f>
        <v>0</v>
      </c>
      <c r="BI126" s="141">
        <f>IF(N126="nulová",J126,0)</f>
        <v>0</v>
      </c>
      <c r="BJ126" s="16" t="s">
        <v>79</v>
      </c>
      <c r="BK126" s="141">
        <f>ROUND(I126*H126,2)</f>
        <v>0</v>
      </c>
      <c r="BL126" s="16" t="s">
        <v>139</v>
      </c>
      <c r="BM126" s="140" t="s">
        <v>309</v>
      </c>
    </row>
    <row r="127" spans="2:65" s="1" customFormat="1" ht="16.5" customHeight="1">
      <c r="B127" s="128"/>
      <c r="C127" s="129" t="s">
        <v>142</v>
      </c>
      <c r="D127" s="129" t="s">
        <v>135</v>
      </c>
      <c r="E127" s="130" t="s">
        <v>310</v>
      </c>
      <c r="F127" s="131" t="s">
        <v>311</v>
      </c>
      <c r="G127" s="132" t="s">
        <v>297</v>
      </c>
      <c r="H127" s="133">
        <v>1</v>
      </c>
      <c r="I127" s="134"/>
      <c r="J127" s="134">
        <f>ROUND(I127*H127,2)</f>
        <v>0</v>
      </c>
      <c r="K127" s="135"/>
      <c r="L127" s="28"/>
      <c r="M127" s="136" t="s">
        <v>1</v>
      </c>
      <c r="N127" s="137" t="s">
        <v>36</v>
      </c>
      <c r="O127" s="138">
        <v>0.155</v>
      </c>
      <c r="P127" s="138">
        <f>O127*H127</f>
        <v>0.155</v>
      </c>
      <c r="Q127" s="138">
        <v>0</v>
      </c>
      <c r="R127" s="138">
        <f>Q127*H127</f>
        <v>0</v>
      </c>
      <c r="S127" s="138">
        <v>0.0098</v>
      </c>
      <c r="T127" s="139">
        <f>S127*H127</f>
        <v>0.0098</v>
      </c>
      <c r="AR127" s="140" t="s">
        <v>139</v>
      </c>
      <c r="AT127" s="140" t="s">
        <v>135</v>
      </c>
      <c r="AU127" s="140" t="s">
        <v>81</v>
      </c>
      <c r="AY127" s="16" t="s">
        <v>133</v>
      </c>
      <c r="BE127" s="141">
        <f>IF(N127="základní",J127,0)</f>
        <v>0</v>
      </c>
      <c r="BF127" s="141">
        <f>IF(N127="snížená",J127,0)</f>
        <v>0</v>
      </c>
      <c r="BG127" s="141">
        <f>IF(N127="zákl. přenesená",J127,0)</f>
        <v>0</v>
      </c>
      <c r="BH127" s="141">
        <f>IF(N127="sníž. přenesená",J127,0)</f>
        <v>0</v>
      </c>
      <c r="BI127" s="141">
        <f>IF(N127="nulová",J127,0)</f>
        <v>0</v>
      </c>
      <c r="BJ127" s="16" t="s">
        <v>79</v>
      </c>
      <c r="BK127" s="141">
        <f>ROUND(I127*H127,2)</f>
        <v>0</v>
      </c>
      <c r="BL127" s="16" t="s">
        <v>139</v>
      </c>
      <c r="BM127" s="140" t="s">
        <v>312</v>
      </c>
    </row>
    <row r="128" spans="2:65" s="1" customFormat="1" ht="16.5" customHeight="1">
      <c r="B128" s="128"/>
      <c r="C128" s="129" t="s">
        <v>139</v>
      </c>
      <c r="D128" s="129" t="s">
        <v>135</v>
      </c>
      <c r="E128" s="130" t="s">
        <v>313</v>
      </c>
      <c r="F128" s="131" t="s">
        <v>314</v>
      </c>
      <c r="G128" s="132" t="s">
        <v>189</v>
      </c>
      <c r="H128" s="133">
        <v>35</v>
      </c>
      <c r="I128" s="134"/>
      <c r="J128" s="134">
        <f>ROUND(I128*H128,2)</f>
        <v>0</v>
      </c>
      <c r="K128" s="135"/>
      <c r="L128" s="28"/>
      <c r="M128" s="136" t="s">
        <v>1</v>
      </c>
      <c r="N128" s="137" t="s">
        <v>36</v>
      </c>
      <c r="O128" s="138">
        <v>0.155</v>
      </c>
      <c r="P128" s="138">
        <f>O128*H128</f>
        <v>5.425</v>
      </c>
      <c r="Q128" s="138">
        <v>0</v>
      </c>
      <c r="R128" s="138">
        <f>Q128*H128</f>
        <v>0</v>
      </c>
      <c r="S128" s="138">
        <v>0.0098</v>
      </c>
      <c r="T128" s="139">
        <f>S128*H128</f>
        <v>0.34299999999999997</v>
      </c>
      <c r="AR128" s="140" t="s">
        <v>139</v>
      </c>
      <c r="AT128" s="140" t="s">
        <v>135</v>
      </c>
      <c r="AU128" s="140" t="s">
        <v>81</v>
      </c>
      <c r="AY128" s="16" t="s">
        <v>133</v>
      </c>
      <c r="BE128" s="141">
        <f>IF(N128="základní",J128,0)</f>
        <v>0</v>
      </c>
      <c r="BF128" s="141">
        <f>IF(N128="snížená",J128,0)</f>
        <v>0</v>
      </c>
      <c r="BG128" s="141">
        <f>IF(N128="zákl. přenesená",J128,0)</f>
        <v>0</v>
      </c>
      <c r="BH128" s="141">
        <f>IF(N128="sníž. přenesená",J128,0)</f>
        <v>0</v>
      </c>
      <c r="BI128" s="141">
        <f>IF(N128="nulová",J128,0)</f>
        <v>0</v>
      </c>
      <c r="BJ128" s="16" t="s">
        <v>79</v>
      </c>
      <c r="BK128" s="141">
        <f>ROUND(I128*H128,2)</f>
        <v>0</v>
      </c>
      <c r="BL128" s="16" t="s">
        <v>139</v>
      </c>
      <c r="BM128" s="140" t="s">
        <v>315</v>
      </c>
    </row>
    <row r="129" spans="2:63" s="11" customFormat="1" ht="22.9" customHeight="1">
      <c r="B129" s="117"/>
      <c r="D129" s="118" t="s">
        <v>70</v>
      </c>
      <c r="E129" s="126" t="s">
        <v>316</v>
      </c>
      <c r="F129" s="126" t="s">
        <v>317</v>
      </c>
      <c r="J129" s="127">
        <f>BK129</f>
        <v>0</v>
      </c>
      <c r="L129" s="117"/>
      <c r="M129" s="121"/>
      <c r="P129" s="122">
        <f>SUM(P130:P132)</f>
        <v>0.145</v>
      </c>
      <c r="R129" s="122">
        <f>SUM(R130:R132)</f>
        <v>0</v>
      </c>
      <c r="T129" s="123">
        <f>SUM(T130:T132)</f>
        <v>0</v>
      </c>
      <c r="AR129" s="118" t="s">
        <v>79</v>
      </c>
      <c r="AT129" s="124" t="s">
        <v>70</v>
      </c>
      <c r="AU129" s="124" t="s">
        <v>79</v>
      </c>
      <c r="AY129" s="118" t="s">
        <v>133</v>
      </c>
      <c r="BK129" s="125">
        <f>SUM(BK130:BK132)</f>
        <v>0</v>
      </c>
    </row>
    <row r="130" spans="2:65" s="1" customFormat="1" ht="24.2" customHeight="1">
      <c r="B130" s="128"/>
      <c r="C130" s="129" t="s">
        <v>150</v>
      </c>
      <c r="D130" s="129" t="s">
        <v>135</v>
      </c>
      <c r="E130" s="130" t="s">
        <v>318</v>
      </c>
      <c r="F130" s="131" t="s">
        <v>319</v>
      </c>
      <c r="G130" s="132" t="s">
        <v>178</v>
      </c>
      <c r="H130" s="133">
        <v>0.2</v>
      </c>
      <c r="I130" s="134"/>
      <c r="J130" s="134">
        <f>ROUND(I130*H130,2)</f>
        <v>0</v>
      </c>
      <c r="K130" s="135"/>
      <c r="L130" s="28"/>
      <c r="M130" s="136" t="s">
        <v>1</v>
      </c>
      <c r="N130" s="137" t="s">
        <v>36</v>
      </c>
      <c r="O130" s="138">
        <v>0.125</v>
      </c>
      <c r="P130" s="138">
        <f>O130*H130</f>
        <v>0.025</v>
      </c>
      <c r="Q130" s="138">
        <v>0</v>
      </c>
      <c r="R130" s="138">
        <f>Q130*H130</f>
        <v>0</v>
      </c>
      <c r="S130" s="138">
        <v>0</v>
      </c>
      <c r="T130" s="139">
        <f>S130*H130</f>
        <v>0</v>
      </c>
      <c r="AR130" s="140" t="s">
        <v>139</v>
      </c>
      <c r="AT130" s="140" t="s">
        <v>135</v>
      </c>
      <c r="AU130" s="140" t="s">
        <v>81</v>
      </c>
      <c r="AY130" s="16" t="s">
        <v>133</v>
      </c>
      <c r="BE130" s="141">
        <f>IF(N130="základní",J130,0)</f>
        <v>0</v>
      </c>
      <c r="BF130" s="141">
        <f>IF(N130="snížená",J130,0)</f>
        <v>0</v>
      </c>
      <c r="BG130" s="141">
        <f>IF(N130="zákl. přenesená",J130,0)</f>
        <v>0</v>
      </c>
      <c r="BH130" s="141">
        <f>IF(N130="sníž. přenesená",J130,0)</f>
        <v>0</v>
      </c>
      <c r="BI130" s="141">
        <f>IF(N130="nulová",J130,0)</f>
        <v>0</v>
      </c>
      <c r="BJ130" s="16" t="s">
        <v>79</v>
      </c>
      <c r="BK130" s="141">
        <f>ROUND(I130*H130,2)</f>
        <v>0</v>
      </c>
      <c r="BL130" s="16" t="s">
        <v>139</v>
      </c>
      <c r="BM130" s="140" t="s">
        <v>320</v>
      </c>
    </row>
    <row r="131" spans="2:65" s="1" customFormat="1" ht="24.2" customHeight="1">
      <c r="B131" s="128"/>
      <c r="C131" s="129" t="s">
        <v>146</v>
      </c>
      <c r="D131" s="129" t="s">
        <v>135</v>
      </c>
      <c r="E131" s="130" t="s">
        <v>321</v>
      </c>
      <c r="F131" s="131" t="s">
        <v>322</v>
      </c>
      <c r="G131" s="132" t="s">
        <v>178</v>
      </c>
      <c r="H131" s="133">
        <v>20</v>
      </c>
      <c r="I131" s="134"/>
      <c r="J131" s="134">
        <f>ROUND(I131*H131,2)</f>
        <v>0</v>
      </c>
      <c r="K131" s="135"/>
      <c r="L131" s="28"/>
      <c r="M131" s="136" t="s">
        <v>1</v>
      </c>
      <c r="N131" s="137" t="s">
        <v>36</v>
      </c>
      <c r="O131" s="138">
        <v>0.006</v>
      </c>
      <c r="P131" s="138">
        <f>O131*H131</f>
        <v>0.12</v>
      </c>
      <c r="Q131" s="138">
        <v>0</v>
      </c>
      <c r="R131" s="138">
        <f>Q131*H131</f>
        <v>0</v>
      </c>
      <c r="S131" s="138">
        <v>0</v>
      </c>
      <c r="T131" s="139">
        <f>S131*H131</f>
        <v>0</v>
      </c>
      <c r="AR131" s="140" t="s">
        <v>139</v>
      </c>
      <c r="AT131" s="140" t="s">
        <v>135</v>
      </c>
      <c r="AU131" s="140" t="s">
        <v>81</v>
      </c>
      <c r="AY131" s="16" t="s">
        <v>133</v>
      </c>
      <c r="BE131" s="141">
        <f>IF(N131="základní",J131,0)</f>
        <v>0</v>
      </c>
      <c r="BF131" s="141">
        <f>IF(N131="snížená",J131,0)</f>
        <v>0</v>
      </c>
      <c r="BG131" s="141">
        <f>IF(N131="zákl. přenesená",J131,0)</f>
        <v>0</v>
      </c>
      <c r="BH131" s="141">
        <f>IF(N131="sníž. přenesená",J131,0)</f>
        <v>0</v>
      </c>
      <c r="BI131" s="141">
        <f>IF(N131="nulová",J131,0)</f>
        <v>0</v>
      </c>
      <c r="BJ131" s="16" t="s">
        <v>79</v>
      </c>
      <c r="BK131" s="141">
        <f>ROUND(I131*H131,2)</f>
        <v>0</v>
      </c>
      <c r="BL131" s="16" t="s">
        <v>139</v>
      </c>
      <c r="BM131" s="140" t="s">
        <v>323</v>
      </c>
    </row>
    <row r="132" spans="2:65" s="1" customFormat="1" ht="33" customHeight="1">
      <c r="B132" s="128"/>
      <c r="C132" s="129" t="s">
        <v>157</v>
      </c>
      <c r="D132" s="129" t="s">
        <v>135</v>
      </c>
      <c r="E132" s="130" t="s">
        <v>324</v>
      </c>
      <c r="F132" s="131" t="s">
        <v>325</v>
      </c>
      <c r="G132" s="132" t="s">
        <v>178</v>
      </c>
      <c r="H132" s="133">
        <v>0.2</v>
      </c>
      <c r="I132" s="134"/>
      <c r="J132" s="134">
        <f>ROUND(I132*H132,2)</f>
        <v>0</v>
      </c>
      <c r="K132" s="135"/>
      <c r="L132" s="28"/>
      <c r="M132" s="136" t="s">
        <v>1</v>
      </c>
      <c r="N132" s="137" t="s">
        <v>36</v>
      </c>
      <c r="O132" s="138">
        <v>0</v>
      </c>
      <c r="P132" s="138">
        <f>O132*H132</f>
        <v>0</v>
      </c>
      <c r="Q132" s="138">
        <v>0</v>
      </c>
      <c r="R132" s="138">
        <f>Q132*H132</f>
        <v>0</v>
      </c>
      <c r="S132" s="138">
        <v>0</v>
      </c>
      <c r="T132" s="139">
        <f>S132*H132</f>
        <v>0</v>
      </c>
      <c r="AR132" s="140" t="s">
        <v>139</v>
      </c>
      <c r="AT132" s="140" t="s">
        <v>135</v>
      </c>
      <c r="AU132" s="140" t="s">
        <v>81</v>
      </c>
      <c r="AY132" s="16" t="s">
        <v>133</v>
      </c>
      <c r="BE132" s="141">
        <f>IF(N132="základní",J132,0)</f>
        <v>0</v>
      </c>
      <c r="BF132" s="141">
        <f>IF(N132="snížená",J132,0)</f>
        <v>0</v>
      </c>
      <c r="BG132" s="141">
        <f>IF(N132="zákl. přenesená",J132,0)</f>
        <v>0</v>
      </c>
      <c r="BH132" s="141">
        <f>IF(N132="sníž. přenesená",J132,0)</f>
        <v>0</v>
      </c>
      <c r="BI132" s="141">
        <f>IF(N132="nulová",J132,0)</f>
        <v>0</v>
      </c>
      <c r="BJ132" s="16" t="s">
        <v>79</v>
      </c>
      <c r="BK132" s="141">
        <f>ROUND(I132*H132,2)</f>
        <v>0</v>
      </c>
      <c r="BL132" s="16" t="s">
        <v>139</v>
      </c>
      <c r="BM132" s="140" t="s">
        <v>326</v>
      </c>
    </row>
    <row r="133" spans="2:63" s="11" customFormat="1" ht="25.9" customHeight="1">
      <c r="B133" s="117"/>
      <c r="D133" s="118" t="s">
        <v>70</v>
      </c>
      <c r="E133" s="119" t="s">
        <v>219</v>
      </c>
      <c r="F133" s="119" t="s">
        <v>220</v>
      </c>
      <c r="J133" s="120">
        <f>BK133</f>
        <v>0</v>
      </c>
      <c r="L133" s="117"/>
      <c r="M133" s="121"/>
      <c r="P133" s="122">
        <f>P134+P136</f>
        <v>5.409000000000001</v>
      </c>
      <c r="R133" s="122">
        <f>R134+R136</f>
        <v>0</v>
      </c>
      <c r="T133" s="123">
        <f>T134+T136</f>
        <v>0.06632999999999999</v>
      </c>
      <c r="AR133" s="118" t="s">
        <v>81</v>
      </c>
      <c r="AT133" s="124" t="s">
        <v>70</v>
      </c>
      <c r="AU133" s="124" t="s">
        <v>71</v>
      </c>
      <c r="AY133" s="118" t="s">
        <v>133</v>
      </c>
      <c r="BK133" s="125">
        <f>BK134+BK136</f>
        <v>0</v>
      </c>
    </row>
    <row r="134" spans="2:63" s="11" customFormat="1" ht="22.9" customHeight="1">
      <c r="B134" s="117"/>
      <c r="D134" s="118" t="s">
        <v>70</v>
      </c>
      <c r="E134" s="126" t="s">
        <v>327</v>
      </c>
      <c r="F134" s="126" t="s">
        <v>328</v>
      </c>
      <c r="J134" s="127">
        <f>BK134</f>
        <v>0</v>
      </c>
      <c r="L134" s="117"/>
      <c r="M134" s="121"/>
      <c r="P134" s="122">
        <f>P135</f>
        <v>1.3455</v>
      </c>
      <c r="R134" s="122">
        <f>R135</f>
        <v>0</v>
      </c>
      <c r="T134" s="123">
        <f>T135</f>
        <v>0.0018000000000000002</v>
      </c>
      <c r="AR134" s="118" t="s">
        <v>81</v>
      </c>
      <c r="AT134" s="124" t="s">
        <v>70</v>
      </c>
      <c r="AU134" s="124" t="s">
        <v>79</v>
      </c>
      <c r="AY134" s="118" t="s">
        <v>133</v>
      </c>
      <c r="BK134" s="125">
        <f>BK135</f>
        <v>0</v>
      </c>
    </row>
    <row r="135" spans="2:65" s="1" customFormat="1" ht="24.2" customHeight="1">
      <c r="B135" s="128"/>
      <c r="C135" s="129" t="s">
        <v>149</v>
      </c>
      <c r="D135" s="129" t="s">
        <v>135</v>
      </c>
      <c r="E135" s="130" t="s">
        <v>329</v>
      </c>
      <c r="F135" s="131" t="s">
        <v>330</v>
      </c>
      <c r="G135" s="132" t="s">
        <v>189</v>
      </c>
      <c r="H135" s="133">
        <v>4.5</v>
      </c>
      <c r="I135" s="134"/>
      <c r="J135" s="134">
        <f>ROUND(I135*H135,2)</f>
        <v>0</v>
      </c>
      <c r="K135" s="135"/>
      <c r="L135" s="28"/>
      <c r="M135" s="136" t="s">
        <v>1</v>
      </c>
      <c r="N135" s="137" t="s">
        <v>36</v>
      </c>
      <c r="O135" s="138">
        <v>0.299</v>
      </c>
      <c r="P135" s="138">
        <f>O135*H135</f>
        <v>1.3455</v>
      </c>
      <c r="Q135" s="138">
        <v>0</v>
      </c>
      <c r="R135" s="138">
        <f>Q135*H135</f>
        <v>0</v>
      </c>
      <c r="S135" s="138">
        <v>0.0004</v>
      </c>
      <c r="T135" s="139">
        <f>S135*H135</f>
        <v>0.0018000000000000002</v>
      </c>
      <c r="AR135" s="140" t="s">
        <v>163</v>
      </c>
      <c r="AT135" s="140" t="s">
        <v>135</v>
      </c>
      <c r="AU135" s="140" t="s">
        <v>81</v>
      </c>
      <c r="AY135" s="16" t="s">
        <v>133</v>
      </c>
      <c r="BE135" s="141">
        <f>IF(N135="základní",J135,0)</f>
        <v>0</v>
      </c>
      <c r="BF135" s="141">
        <f>IF(N135="snížená",J135,0)</f>
        <v>0</v>
      </c>
      <c r="BG135" s="141">
        <f>IF(N135="zákl. přenesená",J135,0)</f>
        <v>0</v>
      </c>
      <c r="BH135" s="141">
        <f>IF(N135="sníž. přenesená",J135,0)</f>
        <v>0</v>
      </c>
      <c r="BI135" s="141">
        <f>IF(N135="nulová",J135,0)</f>
        <v>0</v>
      </c>
      <c r="BJ135" s="16" t="s">
        <v>79</v>
      </c>
      <c r="BK135" s="141">
        <f>ROUND(I135*H135,2)</f>
        <v>0</v>
      </c>
      <c r="BL135" s="16" t="s">
        <v>163</v>
      </c>
      <c r="BM135" s="140" t="s">
        <v>331</v>
      </c>
    </row>
    <row r="136" spans="2:63" s="11" customFormat="1" ht="22.9" customHeight="1">
      <c r="B136" s="117"/>
      <c r="D136" s="118" t="s">
        <v>70</v>
      </c>
      <c r="E136" s="126" t="s">
        <v>332</v>
      </c>
      <c r="F136" s="126" t="s">
        <v>333</v>
      </c>
      <c r="J136" s="127">
        <f>BK136</f>
        <v>0</v>
      </c>
      <c r="L136" s="117"/>
      <c r="M136" s="121"/>
      <c r="P136" s="122">
        <f>SUM(P137:P138)</f>
        <v>4.0635</v>
      </c>
      <c r="R136" s="122">
        <f>SUM(R137:R138)</f>
        <v>0</v>
      </c>
      <c r="T136" s="123">
        <f>SUM(T137:T138)</f>
        <v>0.06452999999999999</v>
      </c>
      <c r="AR136" s="118" t="s">
        <v>81</v>
      </c>
      <c r="AT136" s="124" t="s">
        <v>70</v>
      </c>
      <c r="AU136" s="124" t="s">
        <v>79</v>
      </c>
      <c r="AY136" s="118" t="s">
        <v>133</v>
      </c>
      <c r="BK136" s="125">
        <f>SUM(BK137:BK138)</f>
        <v>0</v>
      </c>
    </row>
    <row r="137" spans="2:65" s="1" customFormat="1" ht="16.5" customHeight="1">
      <c r="B137" s="128"/>
      <c r="C137" s="129" t="s">
        <v>164</v>
      </c>
      <c r="D137" s="129" t="s">
        <v>135</v>
      </c>
      <c r="E137" s="130" t="s">
        <v>334</v>
      </c>
      <c r="F137" s="131" t="s">
        <v>335</v>
      </c>
      <c r="G137" s="132" t="s">
        <v>189</v>
      </c>
      <c r="H137" s="133">
        <v>18</v>
      </c>
      <c r="I137" s="134"/>
      <c r="J137" s="134">
        <f>ROUND(I137*H137,2)</f>
        <v>0</v>
      </c>
      <c r="K137" s="135"/>
      <c r="L137" s="28"/>
      <c r="M137" s="136" t="s">
        <v>1</v>
      </c>
      <c r="N137" s="137" t="s">
        <v>36</v>
      </c>
      <c r="O137" s="138">
        <v>0.189</v>
      </c>
      <c r="P137" s="138">
        <f>O137*H137</f>
        <v>3.402</v>
      </c>
      <c r="Q137" s="138">
        <v>0</v>
      </c>
      <c r="R137" s="138">
        <f>Q137*H137</f>
        <v>0</v>
      </c>
      <c r="S137" s="138">
        <v>0.0026</v>
      </c>
      <c r="T137" s="139">
        <f>S137*H137</f>
        <v>0.046799999999999994</v>
      </c>
      <c r="AR137" s="140" t="s">
        <v>163</v>
      </c>
      <c r="AT137" s="140" t="s">
        <v>135</v>
      </c>
      <c r="AU137" s="140" t="s">
        <v>81</v>
      </c>
      <c r="AY137" s="16" t="s">
        <v>133</v>
      </c>
      <c r="BE137" s="141">
        <f>IF(N137="základní",J137,0)</f>
        <v>0</v>
      </c>
      <c r="BF137" s="141">
        <f>IF(N137="snížená",J137,0)</f>
        <v>0</v>
      </c>
      <c r="BG137" s="141">
        <f>IF(N137="zákl. přenesená",J137,0)</f>
        <v>0</v>
      </c>
      <c r="BH137" s="141">
        <f>IF(N137="sníž. přenesená",J137,0)</f>
        <v>0</v>
      </c>
      <c r="BI137" s="141">
        <f>IF(N137="nulová",J137,0)</f>
        <v>0</v>
      </c>
      <c r="BJ137" s="16" t="s">
        <v>79</v>
      </c>
      <c r="BK137" s="141">
        <f>ROUND(I137*H137,2)</f>
        <v>0</v>
      </c>
      <c r="BL137" s="16" t="s">
        <v>163</v>
      </c>
      <c r="BM137" s="140" t="s">
        <v>336</v>
      </c>
    </row>
    <row r="138" spans="2:65" s="1" customFormat="1" ht="16.5" customHeight="1">
      <c r="B138" s="128"/>
      <c r="C138" s="129" t="s">
        <v>153</v>
      </c>
      <c r="D138" s="129" t="s">
        <v>135</v>
      </c>
      <c r="E138" s="130" t="s">
        <v>337</v>
      </c>
      <c r="F138" s="131" t="s">
        <v>338</v>
      </c>
      <c r="G138" s="132" t="s">
        <v>189</v>
      </c>
      <c r="H138" s="133">
        <v>4.5</v>
      </c>
      <c r="I138" s="134"/>
      <c r="J138" s="134">
        <f>ROUND(I138*H138,2)</f>
        <v>0</v>
      </c>
      <c r="K138" s="135"/>
      <c r="L138" s="28"/>
      <c r="M138" s="152" t="s">
        <v>1</v>
      </c>
      <c r="N138" s="153" t="s">
        <v>36</v>
      </c>
      <c r="O138" s="154">
        <v>0.147</v>
      </c>
      <c r="P138" s="154">
        <f>O138*H138</f>
        <v>0.6615</v>
      </c>
      <c r="Q138" s="154">
        <v>0</v>
      </c>
      <c r="R138" s="154">
        <f>Q138*H138</f>
        <v>0</v>
      </c>
      <c r="S138" s="154">
        <v>0.00394</v>
      </c>
      <c r="T138" s="155">
        <f>S138*H138</f>
        <v>0.01773</v>
      </c>
      <c r="AR138" s="140" t="s">
        <v>163</v>
      </c>
      <c r="AT138" s="140" t="s">
        <v>135</v>
      </c>
      <c r="AU138" s="140" t="s">
        <v>81</v>
      </c>
      <c r="AY138" s="16" t="s">
        <v>133</v>
      </c>
      <c r="BE138" s="141">
        <f>IF(N138="základní",J138,0)</f>
        <v>0</v>
      </c>
      <c r="BF138" s="141">
        <f>IF(N138="snížená",J138,0)</f>
        <v>0</v>
      </c>
      <c r="BG138" s="141">
        <f>IF(N138="zákl. přenesená",J138,0)</f>
        <v>0</v>
      </c>
      <c r="BH138" s="141">
        <f>IF(N138="sníž. přenesená",J138,0)</f>
        <v>0</v>
      </c>
      <c r="BI138" s="141">
        <f>IF(N138="nulová",J138,0)</f>
        <v>0</v>
      </c>
      <c r="BJ138" s="16" t="s">
        <v>79</v>
      </c>
      <c r="BK138" s="141">
        <f>ROUND(I138*H138,2)</f>
        <v>0</v>
      </c>
      <c r="BL138" s="16" t="s">
        <v>163</v>
      </c>
      <c r="BM138" s="140" t="s">
        <v>339</v>
      </c>
    </row>
    <row r="139" spans="2:12" s="1" customFormat="1" ht="6.95" customHeight="1">
      <c r="B139" s="40"/>
      <c r="C139" s="41"/>
      <c r="D139" s="41"/>
      <c r="E139" s="41"/>
      <c r="F139" s="41"/>
      <c r="G139" s="41"/>
      <c r="H139" s="41"/>
      <c r="I139" s="41"/>
      <c r="J139" s="41"/>
      <c r="K139" s="41"/>
      <c r="L139" s="28"/>
    </row>
  </sheetData>
  <autoFilter ref="C121:K138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4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250"/>
  <sheetViews>
    <sheetView showGridLines="0" workbookViewId="0" topLeftCell="A194">
      <selection activeCell="W132" sqref="W132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8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46" t="s">
        <v>5</v>
      </c>
      <c r="M2" s="237"/>
      <c r="N2" s="237"/>
      <c r="O2" s="237"/>
      <c r="P2" s="237"/>
      <c r="Q2" s="237"/>
      <c r="R2" s="237"/>
      <c r="S2" s="237"/>
      <c r="T2" s="237"/>
      <c r="U2" s="237"/>
      <c r="V2" s="237"/>
      <c r="AT2" s="16" t="s">
        <v>85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81</v>
      </c>
    </row>
    <row r="4" spans="2:46" ht="24.95" customHeight="1">
      <c r="B4" s="19"/>
      <c r="D4" s="20" t="s">
        <v>103</v>
      </c>
      <c r="L4" s="19"/>
      <c r="M4" s="83" t="s">
        <v>10</v>
      </c>
      <c r="AT4" s="16" t="s">
        <v>3</v>
      </c>
    </row>
    <row r="5" spans="2:12" ht="6.95" customHeight="1">
      <c r="B5" s="19"/>
      <c r="L5" s="19"/>
    </row>
    <row r="6" spans="2:12" ht="12" customHeight="1">
      <c r="B6" s="19"/>
      <c r="D6" s="25" t="s">
        <v>14</v>
      </c>
      <c r="L6" s="19"/>
    </row>
    <row r="7" spans="2:12" ht="16.5" customHeight="1">
      <c r="B7" s="19"/>
      <c r="E7" s="264" t="str">
        <f>'Rekapitulace stavby'!K6</f>
        <v>Sklad a přístřešek pro svařován a retenční nádrž, SAKO Brno a.s.</v>
      </c>
      <c r="F7" s="265"/>
      <c r="G7" s="265"/>
      <c r="H7" s="265"/>
      <c r="L7" s="19"/>
    </row>
    <row r="8" spans="2:12" s="1" customFormat="1" ht="12" customHeight="1">
      <c r="B8" s="28"/>
      <c r="D8" s="25" t="s">
        <v>104</v>
      </c>
      <c r="L8" s="28"/>
    </row>
    <row r="9" spans="2:12" s="1" customFormat="1" ht="16.5" customHeight="1">
      <c r="B9" s="28"/>
      <c r="D9" s="190" t="s">
        <v>1556</v>
      </c>
      <c r="E9" s="229" t="s">
        <v>1559</v>
      </c>
      <c r="F9" s="266"/>
      <c r="G9" s="266"/>
      <c r="H9" s="266"/>
      <c r="L9" s="28"/>
    </row>
    <row r="10" spans="2:12" s="1" customFormat="1" ht="12">
      <c r="B10" s="28"/>
      <c r="L10" s="28"/>
    </row>
    <row r="11" spans="2:12" s="1" customFormat="1" ht="12" customHeight="1">
      <c r="B11" s="28"/>
      <c r="D11" s="25" t="s">
        <v>16</v>
      </c>
      <c r="F11" s="23" t="s">
        <v>1</v>
      </c>
      <c r="I11" s="25" t="s">
        <v>17</v>
      </c>
      <c r="J11" s="23" t="s">
        <v>1</v>
      </c>
      <c r="L11" s="28"/>
    </row>
    <row r="12" spans="2:12" s="1" customFormat="1" ht="12" customHeight="1">
      <c r="B12" s="28"/>
      <c r="D12" s="25" t="s">
        <v>18</v>
      </c>
      <c r="F12" s="23" t="s">
        <v>24</v>
      </c>
      <c r="I12" s="25" t="s">
        <v>20</v>
      </c>
      <c r="J12" s="48" t="str">
        <f>'Rekapitulace stavby'!AN8</f>
        <v>22. 7. 2022</v>
      </c>
      <c r="L12" s="28"/>
    </row>
    <row r="13" spans="2:12" s="1" customFormat="1" ht="10.9" customHeight="1">
      <c r="B13" s="28"/>
      <c r="L13" s="28"/>
    </row>
    <row r="14" spans="2:12" s="1" customFormat="1" ht="12" customHeight="1">
      <c r="B14" s="28"/>
      <c r="D14" s="25" t="s">
        <v>22</v>
      </c>
      <c r="I14" s="25" t="s">
        <v>23</v>
      </c>
      <c r="J14" s="23" t="str">
        <f>IF('Rekapitulace stavby'!AN10="","",'Rekapitulace stavby'!AN10)</f>
        <v/>
      </c>
      <c r="L14" s="28"/>
    </row>
    <row r="15" spans="2:12" s="1" customFormat="1" ht="18" customHeight="1">
      <c r="B15" s="28"/>
      <c r="E15" s="23" t="str">
        <f>IF('Rekapitulace stavby'!E11="","",'Rekapitulace stavby'!E11)</f>
        <v xml:space="preserve"> </v>
      </c>
      <c r="I15" s="25" t="s">
        <v>25</v>
      </c>
      <c r="J15" s="23" t="str">
        <f>IF('Rekapitulace stavby'!AN11="","",'Rekapitulace stavby'!AN11)</f>
        <v/>
      </c>
      <c r="L15" s="28"/>
    </row>
    <row r="16" spans="2:12" s="1" customFormat="1" ht="6.95" customHeight="1">
      <c r="B16" s="28"/>
      <c r="L16" s="28"/>
    </row>
    <row r="17" spans="2:12" s="1" customFormat="1" ht="12" customHeight="1">
      <c r="B17" s="28"/>
      <c r="D17" s="25" t="s">
        <v>26</v>
      </c>
      <c r="I17" s="25" t="s">
        <v>23</v>
      </c>
      <c r="J17" s="23" t="str">
        <f>'Rekapitulace stavby'!AN13</f>
        <v>Vyplň údaj</v>
      </c>
      <c r="L17" s="28"/>
    </row>
    <row r="18" spans="2:12" s="1" customFormat="1" ht="18" customHeight="1">
      <c r="B18" s="28"/>
      <c r="E18" s="236" t="str">
        <f>'Rekapitulace stavby'!E14</f>
        <v>Vyplň údaj</v>
      </c>
      <c r="F18" s="236"/>
      <c r="G18" s="236"/>
      <c r="H18" s="236"/>
      <c r="I18" s="25" t="s">
        <v>25</v>
      </c>
      <c r="J18" s="23" t="str">
        <f>'Rekapitulace stavby'!AN14</f>
        <v>Vyplň údaj</v>
      </c>
      <c r="L18" s="28"/>
    </row>
    <row r="19" spans="2:12" s="1" customFormat="1" ht="6.95" customHeight="1">
      <c r="B19" s="28"/>
      <c r="L19" s="28"/>
    </row>
    <row r="20" spans="2:12" s="1" customFormat="1" ht="12" customHeight="1">
      <c r="B20" s="28"/>
      <c r="D20" s="25" t="s">
        <v>27</v>
      </c>
      <c r="I20" s="25" t="s">
        <v>23</v>
      </c>
      <c r="J20" s="23" t="str">
        <f>IF('Rekapitulace stavby'!AN16="","",'Rekapitulace stavby'!AN16)</f>
        <v/>
      </c>
      <c r="L20" s="28"/>
    </row>
    <row r="21" spans="2:12" s="1" customFormat="1" ht="18" customHeight="1">
      <c r="B21" s="28"/>
      <c r="E21" s="23" t="str">
        <f>IF('Rekapitulace stavby'!E17="","",'Rekapitulace stavby'!E17)</f>
        <v xml:space="preserve"> </v>
      </c>
      <c r="I21" s="25" t="s">
        <v>25</v>
      </c>
      <c r="J21" s="23" t="str">
        <f>IF('Rekapitulace stavby'!AN17="","",'Rekapitulace stavby'!AN17)</f>
        <v/>
      </c>
      <c r="L21" s="28"/>
    </row>
    <row r="22" spans="2:12" s="1" customFormat="1" ht="6.95" customHeight="1">
      <c r="B22" s="28"/>
      <c r="L22" s="28"/>
    </row>
    <row r="23" spans="2:12" s="1" customFormat="1" ht="12" customHeight="1">
      <c r="B23" s="28"/>
      <c r="D23" s="25" t="s">
        <v>29</v>
      </c>
      <c r="I23" s="25" t="s">
        <v>23</v>
      </c>
      <c r="J23" s="23" t="str">
        <f>IF('Rekapitulace stavby'!AN19="","",'Rekapitulace stavby'!AN19)</f>
        <v/>
      </c>
      <c r="L23" s="28"/>
    </row>
    <row r="24" spans="2:12" s="1" customFormat="1" ht="18" customHeight="1">
      <c r="B24" s="28"/>
      <c r="E24" s="23" t="str">
        <f>IF('Rekapitulace stavby'!E20="","",'Rekapitulace stavby'!E20)</f>
        <v xml:space="preserve"> </v>
      </c>
      <c r="I24" s="25" t="s">
        <v>25</v>
      </c>
      <c r="J24" s="23" t="str">
        <f>IF('Rekapitulace stavby'!AN20="","",'Rekapitulace stavby'!AN20)</f>
        <v/>
      </c>
      <c r="L24" s="28"/>
    </row>
    <row r="25" spans="2:12" s="1" customFormat="1" ht="6.95" customHeight="1">
      <c r="B25" s="28"/>
      <c r="L25" s="28"/>
    </row>
    <row r="26" spans="2:12" s="1" customFormat="1" ht="12" customHeight="1">
      <c r="B26" s="28"/>
      <c r="D26" s="25" t="s">
        <v>30</v>
      </c>
      <c r="L26" s="28"/>
    </row>
    <row r="27" spans="2:12" s="7" customFormat="1" ht="16.5" customHeight="1">
      <c r="B27" s="84"/>
      <c r="E27" s="240" t="s">
        <v>1</v>
      </c>
      <c r="F27" s="240"/>
      <c r="G27" s="240"/>
      <c r="H27" s="240"/>
      <c r="L27" s="84"/>
    </row>
    <row r="28" spans="2:12" s="1" customFormat="1" ht="6.95" customHeight="1">
      <c r="B28" s="28"/>
      <c r="L28" s="28"/>
    </row>
    <row r="29" spans="2:12" s="1" customFormat="1" ht="6.95" customHeight="1">
      <c r="B29" s="28"/>
      <c r="D29" s="49"/>
      <c r="E29" s="49"/>
      <c r="F29" s="49"/>
      <c r="G29" s="49"/>
      <c r="H29" s="49"/>
      <c r="I29" s="49"/>
      <c r="J29" s="49"/>
      <c r="K29" s="49"/>
      <c r="L29" s="28"/>
    </row>
    <row r="30" spans="2:12" s="1" customFormat="1" ht="25.35" customHeight="1">
      <c r="B30" s="28"/>
      <c r="D30" s="85" t="s">
        <v>31</v>
      </c>
      <c r="J30" s="61">
        <f>ROUND(J128,2)</f>
        <v>0</v>
      </c>
      <c r="L30" s="28"/>
    </row>
    <row r="31" spans="2:12" s="1" customFormat="1" ht="6.95" customHeight="1">
      <c r="B31" s="28"/>
      <c r="D31" s="49"/>
      <c r="E31" s="49"/>
      <c r="F31" s="49"/>
      <c r="G31" s="49"/>
      <c r="H31" s="49"/>
      <c r="I31" s="49"/>
      <c r="J31" s="49"/>
      <c r="K31" s="49"/>
      <c r="L31" s="28"/>
    </row>
    <row r="32" spans="2:12" s="1" customFormat="1" ht="14.45" customHeight="1">
      <c r="B32" s="28"/>
      <c r="F32" s="31" t="s">
        <v>33</v>
      </c>
      <c r="I32" s="31" t="s">
        <v>32</v>
      </c>
      <c r="J32" s="31" t="s">
        <v>34</v>
      </c>
      <c r="L32" s="28"/>
    </row>
    <row r="33" spans="2:12" s="1" customFormat="1" ht="14.45" customHeight="1">
      <c r="B33" s="28"/>
      <c r="D33" s="86" t="s">
        <v>35</v>
      </c>
      <c r="E33" s="25" t="s">
        <v>36</v>
      </c>
      <c r="F33" s="87">
        <f>ROUND((SUM(BE128:BE249)),2)</f>
        <v>0</v>
      </c>
      <c r="I33" s="88">
        <v>0.21</v>
      </c>
      <c r="J33" s="87">
        <f>ROUND(((SUM(BE128:BE249))*I33),2)</f>
        <v>0</v>
      </c>
      <c r="L33" s="28"/>
    </row>
    <row r="34" spans="2:12" s="1" customFormat="1" ht="14.45" customHeight="1">
      <c r="B34" s="28"/>
      <c r="E34" s="25" t="s">
        <v>37</v>
      </c>
      <c r="F34" s="87">
        <f>ROUND((SUM(BF128:BF249)),2)</f>
        <v>0</v>
      </c>
      <c r="I34" s="88">
        <v>0.15</v>
      </c>
      <c r="J34" s="87">
        <f>ROUND(((SUM(BF128:BF249))*I34),2)</f>
        <v>0</v>
      </c>
      <c r="L34" s="28"/>
    </row>
    <row r="35" spans="2:12" s="1" customFormat="1" ht="14.45" customHeight="1" hidden="1">
      <c r="B35" s="28"/>
      <c r="E35" s="25" t="s">
        <v>38</v>
      </c>
      <c r="F35" s="87">
        <f>ROUND((SUM(BG128:BG249)),2)</f>
        <v>0</v>
      </c>
      <c r="I35" s="88">
        <v>0.21</v>
      </c>
      <c r="J35" s="87">
        <f>0</f>
        <v>0</v>
      </c>
      <c r="L35" s="28"/>
    </row>
    <row r="36" spans="2:12" s="1" customFormat="1" ht="14.45" customHeight="1" hidden="1">
      <c r="B36" s="28"/>
      <c r="E36" s="25" t="s">
        <v>39</v>
      </c>
      <c r="F36" s="87">
        <f>ROUND((SUM(BH128:BH249)),2)</f>
        <v>0</v>
      </c>
      <c r="I36" s="88">
        <v>0.15</v>
      </c>
      <c r="J36" s="87">
        <f>0</f>
        <v>0</v>
      </c>
      <c r="L36" s="28"/>
    </row>
    <row r="37" spans="2:12" s="1" customFormat="1" ht="14.45" customHeight="1" hidden="1">
      <c r="B37" s="28"/>
      <c r="E37" s="25" t="s">
        <v>40</v>
      </c>
      <c r="F37" s="87">
        <f>ROUND((SUM(BI128:BI249)),2)</f>
        <v>0</v>
      </c>
      <c r="I37" s="88">
        <v>0</v>
      </c>
      <c r="J37" s="87">
        <f>0</f>
        <v>0</v>
      </c>
      <c r="L37" s="28"/>
    </row>
    <row r="38" spans="2:12" s="1" customFormat="1" ht="6.95" customHeight="1">
      <c r="B38" s="28"/>
      <c r="L38" s="28"/>
    </row>
    <row r="39" spans="2:12" s="1" customFormat="1" ht="25.35" customHeight="1">
      <c r="B39" s="28"/>
      <c r="C39" s="89"/>
      <c r="D39" s="90" t="s">
        <v>41</v>
      </c>
      <c r="E39" s="52"/>
      <c r="F39" s="52"/>
      <c r="G39" s="91" t="s">
        <v>42</v>
      </c>
      <c r="H39" s="92" t="s">
        <v>43</v>
      </c>
      <c r="I39" s="52"/>
      <c r="J39" s="93">
        <f>SUM(J30:J37)</f>
        <v>0</v>
      </c>
      <c r="K39" s="94"/>
      <c r="L39" s="28"/>
    </row>
    <row r="40" spans="2:12" s="1" customFormat="1" ht="14.45" customHeight="1">
      <c r="B40" s="28"/>
      <c r="L40" s="28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28"/>
      <c r="D50" s="37" t="s">
        <v>44</v>
      </c>
      <c r="E50" s="38"/>
      <c r="F50" s="38"/>
      <c r="G50" s="37" t="s">
        <v>45</v>
      </c>
      <c r="H50" s="38"/>
      <c r="I50" s="38"/>
      <c r="J50" s="38"/>
      <c r="K50" s="38"/>
      <c r="L50" s="28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.75">
      <c r="B61" s="28"/>
      <c r="D61" s="39" t="s">
        <v>46</v>
      </c>
      <c r="E61" s="30"/>
      <c r="F61" s="95" t="s">
        <v>47</v>
      </c>
      <c r="G61" s="39" t="s">
        <v>46</v>
      </c>
      <c r="H61" s="30"/>
      <c r="I61" s="30"/>
      <c r="J61" s="96" t="s">
        <v>47</v>
      </c>
      <c r="K61" s="30"/>
      <c r="L61" s="28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.75">
      <c r="B65" s="28"/>
      <c r="D65" s="37" t="s">
        <v>48</v>
      </c>
      <c r="E65" s="38"/>
      <c r="F65" s="38"/>
      <c r="G65" s="37" t="s">
        <v>49</v>
      </c>
      <c r="H65" s="38"/>
      <c r="I65" s="38"/>
      <c r="J65" s="38"/>
      <c r="K65" s="38"/>
      <c r="L65" s="28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.75">
      <c r="B76" s="28"/>
      <c r="D76" s="39" t="s">
        <v>46</v>
      </c>
      <c r="E76" s="30"/>
      <c r="F76" s="95" t="s">
        <v>47</v>
      </c>
      <c r="G76" s="39" t="s">
        <v>46</v>
      </c>
      <c r="H76" s="30"/>
      <c r="I76" s="30"/>
      <c r="J76" s="96" t="s">
        <v>47</v>
      </c>
      <c r="K76" s="30"/>
      <c r="L76" s="28"/>
    </row>
    <row r="77" spans="2:12" s="1" customFormat="1" ht="14.45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8"/>
    </row>
    <row r="81" spans="2:12" s="1" customFormat="1" ht="6.95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8"/>
    </row>
    <row r="82" spans="2:12" s="1" customFormat="1" ht="24.95" customHeight="1">
      <c r="B82" s="28"/>
      <c r="C82" s="20" t="s">
        <v>106</v>
      </c>
      <c r="L82" s="28"/>
    </row>
    <row r="83" spans="2:12" s="1" customFormat="1" ht="6.95" customHeight="1">
      <c r="B83" s="28"/>
      <c r="L83" s="28"/>
    </row>
    <row r="84" spans="2:12" s="1" customFormat="1" ht="12" customHeight="1">
      <c r="B84" s="28"/>
      <c r="C84" s="25" t="s">
        <v>14</v>
      </c>
      <c r="L84" s="28"/>
    </row>
    <row r="85" spans="2:12" s="1" customFormat="1" ht="16.5" customHeight="1">
      <c r="B85" s="28"/>
      <c r="E85" s="264" t="str">
        <f>E7</f>
        <v>Sklad a přístřešek pro svařován a retenční nádrž, SAKO Brno a.s.</v>
      </c>
      <c r="F85" s="265"/>
      <c r="G85" s="265"/>
      <c r="H85" s="265"/>
      <c r="L85" s="28"/>
    </row>
    <row r="86" spans="2:12" s="1" customFormat="1" ht="12" customHeight="1">
      <c r="B86" s="28"/>
      <c r="C86" s="25" t="s">
        <v>104</v>
      </c>
      <c r="L86" s="28"/>
    </row>
    <row r="87" spans="2:12" s="1" customFormat="1" ht="16.5" customHeight="1">
      <c r="B87" s="28"/>
      <c r="E87" s="229" t="str">
        <f>E9</f>
        <v>Silnoproudá elektrotechnika a bleskosvody SO06, SO07</v>
      </c>
      <c r="F87" s="263"/>
      <c r="G87" s="263"/>
      <c r="H87" s="263"/>
      <c r="L87" s="28"/>
    </row>
    <row r="88" spans="2:12" s="1" customFormat="1" ht="6.95" customHeight="1">
      <c r="B88" s="28"/>
      <c r="L88" s="28"/>
    </row>
    <row r="89" spans="2:12" s="1" customFormat="1" ht="12" customHeight="1">
      <c r="B89" s="28"/>
      <c r="C89" s="25" t="s">
        <v>18</v>
      </c>
      <c r="F89" s="23" t="str">
        <f>F12</f>
        <v xml:space="preserve"> </v>
      </c>
      <c r="I89" s="25" t="s">
        <v>20</v>
      </c>
      <c r="J89" s="48" t="str">
        <f>IF(J12="","",J12)</f>
        <v>22. 7. 2022</v>
      </c>
      <c r="L89" s="28"/>
    </row>
    <row r="90" spans="2:12" s="1" customFormat="1" ht="6.95" customHeight="1">
      <c r="B90" s="28"/>
      <c r="L90" s="28"/>
    </row>
    <row r="91" spans="2:12" s="1" customFormat="1" ht="15.2" customHeight="1">
      <c r="B91" s="28"/>
      <c r="C91" s="25" t="s">
        <v>22</v>
      </c>
      <c r="F91" s="23" t="str">
        <f>E15</f>
        <v xml:space="preserve"> </v>
      </c>
      <c r="I91" s="25" t="s">
        <v>27</v>
      </c>
      <c r="J91" s="26" t="str">
        <f>E21</f>
        <v xml:space="preserve"> </v>
      </c>
      <c r="L91" s="28"/>
    </row>
    <row r="92" spans="2:12" s="1" customFormat="1" ht="15.2" customHeight="1">
      <c r="B92" s="28"/>
      <c r="C92" s="25" t="s">
        <v>26</v>
      </c>
      <c r="F92" s="23" t="str">
        <f>IF(E18="","",E18)</f>
        <v>Vyplň údaj</v>
      </c>
      <c r="I92" s="25" t="s">
        <v>29</v>
      </c>
      <c r="J92" s="26" t="str">
        <f>E24</f>
        <v xml:space="preserve"> </v>
      </c>
      <c r="L92" s="28"/>
    </row>
    <row r="93" spans="2:12" s="1" customFormat="1" ht="10.35" customHeight="1">
      <c r="B93" s="28"/>
      <c r="L93" s="28"/>
    </row>
    <row r="94" spans="2:12" s="1" customFormat="1" ht="29.25" customHeight="1">
      <c r="B94" s="28"/>
      <c r="C94" s="97" t="s">
        <v>107</v>
      </c>
      <c r="D94" s="89"/>
      <c r="E94" s="89"/>
      <c r="F94" s="89"/>
      <c r="G94" s="89"/>
      <c r="H94" s="89"/>
      <c r="I94" s="89"/>
      <c r="J94" s="98" t="s">
        <v>108</v>
      </c>
      <c r="K94" s="89"/>
      <c r="L94" s="28"/>
    </row>
    <row r="95" spans="2:12" s="1" customFormat="1" ht="10.35" customHeight="1">
      <c r="B95" s="28"/>
      <c r="L95" s="28"/>
    </row>
    <row r="96" spans="2:47" s="1" customFormat="1" ht="22.9" customHeight="1">
      <c r="B96" s="28"/>
      <c r="C96" s="99" t="s">
        <v>109</v>
      </c>
      <c r="J96" s="61">
        <f>J128</f>
        <v>0</v>
      </c>
      <c r="L96" s="28"/>
      <c r="AU96" s="16" t="s">
        <v>110</v>
      </c>
    </row>
    <row r="97" spans="2:12" s="8" customFormat="1" ht="24.95" customHeight="1">
      <c r="B97" s="100"/>
      <c r="D97" s="101" t="s">
        <v>340</v>
      </c>
      <c r="E97" s="102"/>
      <c r="F97" s="102"/>
      <c r="G97" s="102"/>
      <c r="H97" s="102"/>
      <c r="I97" s="102"/>
      <c r="J97" s="103">
        <f>J129</f>
        <v>0</v>
      </c>
      <c r="L97" s="100"/>
    </row>
    <row r="98" spans="2:12" s="9" customFormat="1" ht="19.9" customHeight="1">
      <c r="B98" s="104"/>
      <c r="D98" s="105" t="s">
        <v>341</v>
      </c>
      <c r="E98" s="106"/>
      <c r="F98" s="106"/>
      <c r="G98" s="106"/>
      <c r="H98" s="106"/>
      <c r="I98" s="106"/>
      <c r="J98" s="107">
        <f>J130</f>
        <v>0</v>
      </c>
      <c r="L98" s="104"/>
    </row>
    <row r="99" spans="2:12" s="9" customFormat="1" ht="19.9" customHeight="1">
      <c r="B99" s="104"/>
      <c r="D99" s="105" t="s">
        <v>342</v>
      </c>
      <c r="E99" s="106"/>
      <c r="F99" s="106"/>
      <c r="G99" s="106"/>
      <c r="H99" s="106"/>
      <c r="I99" s="106"/>
      <c r="J99" s="107">
        <f>J153</f>
        <v>0</v>
      </c>
      <c r="L99" s="104"/>
    </row>
    <row r="100" spans="2:12" s="9" customFormat="1" ht="19.9" customHeight="1">
      <c r="B100" s="104"/>
      <c r="D100" s="105" t="s">
        <v>343</v>
      </c>
      <c r="E100" s="106"/>
      <c r="F100" s="106"/>
      <c r="G100" s="106"/>
      <c r="H100" s="106"/>
      <c r="I100" s="106"/>
      <c r="J100" s="107">
        <f>J157</f>
        <v>0</v>
      </c>
      <c r="L100" s="104"/>
    </row>
    <row r="101" spans="2:12" s="8" customFormat="1" ht="24.95" customHeight="1">
      <c r="B101" s="100"/>
      <c r="D101" s="101" t="s">
        <v>344</v>
      </c>
      <c r="E101" s="102"/>
      <c r="F101" s="102"/>
      <c r="G101" s="102"/>
      <c r="H101" s="102"/>
      <c r="I101" s="102"/>
      <c r="J101" s="103">
        <f>J166</f>
        <v>0</v>
      </c>
      <c r="L101" s="100"/>
    </row>
    <row r="102" spans="2:12" s="8" customFormat="1" ht="24.95" customHeight="1">
      <c r="B102" s="100"/>
      <c r="D102" s="101" t="s">
        <v>345</v>
      </c>
      <c r="E102" s="102"/>
      <c r="F102" s="102"/>
      <c r="G102" s="102"/>
      <c r="H102" s="102"/>
      <c r="I102" s="102"/>
      <c r="J102" s="103">
        <f>J170</f>
        <v>0</v>
      </c>
      <c r="L102" s="100"/>
    </row>
    <row r="103" spans="2:12" s="8" customFormat="1" ht="24.95" customHeight="1">
      <c r="B103" s="100"/>
      <c r="D103" s="101" t="s">
        <v>346</v>
      </c>
      <c r="E103" s="102"/>
      <c r="F103" s="102"/>
      <c r="G103" s="102"/>
      <c r="H103" s="102"/>
      <c r="I103" s="102"/>
      <c r="J103" s="103">
        <f>J178</f>
        <v>0</v>
      </c>
      <c r="L103" s="100"/>
    </row>
    <row r="104" spans="2:12" s="8" customFormat="1" ht="24.95" customHeight="1">
      <c r="B104" s="100"/>
      <c r="D104" s="101" t="s">
        <v>347</v>
      </c>
      <c r="E104" s="102"/>
      <c r="F104" s="102"/>
      <c r="G104" s="102"/>
      <c r="H104" s="102"/>
      <c r="I104" s="102"/>
      <c r="J104" s="103">
        <f>J182</f>
        <v>0</v>
      </c>
      <c r="L104" s="100"/>
    </row>
    <row r="105" spans="2:12" s="8" customFormat="1" ht="24.95" customHeight="1">
      <c r="B105" s="100"/>
      <c r="D105" s="101" t="s">
        <v>348</v>
      </c>
      <c r="E105" s="102"/>
      <c r="F105" s="102"/>
      <c r="G105" s="102"/>
      <c r="H105" s="102"/>
      <c r="I105" s="102"/>
      <c r="J105" s="103">
        <f>J202</f>
        <v>0</v>
      </c>
      <c r="L105" s="100"/>
    </row>
    <row r="106" spans="2:12" s="8" customFormat="1" ht="24.95" customHeight="1">
      <c r="B106" s="100"/>
      <c r="D106" s="101" t="s">
        <v>349</v>
      </c>
      <c r="E106" s="102"/>
      <c r="F106" s="102"/>
      <c r="G106" s="102"/>
      <c r="H106" s="102"/>
      <c r="I106" s="102"/>
      <c r="J106" s="103">
        <f>J221</f>
        <v>0</v>
      </c>
      <c r="L106" s="100"/>
    </row>
    <row r="107" spans="2:12" s="8" customFormat="1" ht="24.95" customHeight="1">
      <c r="B107" s="100"/>
      <c r="D107" s="101" t="s">
        <v>350</v>
      </c>
      <c r="E107" s="102"/>
      <c r="F107" s="102"/>
      <c r="G107" s="102"/>
      <c r="H107" s="102"/>
      <c r="I107" s="102"/>
      <c r="J107" s="103">
        <f>J243</f>
        <v>0</v>
      </c>
      <c r="L107" s="100"/>
    </row>
    <row r="108" spans="2:12" s="8" customFormat="1" ht="24.95" customHeight="1">
      <c r="B108" s="100"/>
      <c r="D108" s="101" t="s">
        <v>351</v>
      </c>
      <c r="E108" s="102"/>
      <c r="F108" s="102"/>
      <c r="G108" s="102"/>
      <c r="H108" s="102"/>
      <c r="I108" s="102"/>
      <c r="J108" s="103">
        <f>J249</f>
        <v>0</v>
      </c>
      <c r="L108" s="100"/>
    </row>
    <row r="109" spans="2:12" s="1" customFormat="1" ht="21.75" customHeight="1">
      <c r="B109" s="28"/>
      <c r="L109" s="28"/>
    </row>
    <row r="110" spans="2:12" s="1" customFormat="1" ht="6.95" customHeight="1"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28"/>
    </row>
    <row r="114" spans="2:12" s="1" customFormat="1" ht="6.95" customHeight="1">
      <c r="B114" s="42"/>
      <c r="C114" s="43"/>
      <c r="D114" s="43"/>
      <c r="E114" s="43"/>
      <c r="F114" s="43"/>
      <c r="G114" s="43"/>
      <c r="H114" s="43"/>
      <c r="I114" s="43"/>
      <c r="J114" s="43"/>
      <c r="K114" s="43"/>
      <c r="L114" s="28"/>
    </row>
    <row r="115" spans="2:12" s="1" customFormat="1" ht="24.95" customHeight="1">
      <c r="B115" s="28"/>
      <c r="C115" s="20" t="s">
        <v>118</v>
      </c>
      <c r="L115" s="28"/>
    </row>
    <row r="116" spans="2:12" s="1" customFormat="1" ht="6.95" customHeight="1">
      <c r="B116" s="28"/>
      <c r="L116" s="28"/>
    </row>
    <row r="117" spans="2:12" s="1" customFormat="1" ht="12" customHeight="1">
      <c r="B117" s="28"/>
      <c r="C117" s="25" t="s">
        <v>14</v>
      </c>
      <c r="L117" s="28"/>
    </row>
    <row r="118" spans="2:12" s="1" customFormat="1" ht="16.5" customHeight="1">
      <c r="B118" s="28"/>
      <c r="E118" s="264" t="str">
        <f>E7</f>
        <v>Sklad a přístřešek pro svařován a retenční nádrž, SAKO Brno a.s.</v>
      </c>
      <c r="F118" s="265"/>
      <c r="G118" s="265"/>
      <c r="H118" s="265"/>
      <c r="L118" s="28"/>
    </row>
    <row r="119" spans="2:12" s="1" customFormat="1" ht="12" customHeight="1">
      <c r="B119" s="28"/>
      <c r="C119" s="25" t="s">
        <v>104</v>
      </c>
      <c r="L119" s="28"/>
    </row>
    <row r="120" spans="2:12" s="1" customFormat="1" ht="16.5" customHeight="1">
      <c r="B120" s="28"/>
      <c r="E120" s="229" t="str">
        <f>E9</f>
        <v>Silnoproudá elektrotechnika a bleskosvody SO06, SO07</v>
      </c>
      <c r="F120" s="263"/>
      <c r="G120" s="263"/>
      <c r="H120" s="263"/>
      <c r="L120" s="28"/>
    </row>
    <row r="121" spans="2:12" s="1" customFormat="1" ht="6.95" customHeight="1">
      <c r="B121" s="28"/>
      <c r="L121" s="28"/>
    </row>
    <row r="122" spans="2:12" s="1" customFormat="1" ht="12" customHeight="1">
      <c r="B122" s="28"/>
      <c r="C122" s="25" t="s">
        <v>18</v>
      </c>
      <c r="F122" s="23" t="str">
        <f>F12</f>
        <v xml:space="preserve"> </v>
      </c>
      <c r="I122" s="25" t="s">
        <v>20</v>
      </c>
      <c r="J122" s="48" t="str">
        <f>IF(J12="","",J12)</f>
        <v>22. 7. 2022</v>
      </c>
      <c r="L122" s="28"/>
    </row>
    <row r="123" spans="2:12" s="1" customFormat="1" ht="6.95" customHeight="1">
      <c r="B123" s="28"/>
      <c r="L123" s="28"/>
    </row>
    <row r="124" spans="2:12" s="1" customFormat="1" ht="15.2" customHeight="1">
      <c r="B124" s="28"/>
      <c r="C124" s="25" t="s">
        <v>22</v>
      </c>
      <c r="F124" s="23" t="str">
        <f>E15</f>
        <v xml:space="preserve"> </v>
      </c>
      <c r="I124" s="25" t="s">
        <v>27</v>
      </c>
      <c r="J124" s="26" t="str">
        <f>E21</f>
        <v xml:space="preserve"> </v>
      </c>
      <c r="L124" s="28"/>
    </row>
    <row r="125" spans="2:12" s="1" customFormat="1" ht="15.2" customHeight="1">
      <c r="B125" s="28"/>
      <c r="C125" s="25" t="s">
        <v>26</v>
      </c>
      <c r="F125" s="23" t="str">
        <f>IF(E18="","",E18)</f>
        <v>Vyplň údaj</v>
      </c>
      <c r="I125" s="25" t="s">
        <v>29</v>
      </c>
      <c r="J125" s="26" t="str">
        <f>E24</f>
        <v xml:space="preserve"> </v>
      </c>
      <c r="L125" s="28"/>
    </row>
    <row r="126" spans="2:12" s="1" customFormat="1" ht="10.35" customHeight="1">
      <c r="B126" s="28"/>
      <c r="L126" s="28"/>
    </row>
    <row r="127" spans="2:20" s="10" customFormat="1" ht="29.25" customHeight="1">
      <c r="B127" s="108"/>
      <c r="C127" s="109" t="s">
        <v>119</v>
      </c>
      <c r="D127" s="110" t="s">
        <v>56</v>
      </c>
      <c r="E127" s="110" t="s">
        <v>52</v>
      </c>
      <c r="F127" s="110" t="s">
        <v>53</v>
      </c>
      <c r="G127" s="110" t="s">
        <v>120</v>
      </c>
      <c r="H127" s="110" t="s">
        <v>121</v>
      </c>
      <c r="I127" s="110" t="s">
        <v>122</v>
      </c>
      <c r="J127" s="111" t="s">
        <v>108</v>
      </c>
      <c r="K127" s="112" t="s">
        <v>123</v>
      </c>
      <c r="L127" s="108"/>
      <c r="M127" s="54" t="s">
        <v>1</v>
      </c>
      <c r="N127" s="55" t="s">
        <v>35</v>
      </c>
      <c r="O127" s="55" t="s">
        <v>124</v>
      </c>
      <c r="P127" s="55" t="s">
        <v>125</v>
      </c>
      <c r="Q127" s="55" t="s">
        <v>126</v>
      </c>
      <c r="R127" s="55" t="s">
        <v>127</v>
      </c>
      <c r="S127" s="55" t="s">
        <v>128</v>
      </c>
      <c r="T127" s="56" t="s">
        <v>129</v>
      </c>
    </row>
    <row r="128" spans="2:63" s="1" customFormat="1" ht="22.9" customHeight="1">
      <c r="B128" s="28"/>
      <c r="C128" s="59" t="s">
        <v>130</v>
      </c>
      <c r="J128" s="113">
        <f>BK128</f>
        <v>0</v>
      </c>
      <c r="L128" s="28"/>
      <c r="M128" s="57"/>
      <c r="N128" s="49"/>
      <c r="O128" s="49"/>
      <c r="P128" s="114">
        <f>P129+P166+P170+P178+P182+P202+P221+P243+P249</f>
        <v>0</v>
      </c>
      <c r="Q128" s="49"/>
      <c r="R128" s="114">
        <f>R129+R166+R170+R178+R182+R202+R221+R243+R249</f>
        <v>0</v>
      </c>
      <c r="S128" s="49"/>
      <c r="T128" s="115">
        <f>T129+T166+T170+T178+T182+T202+T221+T243+T249</f>
        <v>0</v>
      </c>
      <c r="AT128" s="16" t="s">
        <v>70</v>
      </c>
      <c r="AU128" s="16" t="s">
        <v>110</v>
      </c>
      <c r="BK128" s="116">
        <f>BK129+BK166+BK170+BK178+BK182+BK202+BK221+BK243+BK249</f>
        <v>0</v>
      </c>
    </row>
    <row r="129" spans="2:63" s="11" customFormat="1" ht="25.9" customHeight="1">
      <c r="B129" s="117"/>
      <c r="D129" s="118" t="s">
        <v>70</v>
      </c>
      <c r="E129" s="119" t="s">
        <v>352</v>
      </c>
      <c r="F129" s="119" t="s">
        <v>353</v>
      </c>
      <c r="J129" s="120">
        <f>BK129</f>
        <v>0</v>
      </c>
      <c r="L129" s="117"/>
      <c r="M129" s="121"/>
      <c r="P129" s="122">
        <f>P130+P153+P157</f>
        <v>0</v>
      </c>
      <c r="R129" s="122">
        <f>R130+R153+R157</f>
        <v>0</v>
      </c>
      <c r="T129" s="123">
        <f>T130+T153+T157</f>
        <v>0</v>
      </c>
      <c r="AR129" s="118" t="s">
        <v>79</v>
      </c>
      <c r="AT129" s="124" t="s">
        <v>70</v>
      </c>
      <c r="AU129" s="124" t="s">
        <v>71</v>
      </c>
      <c r="AY129" s="118" t="s">
        <v>133</v>
      </c>
      <c r="BK129" s="125">
        <f>BK130+BK153+BK157</f>
        <v>0</v>
      </c>
    </row>
    <row r="130" spans="2:63" s="11" customFormat="1" ht="22.9" customHeight="1">
      <c r="B130" s="117"/>
      <c r="D130" s="118" t="s">
        <v>70</v>
      </c>
      <c r="E130" s="126" t="s">
        <v>354</v>
      </c>
      <c r="F130" s="126" t="s">
        <v>355</v>
      </c>
      <c r="J130" s="127">
        <f>BK130</f>
        <v>0</v>
      </c>
      <c r="L130" s="117"/>
      <c r="M130" s="121"/>
      <c r="P130" s="122">
        <f>SUM(P131:P152)</f>
        <v>0</v>
      </c>
      <c r="R130" s="122">
        <f>SUM(R131:R152)</f>
        <v>0</v>
      </c>
      <c r="T130" s="123">
        <f>SUM(T131:T152)</f>
        <v>0</v>
      </c>
      <c r="AR130" s="118" t="s">
        <v>79</v>
      </c>
      <c r="AT130" s="124" t="s">
        <v>70</v>
      </c>
      <c r="AU130" s="124" t="s">
        <v>79</v>
      </c>
      <c r="AY130" s="118" t="s">
        <v>133</v>
      </c>
      <c r="BK130" s="125">
        <f>SUM(BK131:BK152)</f>
        <v>0</v>
      </c>
    </row>
    <row r="131" spans="2:65" s="1" customFormat="1" ht="21.75" customHeight="1">
      <c r="B131" s="128"/>
      <c r="C131" s="129" t="s">
        <v>79</v>
      </c>
      <c r="D131" s="129" t="s">
        <v>135</v>
      </c>
      <c r="E131" s="130" t="s">
        <v>356</v>
      </c>
      <c r="F131" s="131" t="s">
        <v>357</v>
      </c>
      <c r="G131" s="132" t="s">
        <v>358</v>
      </c>
      <c r="H131" s="133">
        <v>1</v>
      </c>
      <c r="I131" s="134"/>
      <c r="J131" s="134">
        <f aca="true" t="shared" si="0" ref="J131:J152">ROUND(I131*H131,2)</f>
        <v>0</v>
      </c>
      <c r="K131" s="135"/>
      <c r="L131" s="28"/>
      <c r="M131" s="136" t="s">
        <v>1</v>
      </c>
      <c r="N131" s="137" t="s">
        <v>36</v>
      </c>
      <c r="O131" s="138">
        <v>0</v>
      </c>
      <c r="P131" s="138">
        <f aca="true" t="shared" si="1" ref="P131:P152">O131*H131</f>
        <v>0</v>
      </c>
      <c r="Q131" s="138">
        <v>0</v>
      </c>
      <c r="R131" s="138">
        <f aca="true" t="shared" si="2" ref="R131:R152">Q131*H131</f>
        <v>0</v>
      </c>
      <c r="S131" s="138">
        <v>0</v>
      </c>
      <c r="T131" s="139">
        <f aca="true" t="shared" si="3" ref="T131:T152">S131*H131</f>
        <v>0</v>
      </c>
      <c r="AR131" s="140" t="s">
        <v>139</v>
      </c>
      <c r="AT131" s="140" t="s">
        <v>135</v>
      </c>
      <c r="AU131" s="140" t="s">
        <v>81</v>
      </c>
      <c r="AY131" s="16" t="s">
        <v>133</v>
      </c>
      <c r="BE131" s="141">
        <f aca="true" t="shared" si="4" ref="BE131:BE152">IF(N131="základní",J131,0)</f>
        <v>0</v>
      </c>
      <c r="BF131" s="141">
        <f aca="true" t="shared" si="5" ref="BF131:BF152">IF(N131="snížená",J131,0)</f>
        <v>0</v>
      </c>
      <c r="BG131" s="141">
        <f aca="true" t="shared" si="6" ref="BG131:BG152">IF(N131="zákl. přenesená",J131,0)</f>
        <v>0</v>
      </c>
      <c r="BH131" s="141">
        <f aca="true" t="shared" si="7" ref="BH131:BH152">IF(N131="sníž. přenesená",J131,0)</f>
        <v>0</v>
      </c>
      <c r="BI131" s="141">
        <f aca="true" t="shared" si="8" ref="BI131:BI152">IF(N131="nulová",J131,0)</f>
        <v>0</v>
      </c>
      <c r="BJ131" s="16" t="s">
        <v>79</v>
      </c>
      <c r="BK131" s="141">
        <f aca="true" t="shared" si="9" ref="BK131:BK152">ROUND(I131*H131,2)</f>
        <v>0</v>
      </c>
      <c r="BL131" s="16" t="s">
        <v>139</v>
      </c>
      <c r="BM131" s="140" t="s">
        <v>81</v>
      </c>
    </row>
    <row r="132" spans="2:65" s="1" customFormat="1" ht="33" customHeight="1">
      <c r="B132" s="128"/>
      <c r="C132" s="129" t="s">
        <v>81</v>
      </c>
      <c r="D132" s="129" t="s">
        <v>135</v>
      </c>
      <c r="E132" s="130" t="s">
        <v>359</v>
      </c>
      <c r="F132" s="131" t="s">
        <v>360</v>
      </c>
      <c r="G132" s="132" t="s">
        <v>358</v>
      </c>
      <c r="H132" s="133">
        <v>1</v>
      </c>
      <c r="I132" s="134"/>
      <c r="J132" s="134">
        <f t="shared" si="0"/>
        <v>0</v>
      </c>
      <c r="K132" s="135"/>
      <c r="L132" s="28"/>
      <c r="M132" s="136" t="s">
        <v>1</v>
      </c>
      <c r="N132" s="137" t="s">
        <v>36</v>
      </c>
      <c r="O132" s="138">
        <v>0</v>
      </c>
      <c r="P132" s="138">
        <f t="shared" si="1"/>
        <v>0</v>
      </c>
      <c r="Q132" s="138">
        <v>0</v>
      </c>
      <c r="R132" s="138">
        <f t="shared" si="2"/>
        <v>0</v>
      </c>
      <c r="S132" s="138">
        <v>0</v>
      </c>
      <c r="T132" s="139">
        <f t="shared" si="3"/>
        <v>0</v>
      </c>
      <c r="AR132" s="140" t="s">
        <v>139</v>
      </c>
      <c r="AT132" s="140" t="s">
        <v>135</v>
      </c>
      <c r="AU132" s="140" t="s">
        <v>81</v>
      </c>
      <c r="AY132" s="16" t="s">
        <v>133</v>
      </c>
      <c r="BE132" s="141">
        <f t="shared" si="4"/>
        <v>0</v>
      </c>
      <c r="BF132" s="141">
        <f t="shared" si="5"/>
        <v>0</v>
      </c>
      <c r="BG132" s="141">
        <f t="shared" si="6"/>
        <v>0</v>
      </c>
      <c r="BH132" s="141">
        <f t="shared" si="7"/>
        <v>0</v>
      </c>
      <c r="BI132" s="141">
        <f t="shared" si="8"/>
        <v>0</v>
      </c>
      <c r="BJ132" s="16" t="s">
        <v>79</v>
      </c>
      <c r="BK132" s="141">
        <f t="shared" si="9"/>
        <v>0</v>
      </c>
      <c r="BL132" s="16" t="s">
        <v>139</v>
      </c>
      <c r="BM132" s="140" t="s">
        <v>139</v>
      </c>
    </row>
    <row r="133" spans="2:65" s="1" customFormat="1" ht="24.2" customHeight="1">
      <c r="B133" s="128"/>
      <c r="C133" s="129" t="s">
        <v>142</v>
      </c>
      <c r="D133" s="129" t="s">
        <v>135</v>
      </c>
      <c r="E133" s="130" t="s">
        <v>361</v>
      </c>
      <c r="F133" s="131" t="s">
        <v>362</v>
      </c>
      <c r="G133" s="132" t="s">
        <v>189</v>
      </c>
      <c r="H133" s="133">
        <v>20</v>
      </c>
      <c r="I133" s="134"/>
      <c r="J133" s="134">
        <f t="shared" si="0"/>
        <v>0</v>
      </c>
      <c r="K133" s="135"/>
      <c r="L133" s="28"/>
      <c r="M133" s="136" t="s">
        <v>1</v>
      </c>
      <c r="N133" s="137" t="s">
        <v>36</v>
      </c>
      <c r="O133" s="138">
        <v>0</v>
      </c>
      <c r="P133" s="138">
        <f t="shared" si="1"/>
        <v>0</v>
      </c>
      <c r="Q133" s="138">
        <v>0</v>
      </c>
      <c r="R133" s="138">
        <f t="shared" si="2"/>
        <v>0</v>
      </c>
      <c r="S133" s="138">
        <v>0</v>
      </c>
      <c r="T133" s="139">
        <f t="shared" si="3"/>
        <v>0</v>
      </c>
      <c r="AR133" s="140" t="s">
        <v>139</v>
      </c>
      <c r="AT133" s="140" t="s">
        <v>135</v>
      </c>
      <c r="AU133" s="140" t="s">
        <v>81</v>
      </c>
      <c r="AY133" s="16" t="s">
        <v>133</v>
      </c>
      <c r="BE133" s="141">
        <f t="shared" si="4"/>
        <v>0</v>
      </c>
      <c r="BF133" s="141">
        <f t="shared" si="5"/>
        <v>0</v>
      </c>
      <c r="BG133" s="141">
        <f t="shared" si="6"/>
        <v>0</v>
      </c>
      <c r="BH133" s="141">
        <f t="shared" si="7"/>
        <v>0</v>
      </c>
      <c r="BI133" s="141">
        <f t="shared" si="8"/>
        <v>0</v>
      </c>
      <c r="BJ133" s="16" t="s">
        <v>79</v>
      </c>
      <c r="BK133" s="141">
        <f t="shared" si="9"/>
        <v>0</v>
      </c>
      <c r="BL133" s="16" t="s">
        <v>139</v>
      </c>
      <c r="BM133" s="140" t="s">
        <v>146</v>
      </c>
    </row>
    <row r="134" spans="2:65" s="1" customFormat="1" ht="16.5" customHeight="1">
      <c r="B134" s="128"/>
      <c r="C134" s="129" t="s">
        <v>139</v>
      </c>
      <c r="D134" s="129" t="s">
        <v>135</v>
      </c>
      <c r="E134" s="130" t="s">
        <v>363</v>
      </c>
      <c r="F134" s="131" t="s">
        <v>364</v>
      </c>
      <c r="G134" s="132" t="s">
        <v>189</v>
      </c>
      <c r="H134" s="133">
        <v>20</v>
      </c>
      <c r="I134" s="134"/>
      <c r="J134" s="134">
        <f t="shared" si="0"/>
        <v>0</v>
      </c>
      <c r="K134" s="135"/>
      <c r="L134" s="28"/>
      <c r="M134" s="136" t="s">
        <v>1</v>
      </c>
      <c r="N134" s="137" t="s">
        <v>36</v>
      </c>
      <c r="O134" s="138">
        <v>0</v>
      </c>
      <c r="P134" s="138">
        <f t="shared" si="1"/>
        <v>0</v>
      </c>
      <c r="Q134" s="138">
        <v>0</v>
      </c>
      <c r="R134" s="138">
        <f t="shared" si="2"/>
        <v>0</v>
      </c>
      <c r="S134" s="138">
        <v>0</v>
      </c>
      <c r="T134" s="139">
        <f t="shared" si="3"/>
        <v>0</v>
      </c>
      <c r="AR134" s="140" t="s">
        <v>139</v>
      </c>
      <c r="AT134" s="140" t="s">
        <v>135</v>
      </c>
      <c r="AU134" s="140" t="s">
        <v>81</v>
      </c>
      <c r="AY134" s="16" t="s">
        <v>133</v>
      </c>
      <c r="BE134" s="141">
        <f t="shared" si="4"/>
        <v>0</v>
      </c>
      <c r="BF134" s="141">
        <f t="shared" si="5"/>
        <v>0</v>
      </c>
      <c r="BG134" s="141">
        <f t="shared" si="6"/>
        <v>0</v>
      </c>
      <c r="BH134" s="141">
        <f t="shared" si="7"/>
        <v>0</v>
      </c>
      <c r="BI134" s="141">
        <f t="shared" si="8"/>
        <v>0</v>
      </c>
      <c r="BJ134" s="16" t="s">
        <v>79</v>
      </c>
      <c r="BK134" s="141">
        <f t="shared" si="9"/>
        <v>0</v>
      </c>
      <c r="BL134" s="16" t="s">
        <v>139</v>
      </c>
      <c r="BM134" s="140" t="s">
        <v>149</v>
      </c>
    </row>
    <row r="135" spans="2:65" s="1" customFormat="1" ht="16.5" customHeight="1">
      <c r="B135" s="128"/>
      <c r="C135" s="129" t="s">
        <v>150</v>
      </c>
      <c r="D135" s="129" t="s">
        <v>135</v>
      </c>
      <c r="E135" s="130" t="s">
        <v>365</v>
      </c>
      <c r="F135" s="131" t="s">
        <v>366</v>
      </c>
      <c r="G135" s="132" t="s">
        <v>189</v>
      </c>
      <c r="H135" s="133">
        <v>90</v>
      </c>
      <c r="I135" s="134"/>
      <c r="J135" s="134">
        <f t="shared" si="0"/>
        <v>0</v>
      </c>
      <c r="K135" s="135"/>
      <c r="L135" s="28"/>
      <c r="M135" s="136" t="s">
        <v>1</v>
      </c>
      <c r="N135" s="137" t="s">
        <v>36</v>
      </c>
      <c r="O135" s="138">
        <v>0</v>
      </c>
      <c r="P135" s="138">
        <f t="shared" si="1"/>
        <v>0</v>
      </c>
      <c r="Q135" s="138">
        <v>0</v>
      </c>
      <c r="R135" s="138">
        <f t="shared" si="2"/>
        <v>0</v>
      </c>
      <c r="S135" s="138">
        <v>0</v>
      </c>
      <c r="T135" s="139">
        <f t="shared" si="3"/>
        <v>0</v>
      </c>
      <c r="AR135" s="140" t="s">
        <v>139</v>
      </c>
      <c r="AT135" s="140" t="s">
        <v>135</v>
      </c>
      <c r="AU135" s="140" t="s">
        <v>81</v>
      </c>
      <c r="AY135" s="16" t="s">
        <v>133</v>
      </c>
      <c r="BE135" s="141">
        <f t="shared" si="4"/>
        <v>0</v>
      </c>
      <c r="BF135" s="141">
        <f t="shared" si="5"/>
        <v>0</v>
      </c>
      <c r="BG135" s="141">
        <f t="shared" si="6"/>
        <v>0</v>
      </c>
      <c r="BH135" s="141">
        <f t="shared" si="7"/>
        <v>0</v>
      </c>
      <c r="BI135" s="141">
        <f t="shared" si="8"/>
        <v>0</v>
      </c>
      <c r="BJ135" s="16" t="s">
        <v>79</v>
      </c>
      <c r="BK135" s="141">
        <f t="shared" si="9"/>
        <v>0</v>
      </c>
      <c r="BL135" s="16" t="s">
        <v>139</v>
      </c>
      <c r="BM135" s="140" t="s">
        <v>153</v>
      </c>
    </row>
    <row r="136" spans="2:65" s="1" customFormat="1" ht="16.5" customHeight="1">
      <c r="B136" s="128"/>
      <c r="C136" s="129" t="s">
        <v>146</v>
      </c>
      <c r="D136" s="129" t="s">
        <v>135</v>
      </c>
      <c r="E136" s="130" t="s">
        <v>363</v>
      </c>
      <c r="F136" s="131" t="s">
        <v>364</v>
      </c>
      <c r="G136" s="132" t="s">
        <v>189</v>
      </c>
      <c r="H136" s="133">
        <v>90</v>
      </c>
      <c r="I136" s="134"/>
      <c r="J136" s="134">
        <f t="shared" si="0"/>
        <v>0</v>
      </c>
      <c r="K136" s="135"/>
      <c r="L136" s="28"/>
      <c r="M136" s="136" t="s">
        <v>1</v>
      </c>
      <c r="N136" s="137" t="s">
        <v>36</v>
      </c>
      <c r="O136" s="138">
        <v>0</v>
      </c>
      <c r="P136" s="138">
        <f t="shared" si="1"/>
        <v>0</v>
      </c>
      <c r="Q136" s="138">
        <v>0</v>
      </c>
      <c r="R136" s="138">
        <f t="shared" si="2"/>
        <v>0</v>
      </c>
      <c r="S136" s="138">
        <v>0</v>
      </c>
      <c r="T136" s="139">
        <f t="shared" si="3"/>
        <v>0</v>
      </c>
      <c r="AR136" s="140" t="s">
        <v>139</v>
      </c>
      <c r="AT136" s="140" t="s">
        <v>135</v>
      </c>
      <c r="AU136" s="140" t="s">
        <v>81</v>
      </c>
      <c r="AY136" s="16" t="s">
        <v>133</v>
      </c>
      <c r="BE136" s="141">
        <f t="shared" si="4"/>
        <v>0</v>
      </c>
      <c r="BF136" s="141">
        <f t="shared" si="5"/>
        <v>0</v>
      </c>
      <c r="BG136" s="141">
        <f t="shared" si="6"/>
        <v>0</v>
      </c>
      <c r="BH136" s="141">
        <f t="shared" si="7"/>
        <v>0</v>
      </c>
      <c r="BI136" s="141">
        <f t="shared" si="8"/>
        <v>0</v>
      </c>
      <c r="BJ136" s="16" t="s">
        <v>79</v>
      </c>
      <c r="BK136" s="141">
        <f t="shared" si="9"/>
        <v>0</v>
      </c>
      <c r="BL136" s="16" t="s">
        <v>139</v>
      </c>
      <c r="BM136" s="140" t="s">
        <v>156</v>
      </c>
    </row>
    <row r="137" spans="2:65" s="1" customFormat="1" ht="16.5" customHeight="1">
      <c r="B137" s="128"/>
      <c r="C137" s="129" t="s">
        <v>157</v>
      </c>
      <c r="D137" s="129" t="s">
        <v>135</v>
      </c>
      <c r="E137" s="130" t="s">
        <v>367</v>
      </c>
      <c r="F137" s="131" t="s">
        <v>368</v>
      </c>
      <c r="G137" s="132" t="s">
        <v>358</v>
      </c>
      <c r="H137" s="133">
        <v>1</v>
      </c>
      <c r="I137" s="134"/>
      <c r="J137" s="134">
        <f t="shared" si="0"/>
        <v>0</v>
      </c>
      <c r="K137" s="135"/>
      <c r="L137" s="28"/>
      <c r="M137" s="136" t="s">
        <v>1</v>
      </c>
      <c r="N137" s="137" t="s">
        <v>36</v>
      </c>
      <c r="O137" s="138">
        <v>0</v>
      </c>
      <c r="P137" s="138">
        <f t="shared" si="1"/>
        <v>0</v>
      </c>
      <c r="Q137" s="138">
        <v>0</v>
      </c>
      <c r="R137" s="138">
        <f t="shared" si="2"/>
        <v>0</v>
      </c>
      <c r="S137" s="138">
        <v>0</v>
      </c>
      <c r="T137" s="139">
        <f t="shared" si="3"/>
        <v>0</v>
      </c>
      <c r="AR137" s="140" t="s">
        <v>139</v>
      </c>
      <c r="AT137" s="140" t="s">
        <v>135</v>
      </c>
      <c r="AU137" s="140" t="s">
        <v>81</v>
      </c>
      <c r="AY137" s="16" t="s">
        <v>133</v>
      </c>
      <c r="BE137" s="141">
        <f t="shared" si="4"/>
        <v>0</v>
      </c>
      <c r="BF137" s="141">
        <f t="shared" si="5"/>
        <v>0</v>
      </c>
      <c r="BG137" s="141">
        <f t="shared" si="6"/>
        <v>0</v>
      </c>
      <c r="BH137" s="141">
        <f t="shared" si="7"/>
        <v>0</v>
      </c>
      <c r="BI137" s="141">
        <f t="shared" si="8"/>
        <v>0</v>
      </c>
      <c r="BJ137" s="16" t="s">
        <v>79</v>
      </c>
      <c r="BK137" s="141">
        <f t="shared" si="9"/>
        <v>0</v>
      </c>
      <c r="BL137" s="16" t="s">
        <v>139</v>
      </c>
      <c r="BM137" s="140" t="s">
        <v>160</v>
      </c>
    </row>
    <row r="138" spans="2:65" s="1" customFormat="1" ht="33" customHeight="1">
      <c r="B138" s="128"/>
      <c r="C138" s="129" t="s">
        <v>149</v>
      </c>
      <c r="D138" s="129" t="s">
        <v>135</v>
      </c>
      <c r="E138" s="130" t="s">
        <v>369</v>
      </c>
      <c r="F138" s="131" t="s">
        <v>370</v>
      </c>
      <c r="G138" s="132" t="s">
        <v>189</v>
      </c>
      <c r="H138" s="133">
        <v>2</v>
      </c>
      <c r="I138" s="134"/>
      <c r="J138" s="134">
        <f t="shared" si="0"/>
        <v>0</v>
      </c>
      <c r="K138" s="135"/>
      <c r="L138" s="28"/>
      <c r="M138" s="136" t="s">
        <v>1</v>
      </c>
      <c r="N138" s="137" t="s">
        <v>36</v>
      </c>
      <c r="O138" s="138">
        <v>0</v>
      </c>
      <c r="P138" s="138">
        <f t="shared" si="1"/>
        <v>0</v>
      </c>
      <c r="Q138" s="138">
        <v>0</v>
      </c>
      <c r="R138" s="138">
        <f t="shared" si="2"/>
        <v>0</v>
      </c>
      <c r="S138" s="138">
        <v>0</v>
      </c>
      <c r="T138" s="139">
        <f t="shared" si="3"/>
        <v>0</v>
      </c>
      <c r="AR138" s="140" t="s">
        <v>139</v>
      </c>
      <c r="AT138" s="140" t="s">
        <v>135</v>
      </c>
      <c r="AU138" s="140" t="s">
        <v>81</v>
      </c>
      <c r="AY138" s="16" t="s">
        <v>133</v>
      </c>
      <c r="BE138" s="141">
        <f t="shared" si="4"/>
        <v>0</v>
      </c>
      <c r="BF138" s="141">
        <f t="shared" si="5"/>
        <v>0</v>
      </c>
      <c r="BG138" s="141">
        <f t="shared" si="6"/>
        <v>0</v>
      </c>
      <c r="BH138" s="141">
        <f t="shared" si="7"/>
        <v>0</v>
      </c>
      <c r="BI138" s="141">
        <f t="shared" si="8"/>
        <v>0</v>
      </c>
      <c r="BJ138" s="16" t="s">
        <v>79</v>
      </c>
      <c r="BK138" s="141">
        <f t="shared" si="9"/>
        <v>0</v>
      </c>
      <c r="BL138" s="16" t="s">
        <v>139</v>
      </c>
      <c r="BM138" s="140" t="s">
        <v>163</v>
      </c>
    </row>
    <row r="139" spans="2:65" s="1" customFormat="1" ht="24.2" customHeight="1">
      <c r="B139" s="128"/>
      <c r="C139" s="129" t="s">
        <v>164</v>
      </c>
      <c r="D139" s="129" t="s">
        <v>135</v>
      </c>
      <c r="E139" s="130" t="s">
        <v>371</v>
      </c>
      <c r="F139" s="131" t="s">
        <v>372</v>
      </c>
      <c r="G139" s="132" t="s">
        <v>189</v>
      </c>
      <c r="H139" s="133">
        <v>2</v>
      </c>
      <c r="I139" s="134"/>
      <c r="J139" s="134">
        <f t="shared" si="0"/>
        <v>0</v>
      </c>
      <c r="K139" s="135"/>
      <c r="L139" s="28"/>
      <c r="M139" s="136" t="s">
        <v>1</v>
      </c>
      <c r="N139" s="137" t="s">
        <v>36</v>
      </c>
      <c r="O139" s="138">
        <v>0</v>
      </c>
      <c r="P139" s="138">
        <f t="shared" si="1"/>
        <v>0</v>
      </c>
      <c r="Q139" s="138">
        <v>0</v>
      </c>
      <c r="R139" s="138">
        <f t="shared" si="2"/>
        <v>0</v>
      </c>
      <c r="S139" s="138">
        <v>0</v>
      </c>
      <c r="T139" s="139">
        <f t="shared" si="3"/>
        <v>0</v>
      </c>
      <c r="AR139" s="140" t="s">
        <v>139</v>
      </c>
      <c r="AT139" s="140" t="s">
        <v>135</v>
      </c>
      <c r="AU139" s="140" t="s">
        <v>81</v>
      </c>
      <c r="AY139" s="16" t="s">
        <v>133</v>
      </c>
      <c r="BE139" s="141">
        <f t="shared" si="4"/>
        <v>0</v>
      </c>
      <c r="BF139" s="141">
        <f t="shared" si="5"/>
        <v>0</v>
      </c>
      <c r="BG139" s="141">
        <f t="shared" si="6"/>
        <v>0</v>
      </c>
      <c r="BH139" s="141">
        <f t="shared" si="7"/>
        <v>0</v>
      </c>
      <c r="BI139" s="141">
        <f t="shared" si="8"/>
        <v>0</v>
      </c>
      <c r="BJ139" s="16" t="s">
        <v>79</v>
      </c>
      <c r="BK139" s="141">
        <f t="shared" si="9"/>
        <v>0</v>
      </c>
      <c r="BL139" s="16" t="s">
        <v>139</v>
      </c>
      <c r="BM139" s="140" t="s">
        <v>167</v>
      </c>
    </row>
    <row r="140" spans="2:65" s="1" customFormat="1" ht="16.5" customHeight="1">
      <c r="B140" s="128"/>
      <c r="C140" s="129" t="s">
        <v>153</v>
      </c>
      <c r="D140" s="129" t="s">
        <v>135</v>
      </c>
      <c r="E140" s="130" t="s">
        <v>373</v>
      </c>
      <c r="F140" s="131" t="s">
        <v>374</v>
      </c>
      <c r="G140" s="132" t="s">
        <v>358</v>
      </c>
      <c r="H140" s="133">
        <v>1</v>
      </c>
      <c r="I140" s="134"/>
      <c r="J140" s="134">
        <f t="shared" si="0"/>
        <v>0</v>
      </c>
      <c r="K140" s="135"/>
      <c r="L140" s="28"/>
      <c r="M140" s="136" t="s">
        <v>1</v>
      </c>
      <c r="N140" s="137" t="s">
        <v>36</v>
      </c>
      <c r="O140" s="138">
        <v>0</v>
      </c>
      <c r="P140" s="138">
        <f t="shared" si="1"/>
        <v>0</v>
      </c>
      <c r="Q140" s="138">
        <v>0</v>
      </c>
      <c r="R140" s="138">
        <f t="shared" si="2"/>
        <v>0</v>
      </c>
      <c r="S140" s="138">
        <v>0</v>
      </c>
      <c r="T140" s="139">
        <f t="shared" si="3"/>
        <v>0</v>
      </c>
      <c r="AR140" s="140" t="s">
        <v>139</v>
      </c>
      <c r="AT140" s="140" t="s">
        <v>135</v>
      </c>
      <c r="AU140" s="140" t="s">
        <v>81</v>
      </c>
      <c r="AY140" s="16" t="s">
        <v>133</v>
      </c>
      <c r="BE140" s="141">
        <f t="shared" si="4"/>
        <v>0</v>
      </c>
      <c r="BF140" s="141">
        <f t="shared" si="5"/>
        <v>0</v>
      </c>
      <c r="BG140" s="141">
        <f t="shared" si="6"/>
        <v>0</v>
      </c>
      <c r="BH140" s="141">
        <f t="shared" si="7"/>
        <v>0</v>
      </c>
      <c r="BI140" s="141">
        <f t="shared" si="8"/>
        <v>0</v>
      </c>
      <c r="BJ140" s="16" t="s">
        <v>79</v>
      </c>
      <c r="BK140" s="141">
        <f t="shared" si="9"/>
        <v>0</v>
      </c>
      <c r="BL140" s="16" t="s">
        <v>139</v>
      </c>
      <c r="BM140" s="140" t="s">
        <v>170</v>
      </c>
    </row>
    <row r="141" spans="2:65" s="1" customFormat="1" ht="21.75" customHeight="1">
      <c r="B141" s="128"/>
      <c r="C141" s="129" t="s">
        <v>171</v>
      </c>
      <c r="D141" s="129" t="s">
        <v>135</v>
      </c>
      <c r="E141" s="130" t="s">
        <v>375</v>
      </c>
      <c r="F141" s="131" t="s">
        <v>376</v>
      </c>
      <c r="G141" s="132" t="s">
        <v>189</v>
      </c>
      <c r="H141" s="133">
        <v>80</v>
      </c>
      <c r="I141" s="134"/>
      <c r="J141" s="134">
        <f t="shared" si="0"/>
        <v>0</v>
      </c>
      <c r="K141" s="135"/>
      <c r="L141" s="28"/>
      <c r="M141" s="136" t="s">
        <v>1</v>
      </c>
      <c r="N141" s="137" t="s">
        <v>36</v>
      </c>
      <c r="O141" s="138">
        <v>0</v>
      </c>
      <c r="P141" s="138">
        <f t="shared" si="1"/>
        <v>0</v>
      </c>
      <c r="Q141" s="138">
        <v>0</v>
      </c>
      <c r="R141" s="138">
        <f t="shared" si="2"/>
        <v>0</v>
      </c>
      <c r="S141" s="138">
        <v>0</v>
      </c>
      <c r="T141" s="139">
        <f t="shared" si="3"/>
        <v>0</v>
      </c>
      <c r="AR141" s="140" t="s">
        <v>139</v>
      </c>
      <c r="AT141" s="140" t="s">
        <v>135</v>
      </c>
      <c r="AU141" s="140" t="s">
        <v>81</v>
      </c>
      <c r="AY141" s="16" t="s">
        <v>133</v>
      </c>
      <c r="BE141" s="141">
        <f t="shared" si="4"/>
        <v>0</v>
      </c>
      <c r="BF141" s="141">
        <f t="shared" si="5"/>
        <v>0</v>
      </c>
      <c r="BG141" s="141">
        <f t="shared" si="6"/>
        <v>0</v>
      </c>
      <c r="BH141" s="141">
        <f t="shared" si="7"/>
        <v>0</v>
      </c>
      <c r="BI141" s="141">
        <f t="shared" si="8"/>
        <v>0</v>
      </c>
      <c r="BJ141" s="16" t="s">
        <v>79</v>
      </c>
      <c r="BK141" s="141">
        <f t="shared" si="9"/>
        <v>0</v>
      </c>
      <c r="BL141" s="16" t="s">
        <v>139</v>
      </c>
      <c r="BM141" s="140" t="s">
        <v>174</v>
      </c>
    </row>
    <row r="142" spans="2:65" s="1" customFormat="1" ht="16.5" customHeight="1">
      <c r="B142" s="128"/>
      <c r="C142" s="129" t="s">
        <v>156</v>
      </c>
      <c r="D142" s="129" t="s">
        <v>135</v>
      </c>
      <c r="E142" s="130" t="s">
        <v>377</v>
      </c>
      <c r="F142" s="131" t="s">
        <v>378</v>
      </c>
      <c r="G142" s="132" t="s">
        <v>189</v>
      </c>
      <c r="H142" s="133">
        <v>110</v>
      </c>
      <c r="I142" s="134"/>
      <c r="J142" s="134">
        <f t="shared" si="0"/>
        <v>0</v>
      </c>
      <c r="K142" s="135"/>
      <c r="L142" s="28"/>
      <c r="M142" s="136" t="s">
        <v>1</v>
      </c>
      <c r="N142" s="137" t="s">
        <v>36</v>
      </c>
      <c r="O142" s="138">
        <v>0</v>
      </c>
      <c r="P142" s="138">
        <f t="shared" si="1"/>
        <v>0</v>
      </c>
      <c r="Q142" s="138">
        <v>0</v>
      </c>
      <c r="R142" s="138">
        <f t="shared" si="2"/>
        <v>0</v>
      </c>
      <c r="S142" s="138">
        <v>0</v>
      </c>
      <c r="T142" s="139">
        <f t="shared" si="3"/>
        <v>0</v>
      </c>
      <c r="AR142" s="140" t="s">
        <v>139</v>
      </c>
      <c r="AT142" s="140" t="s">
        <v>135</v>
      </c>
      <c r="AU142" s="140" t="s">
        <v>81</v>
      </c>
      <c r="AY142" s="16" t="s">
        <v>133</v>
      </c>
      <c r="BE142" s="141">
        <f t="shared" si="4"/>
        <v>0</v>
      </c>
      <c r="BF142" s="141">
        <f t="shared" si="5"/>
        <v>0</v>
      </c>
      <c r="BG142" s="141">
        <f t="shared" si="6"/>
        <v>0</v>
      </c>
      <c r="BH142" s="141">
        <f t="shared" si="7"/>
        <v>0</v>
      </c>
      <c r="BI142" s="141">
        <f t="shared" si="8"/>
        <v>0</v>
      </c>
      <c r="BJ142" s="16" t="s">
        <v>79</v>
      </c>
      <c r="BK142" s="141">
        <f t="shared" si="9"/>
        <v>0</v>
      </c>
      <c r="BL142" s="16" t="s">
        <v>139</v>
      </c>
      <c r="BM142" s="140" t="s">
        <v>179</v>
      </c>
    </row>
    <row r="143" spans="2:65" s="1" customFormat="1" ht="16.5" customHeight="1">
      <c r="B143" s="128"/>
      <c r="C143" s="129" t="s">
        <v>180</v>
      </c>
      <c r="D143" s="129" t="s">
        <v>135</v>
      </c>
      <c r="E143" s="130" t="s">
        <v>379</v>
      </c>
      <c r="F143" s="131" t="s">
        <v>380</v>
      </c>
      <c r="G143" s="132" t="s">
        <v>189</v>
      </c>
      <c r="H143" s="133">
        <v>80</v>
      </c>
      <c r="I143" s="134"/>
      <c r="J143" s="134">
        <f t="shared" si="0"/>
        <v>0</v>
      </c>
      <c r="K143" s="135"/>
      <c r="L143" s="28"/>
      <c r="M143" s="136" t="s">
        <v>1</v>
      </c>
      <c r="N143" s="137" t="s">
        <v>36</v>
      </c>
      <c r="O143" s="138">
        <v>0</v>
      </c>
      <c r="P143" s="138">
        <f t="shared" si="1"/>
        <v>0</v>
      </c>
      <c r="Q143" s="138">
        <v>0</v>
      </c>
      <c r="R143" s="138">
        <f t="shared" si="2"/>
        <v>0</v>
      </c>
      <c r="S143" s="138">
        <v>0</v>
      </c>
      <c r="T143" s="139">
        <f t="shared" si="3"/>
        <v>0</v>
      </c>
      <c r="AR143" s="140" t="s">
        <v>139</v>
      </c>
      <c r="AT143" s="140" t="s">
        <v>135</v>
      </c>
      <c r="AU143" s="140" t="s">
        <v>81</v>
      </c>
      <c r="AY143" s="16" t="s">
        <v>133</v>
      </c>
      <c r="BE143" s="141">
        <f t="shared" si="4"/>
        <v>0</v>
      </c>
      <c r="BF143" s="141">
        <f t="shared" si="5"/>
        <v>0</v>
      </c>
      <c r="BG143" s="141">
        <f t="shared" si="6"/>
        <v>0</v>
      </c>
      <c r="BH143" s="141">
        <f t="shared" si="7"/>
        <v>0</v>
      </c>
      <c r="BI143" s="141">
        <f t="shared" si="8"/>
        <v>0</v>
      </c>
      <c r="BJ143" s="16" t="s">
        <v>79</v>
      </c>
      <c r="BK143" s="141">
        <f t="shared" si="9"/>
        <v>0</v>
      </c>
      <c r="BL143" s="16" t="s">
        <v>139</v>
      </c>
      <c r="BM143" s="140" t="s">
        <v>182</v>
      </c>
    </row>
    <row r="144" spans="2:65" s="1" customFormat="1" ht="16.5" customHeight="1">
      <c r="B144" s="128"/>
      <c r="C144" s="129" t="s">
        <v>160</v>
      </c>
      <c r="D144" s="129" t="s">
        <v>135</v>
      </c>
      <c r="E144" s="130" t="s">
        <v>381</v>
      </c>
      <c r="F144" s="131" t="s">
        <v>382</v>
      </c>
      <c r="G144" s="132" t="s">
        <v>189</v>
      </c>
      <c r="H144" s="133">
        <v>80</v>
      </c>
      <c r="I144" s="134"/>
      <c r="J144" s="134">
        <f t="shared" si="0"/>
        <v>0</v>
      </c>
      <c r="K144" s="135"/>
      <c r="L144" s="28"/>
      <c r="M144" s="136" t="s">
        <v>1</v>
      </c>
      <c r="N144" s="137" t="s">
        <v>36</v>
      </c>
      <c r="O144" s="138">
        <v>0</v>
      </c>
      <c r="P144" s="138">
        <f t="shared" si="1"/>
        <v>0</v>
      </c>
      <c r="Q144" s="138">
        <v>0</v>
      </c>
      <c r="R144" s="138">
        <f t="shared" si="2"/>
        <v>0</v>
      </c>
      <c r="S144" s="138">
        <v>0</v>
      </c>
      <c r="T144" s="139">
        <f t="shared" si="3"/>
        <v>0</v>
      </c>
      <c r="AR144" s="140" t="s">
        <v>139</v>
      </c>
      <c r="AT144" s="140" t="s">
        <v>135</v>
      </c>
      <c r="AU144" s="140" t="s">
        <v>81</v>
      </c>
      <c r="AY144" s="16" t="s">
        <v>133</v>
      </c>
      <c r="BE144" s="141">
        <f t="shared" si="4"/>
        <v>0</v>
      </c>
      <c r="BF144" s="141">
        <f t="shared" si="5"/>
        <v>0</v>
      </c>
      <c r="BG144" s="141">
        <f t="shared" si="6"/>
        <v>0</v>
      </c>
      <c r="BH144" s="141">
        <f t="shared" si="7"/>
        <v>0</v>
      </c>
      <c r="BI144" s="141">
        <f t="shared" si="8"/>
        <v>0</v>
      </c>
      <c r="BJ144" s="16" t="s">
        <v>79</v>
      </c>
      <c r="BK144" s="141">
        <f t="shared" si="9"/>
        <v>0</v>
      </c>
      <c r="BL144" s="16" t="s">
        <v>139</v>
      </c>
      <c r="BM144" s="140" t="s">
        <v>185</v>
      </c>
    </row>
    <row r="145" spans="2:65" s="1" customFormat="1" ht="21.75" customHeight="1">
      <c r="B145" s="128"/>
      <c r="C145" s="129" t="s">
        <v>8</v>
      </c>
      <c r="D145" s="129" t="s">
        <v>135</v>
      </c>
      <c r="E145" s="130" t="s">
        <v>383</v>
      </c>
      <c r="F145" s="131" t="s">
        <v>384</v>
      </c>
      <c r="G145" s="132" t="s">
        <v>189</v>
      </c>
      <c r="H145" s="133">
        <v>110</v>
      </c>
      <c r="I145" s="134"/>
      <c r="J145" s="134">
        <f t="shared" si="0"/>
        <v>0</v>
      </c>
      <c r="K145" s="135"/>
      <c r="L145" s="28"/>
      <c r="M145" s="136" t="s">
        <v>1</v>
      </c>
      <c r="N145" s="137" t="s">
        <v>36</v>
      </c>
      <c r="O145" s="138">
        <v>0</v>
      </c>
      <c r="P145" s="138">
        <f t="shared" si="1"/>
        <v>0</v>
      </c>
      <c r="Q145" s="138">
        <v>0</v>
      </c>
      <c r="R145" s="138">
        <f t="shared" si="2"/>
        <v>0</v>
      </c>
      <c r="S145" s="138">
        <v>0</v>
      </c>
      <c r="T145" s="139">
        <f t="shared" si="3"/>
        <v>0</v>
      </c>
      <c r="AR145" s="140" t="s">
        <v>139</v>
      </c>
      <c r="AT145" s="140" t="s">
        <v>135</v>
      </c>
      <c r="AU145" s="140" t="s">
        <v>81</v>
      </c>
      <c r="AY145" s="16" t="s">
        <v>133</v>
      </c>
      <c r="BE145" s="141">
        <f t="shared" si="4"/>
        <v>0</v>
      </c>
      <c r="BF145" s="141">
        <f t="shared" si="5"/>
        <v>0</v>
      </c>
      <c r="BG145" s="141">
        <f t="shared" si="6"/>
        <v>0</v>
      </c>
      <c r="BH145" s="141">
        <f t="shared" si="7"/>
        <v>0</v>
      </c>
      <c r="BI145" s="141">
        <f t="shared" si="8"/>
        <v>0</v>
      </c>
      <c r="BJ145" s="16" t="s">
        <v>79</v>
      </c>
      <c r="BK145" s="141">
        <f t="shared" si="9"/>
        <v>0</v>
      </c>
      <c r="BL145" s="16" t="s">
        <v>139</v>
      </c>
      <c r="BM145" s="140" t="s">
        <v>190</v>
      </c>
    </row>
    <row r="146" spans="2:65" s="1" customFormat="1" ht="24.2" customHeight="1">
      <c r="B146" s="128"/>
      <c r="C146" s="129" t="s">
        <v>163</v>
      </c>
      <c r="D146" s="129" t="s">
        <v>135</v>
      </c>
      <c r="E146" s="130" t="s">
        <v>385</v>
      </c>
      <c r="F146" s="131" t="s">
        <v>386</v>
      </c>
      <c r="G146" s="132" t="s">
        <v>189</v>
      </c>
      <c r="H146" s="133">
        <v>80</v>
      </c>
      <c r="I146" s="134"/>
      <c r="J146" s="134">
        <f t="shared" si="0"/>
        <v>0</v>
      </c>
      <c r="K146" s="135"/>
      <c r="L146" s="28"/>
      <c r="M146" s="136" t="s">
        <v>1</v>
      </c>
      <c r="N146" s="137" t="s">
        <v>36</v>
      </c>
      <c r="O146" s="138">
        <v>0</v>
      </c>
      <c r="P146" s="138">
        <f t="shared" si="1"/>
        <v>0</v>
      </c>
      <c r="Q146" s="138">
        <v>0</v>
      </c>
      <c r="R146" s="138">
        <f t="shared" si="2"/>
        <v>0</v>
      </c>
      <c r="S146" s="138">
        <v>0</v>
      </c>
      <c r="T146" s="139">
        <f t="shared" si="3"/>
        <v>0</v>
      </c>
      <c r="AR146" s="140" t="s">
        <v>139</v>
      </c>
      <c r="AT146" s="140" t="s">
        <v>135</v>
      </c>
      <c r="AU146" s="140" t="s">
        <v>81</v>
      </c>
      <c r="AY146" s="16" t="s">
        <v>133</v>
      </c>
      <c r="BE146" s="141">
        <f t="shared" si="4"/>
        <v>0</v>
      </c>
      <c r="BF146" s="141">
        <f t="shared" si="5"/>
        <v>0</v>
      </c>
      <c r="BG146" s="141">
        <f t="shared" si="6"/>
        <v>0</v>
      </c>
      <c r="BH146" s="141">
        <f t="shared" si="7"/>
        <v>0</v>
      </c>
      <c r="BI146" s="141">
        <f t="shared" si="8"/>
        <v>0</v>
      </c>
      <c r="BJ146" s="16" t="s">
        <v>79</v>
      </c>
      <c r="BK146" s="141">
        <f t="shared" si="9"/>
        <v>0</v>
      </c>
      <c r="BL146" s="16" t="s">
        <v>139</v>
      </c>
      <c r="BM146" s="140" t="s">
        <v>193</v>
      </c>
    </row>
    <row r="147" spans="2:65" s="1" customFormat="1" ht="16.5" customHeight="1">
      <c r="B147" s="128"/>
      <c r="C147" s="129" t="s">
        <v>194</v>
      </c>
      <c r="D147" s="129" t="s">
        <v>135</v>
      </c>
      <c r="E147" s="130" t="s">
        <v>387</v>
      </c>
      <c r="F147" s="131" t="s">
        <v>388</v>
      </c>
      <c r="G147" s="132" t="s">
        <v>138</v>
      </c>
      <c r="H147" s="133">
        <v>7</v>
      </c>
      <c r="I147" s="134"/>
      <c r="J147" s="134">
        <f t="shared" si="0"/>
        <v>0</v>
      </c>
      <c r="K147" s="135"/>
      <c r="L147" s="28"/>
      <c r="M147" s="136" t="s">
        <v>1</v>
      </c>
      <c r="N147" s="137" t="s">
        <v>36</v>
      </c>
      <c r="O147" s="138">
        <v>0</v>
      </c>
      <c r="P147" s="138">
        <f t="shared" si="1"/>
        <v>0</v>
      </c>
      <c r="Q147" s="138">
        <v>0</v>
      </c>
      <c r="R147" s="138">
        <f t="shared" si="2"/>
        <v>0</v>
      </c>
      <c r="S147" s="138">
        <v>0</v>
      </c>
      <c r="T147" s="139">
        <f t="shared" si="3"/>
        <v>0</v>
      </c>
      <c r="AR147" s="140" t="s">
        <v>139</v>
      </c>
      <c r="AT147" s="140" t="s">
        <v>135</v>
      </c>
      <c r="AU147" s="140" t="s">
        <v>81</v>
      </c>
      <c r="AY147" s="16" t="s">
        <v>133</v>
      </c>
      <c r="BE147" s="141">
        <f t="shared" si="4"/>
        <v>0</v>
      </c>
      <c r="BF147" s="141">
        <f t="shared" si="5"/>
        <v>0</v>
      </c>
      <c r="BG147" s="141">
        <f t="shared" si="6"/>
        <v>0</v>
      </c>
      <c r="BH147" s="141">
        <f t="shared" si="7"/>
        <v>0</v>
      </c>
      <c r="BI147" s="141">
        <f t="shared" si="8"/>
        <v>0</v>
      </c>
      <c r="BJ147" s="16" t="s">
        <v>79</v>
      </c>
      <c r="BK147" s="141">
        <f t="shared" si="9"/>
        <v>0</v>
      </c>
      <c r="BL147" s="16" t="s">
        <v>139</v>
      </c>
      <c r="BM147" s="140" t="s">
        <v>197</v>
      </c>
    </row>
    <row r="148" spans="2:65" s="1" customFormat="1" ht="16.5" customHeight="1">
      <c r="B148" s="128"/>
      <c r="C148" s="129" t="s">
        <v>167</v>
      </c>
      <c r="D148" s="129" t="s">
        <v>135</v>
      </c>
      <c r="E148" s="130" t="s">
        <v>389</v>
      </c>
      <c r="F148" s="131" t="s">
        <v>390</v>
      </c>
      <c r="G148" s="132" t="s">
        <v>138</v>
      </c>
      <c r="H148" s="133">
        <v>7</v>
      </c>
      <c r="I148" s="134"/>
      <c r="J148" s="134">
        <f t="shared" si="0"/>
        <v>0</v>
      </c>
      <c r="K148" s="135"/>
      <c r="L148" s="28"/>
      <c r="M148" s="136" t="s">
        <v>1</v>
      </c>
      <c r="N148" s="137" t="s">
        <v>36</v>
      </c>
      <c r="O148" s="138">
        <v>0</v>
      </c>
      <c r="P148" s="138">
        <f t="shared" si="1"/>
        <v>0</v>
      </c>
      <c r="Q148" s="138">
        <v>0</v>
      </c>
      <c r="R148" s="138">
        <f t="shared" si="2"/>
        <v>0</v>
      </c>
      <c r="S148" s="138">
        <v>0</v>
      </c>
      <c r="T148" s="139">
        <f t="shared" si="3"/>
        <v>0</v>
      </c>
      <c r="AR148" s="140" t="s">
        <v>139</v>
      </c>
      <c r="AT148" s="140" t="s">
        <v>135</v>
      </c>
      <c r="AU148" s="140" t="s">
        <v>81</v>
      </c>
      <c r="AY148" s="16" t="s">
        <v>133</v>
      </c>
      <c r="BE148" s="141">
        <f t="shared" si="4"/>
        <v>0</v>
      </c>
      <c r="BF148" s="141">
        <f t="shared" si="5"/>
        <v>0</v>
      </c>
      <c r="BG148" s="141">
        <f t="shared" si="6"/>
        <v>0</v>
      </c>
      <c r="BH148" s="141">
        <f t="shared" si="7"/>
        <v>0</v>
      </c>
      <c r="BI148" s="141">
        <f t="shared" si="8"/>
        <v>0</v>
      </c>
      <c r="BJ148" s="16" t="s">
        <v>79</v>
      </c>
      <c r="BK148" s="141">
        <f t="shared" si="9"/>
        <v>0</v>
      </c>
      <c r="BL148" s="16" t="s">
        <v>139</v>
      </c>
      <c r="BM148" s="140" t="s">
        <v>201</v>
      </c>
    </row>
    <row r="149" spans="2:65" s="1" customFormat="1" ht="24.2" customHeight="1">
      <c r="B149" s="128"/>
      <c r="C149" s="129" t="s">
        <v>202</v>
      </c>
      <c r="D149" s="129" t="s">
        <v>135</v>
      </c>
      <c r="E149" s="130" t="s">
        <v>391</v>
      </c>
      <c r="F149" s="131" t="s">
        <v>392</v>
      </c>
      <c r="G149" s="132" t="s">
        <v>145</v>
      </c>
      <c r="H149" s="133">
        <v>28</v>
      </c>
      <c r="I149" s="134"/>
      <c r="J149" s="134">
        <f t="shared" si="0"/>
        <v>0</v>
      </c>
      <c r="K149" s="135"/>
      <c r="L149" s="28"/>
      <c r="M149" s="136" t="s">
        <v>1</v>
      </c>
      <c r="N149" s="137" t="s">
        <v>36</v>
      </c>
      <c r="O149" s="138">
        <v>0</v>
      </c>
      <c r="P149" s="138">
        <f t="shared" si="1"/>
        <v>0</v>
      </c>
      <c r="Q149" s="138">
        <v>0</v>
      </c>
      <c r="R149" s="138">
        <f t="shared" si="2"/>
        <v>0</v>
      </c>
      <c r="S149" s="138">
        <v>0</v>
      </c>
      <c r="T149" s="139">
        <f t="shared" si="3"/>
        <v>0</v>
      </c>
      <c r="AR149" s="140" t="s">
        <v>139</v>
      </c>
      <c r="AT149" s="140" t="s">
        <v>135</v>
      </c>
      <c r="AU149" s="140" t="s">
        <v>81</v>
      </c>
      <c r="AY149" s="16" t="s">
        <v>133</v>
      </c>
      <c r="BE149" s="141">
        <f t="shared" si="4"/>
        <v>0</v>
      </c>
      <c r="BF149" s="141">
        <f t="shared" si="5"/>
        <v>0</v>
      </c>
      <c r="BG149" s="141">
        <f t="shared" si="6"/>
        <v>0</v>
      </c>
      <c r="BH149" s="141">
        <f t="shared" si="7"/>
        <v>0</v>
      </c>
      <c r="BI149" s="141">
        <f t="shared" si="8"/>
        <v>0</v>
      </c>
      <c r="BJ149" s="16" t="s">
        <v>79</v>
      </c>
      <c r="BK149" s="141">
        <f t="shared" si="9"/>
        <v>0</v>
      </c>
      <c r="BL149" s="16" t="s">
        <v>139</v>
      </c>
      <c r="BM149" s="140" t="s">
        <v>205</v>
      </c>
    </row>
    <row r="150" spans="2:65" s="1" customFormat="1" ht="16.5" customHeight="1">
      <c r="B150" s="128"/>
      <c r="C150" s="129" t="s">
        <v>170</v>
      </c>
      <c r="D150" s="129" t="s">
        <v>135</v>
      </c>
      <c r="E150" s="130" t="s">
        <v>393</v>
      </c>
      <c r="F150" s="131" t="s">
        <v>394</v>
      </c>
      <c r="G150" s="132" t="s">
        <v>138</v>
      </c>
      <c r="H150" s="133">
        <v>2</v>
      </c>
      <c r="I150" s="134"/>
      <c r="J150" s="134">
        <f t="shared" si="0"/>
        <v>0</v>
      </c>
      <c r="K150" s="135"/>
      <c r="L150" s="28"/>
      <c r="M150" s="136" t="s">
        <v>1</v>
      </c>
      <c r="N150" s="137" t="s">
        <v>36</v>
      </c>
      <c r="O150" s="138">
        <v>0</v>
      </c>
      <c r="P150" s="138">
        <f t="shared" si="1"/>
        <v>0</v>
      </c>
      <c r="Q150" s="138">
        <v>0</v>
      </c>
      <c r="R150" s="138">
        <f t="shared" si="2"/>
        <v>0</v>
      </c>
      <c r="S150" s="138">
        <v>0</v>
      </c>
      <c r="T150" s="139">
        <f t="shared" si="3"/>
        <v>0</v>
      </c>
      <c r="AR150" s="140" t="s">
        <v>139</v>
      </c>
      <c r="AT150" s="140" t="s">
        <v>135</v>
      </c>
      <c r="AU150" s="140" t="s">
        <v>81</v>
      </c>
      <c r="AY150" s="16" t="s">
        <v>133</v>
      </c>
      <c r="BE150" s="141">
        <f t="shared" si="4"/>
        <v>0</v>
      </c>
      <c r="BF150" s="141">
        <f t="shared" si="5"/>
        <v>0</v>
      </c>
      <c r="BG150" s="141">
        <f t="shared" si="6"/>
        <v>0</v>
      </c>
      <c r="BH150" s="141">
        <f t="shared" si="7"/>
        <v>0</v>
      </c>
      <c r="BI150" s="141">
        <f t="shared" si="8"/>
        <v>0</v>
      </c>
      <c r="BJ150" s="16" t="s">
        <v>79</v>
      </c>
      <c r="BK150" s="141">
        <f t="shared" si="9"/>
        <v>0</v>
      </c>
      <c r="BL150" s="16" t="s">
        <v>139</v>
      </c>
      <c r="BM150" s="140" t="s">
        <v>208</v>
      </c>
    </row>
    <row r="151" spans="2:65" s="1" customFormat="1" ht="16.5" customHeight="1">
      <c r="B151" s="128"/>
      <c r="C151" s="129" t="s">
        <v>7</v>
      </c>
      <c r="D151" s="129" t="s">
        <v>135</v>
      </c>
      <c r="E151" s="130" t="s">
        <v>395</v>
      </c>
      <c r="F151" s="131" t="s">
        <v>396</v>
      </c>
      <c r="G151" s="132" t="s">
        <v>358</v>
      </c>
      <c r="H151" s="133">
        <v>1</v>
      </c>
      <c r="I151" s="134"/>
      <c r="J151" s="134">
        <f t="shared" si="0"/>
        <v>0</v>
      </c>
      <c r="K151" s="135"/>
      <c r="L151" s="28"/>
      <c r="M151" s="136" t="s">
        <v>1</v>
      </c>
      <c r="N151" s="137" t="s">
        <v>36</v>
      </c>
      <c r="O151" s="138">
        <v>0</v>
      </c>
      <c r="P151" s="138">
        <f t="shared" si="1"/>
        <v>0</v>
      </c>
      <c r="Q151" s="138">
        <v>0</v>
      </c>
      <c r="R151" s="138">
        <f t="shared" si="2"/>
        <v>0</v>
      </c>
      <c r="S151" s="138">
        <v>0</v>
      </c>
      <c r="T151" s="139">
        <f t="shared" si="3"/>
        <v>0</v>
      </c>
      <c r="AR151" s="140" t="s">
        <v>139</v>
      </c>
      <c r="AT151" s="140" t="s">
        <v>135</v>
      </c>
      <c r="AU151" s="140" t="s">
        <v>81</v>
      </c>
      <c r="AY151" s="16" t="s">
        <v>133</v>
      </c>
      <c r="BE151" s="141">
        <f t="shared" si="4"/>
        <v>0</v>
      </c>
      <c r="BF151" s="141">
        <f t="shared" si="5"/>
        <v>0</v>
      </c>
      <c r="BG151" s="141">
        <f t="shared" si="6"/>
        <v>0</v>
      </c>
      <c r="BH151" s="141">
        <f t="shared" si="7"/>
        <v>0</v>
      </c>
      <c r="BI151" s="141">
        <f t="shared" si="8"/>
        <v>0</v>
      </c>
      <c r="BJ151" s="16" t="s">
        <v>79</v>
      </c>
      <c r="BK151" s="141">
        <f t="shared" si="9"/>
        <v>0</v>
      </c>
      <c r="BL151" s="16" t="s">
        <v>139</v>
      </c>
      <c r="BM151" s="140" t="s">
        <v>211</v>
      </c>
    </row>
    <row r="152" spans="2:65" s="1" customFormat="1" ht="16.5" customHeight="1">
      <c r="B152" s="128"/>
      <c r="C152" s="129" t="s">
        <v>174</v>
      </c>
      <c r="D152" s="129" t="s">
        <v>135</v>
      </c>
      <c r="E152" s="130" t="s">
        <v>397</v>
      </c>
      <c r="F152" s="131" t="s">
        <v>398</v>
      </c>
      <c r="G152" s="132" t="s">
        <v>358</v>
      </c>
      <c r="H152" s="133">
        <v>1</v>
      </c>
      <c r="I152" s="134"/>
      <c r="J152" s="134">
        <f t="shared" si="0"/>
        <v>0</v>
      </c>
      <c r="K152" s="135"/>
      <c r="L152" s="28"/>
      <c r="M152" s="136" t="s">
        <v>1</v>
      </c>
      <c r="N152" s="137" t="s">
        <v>36</v>
      </c>
      <c r="O152" s="138">
        <v>0</v>
      </c>
      <c r="P152" s="138">
        <f t="shared" si="1"/>
        <v>0</v>
      </c>
      <c r="Q152" s="138">
        <v>0</v>
      </c>
      <c r="R152" s="138">
        <f t="shared" si="2"/>
        <v>0</v>
      </c>
      <c r="S152" s="138">
        <v>0</v>
      </c>
      <c r="T152" s="139">
        <f t="shared" si="3"/>
        <v>0</v>
      </c>
      <c r="AR152" s="140" t="s">
        <v>139</v>
      </c>
      <c r="AT152" s="140" t="s">
        <v>135</v>
      </c>
      <c r="AU152" s="140" t="s">
        <v>81</v>
      </c>
      <c r="AY152" s="16" t="s">
        <v>133</v>
      </c>
      <c r="BE152" s="141">
        <f t="shared" si="4"/>
        <v>0</v>
      </c>
      <c r="BF152" s="141">
        <f t="shared" si="5"/>
        <v>0</v>
      </c>
      <c r="BG152" s="141">
        <f t="shared" si="6"/>
        <v>0</v>
      </c>
      <c r="BH152" s="141">
        <f t="shared" si="7"/>
        <v>0</v>
      </c>
      <c r="BI152" s="141">
        <f t="shared" si="8"/>
        <v>0</v>
      </c>
      <c r="BJ152" s="16" t="s">
        <v>79</v>
      </c>
      <c r="BK152" s="141">
        <f t="shared" si="9"/>
        <v>0</v>
      </c>
      <c r="BL152" s="16" t="s">
        <v>139</v>
      </c>
      <c r="BM152" s="140" t="s">
        <v>214</v>
      </c>
    </row>
    <row r="153" spans="2:63" s="11" customFormat="1" ht="22.9" customHeight="1">
      <c r="B153" s="117"/>
      <c r="D153" s="118" t="s">
        <v>70</v>
      </c>
      <c r="E153" s="126" t="s">
        <v>399</v>
      </c>
      <c r="F153" s="126" t="s">
        <v>400</v>
      </c>
      <c r="J153" s="127">
        <f>BK153</f>
        <v>0</v>
      </c>
      <c r="L153" s="117"/>
      <c r="M153" s="121"/>
      <c r="P153" s="122">
        <f>SUM(P154:P156)</f>
        <v>0</v>
      </c>
      <c r="R153" s="122">
        <f>SUM(R154:R156)</f>
        <v>0</v>
      </c>
      <c r="T153" s="123">
        <f>SUM(T154:T156)</f>
        <v>0</v>
      </c>
      <c r="AR153" s="118" t="s">
        <v>79</v>
      </c>
      <c r="AT153" s="124" t="s">
        <v>70</v>
      </c>
      <c r="AU153" s="124" t="s">
        <v>79</v>
      </c>
      <c r="AY153" s="118" t="s">
        <v>133</v>
      </c>
      <c r="BK153" s="125">
        <f>SUM(BK154:BK156)</f>
        <v>0</v>
      </c>
    </row>
    <row r="154" spans="2:65" s="1" customFormat="1" ht="24.2" customHeight="1">
      <c r="B154" s="128"/>
      <c r="C154" s="129" t="s">
        <v>215</v>
      </c>
      <c r="D154" s="129" t="s">
        <v>135</v>
      </c>
      <c r="E154" s="130" t="s">
        <v>401</v>
      </c>
      <c r="F154" s="131" t="s">
        <v>402</v>
      </c>
      <c r="G154" s="132" t="s">
        <v>358</v>
      </c>
      <c r="H154" s="133">
        <v>1</v>
      </c>
      <c r="I154" s="134"/>
      <c r="J154" s="134">
        <f>ROUND(I154*H154,2)</f>
        <v>0</v>
      </c>
      <c r="K154" s="135"/>
      <c r="L154" s="28"/>
      <c r="M154" s="136" t="s">
        <v>1</v>
      </c>
      <c r="N154" s="137" t="s">
        <v>36</v>
      </c>
      <c r="O154" s="138">
        <v>0</v>
      </c>
      <c r="P154" s="138">
        <f>O154*H154</f>
        <v>0</v>
      </c>
      <c r="Q154" s="138">
        <v>0</v>
      </c>
      <c r="R154" s="138">
        <f>Q154*H154</f>
        <v>0</v>
      </c>
      <c r="S154" s="138">
        <v>0</v>
      </c>
      <c r="T154" s="139">
        <f>S154*H154</f>
        <v>0</v>
      </c>
      <c r="AR154" s="140" t="s">
        <v>139</v>
      </c>
      <c r="AT154" s="140" t="s">
        <v>135</v>
      </c>
      <c r="AU154" s="140" t="s">
        <v>81</v>
      </c>
      <c r="AY154" s="16" t="s">
        <v>133</v>
      </c>
      <c r="BE154" s="141">
        <f>IF(N154="základní",J154,0)</f>
        <v>0</v>
      </c>
      <c r="BF154" s="141">
        <f>IF(N154="snížená",J154,0)</f>
        <v>0</v>
      </c>
      <c r="BG154" s="141">
        <f>IF(N154="zákl. přenesená",J154,0)</f>
        <v>0</v>
      </c>
      <c r="BH154" s="141">
        <f>IF(N154="sníž. přenesená",J154,0)</f>
        <v>0</v>
      </c>
      <c r="BI154" s="141">
        <f>IF(N154="nulová",J154,0)</f>
        <v>0</v>
      </c>
      <c r="BJ154" s="16" t="s">
        <v>79</v>
      </c>
      <c r="BK154" s="141">
        <f>ROUND(I154*H154,2)</f>
        <v>0</v>
      </c>
      <c r="BL154" s="16" t="s">
        <v>139</v>
      </c>
      <c r="BM154" s="140" t="s">
        <v>218</v>
      </c>
    </row>
    <row r="155" spans="2:65" s="1" customFormat="1" ht="33" customHeight="1">
      <c r="B155" s="128"/>
      <c r="C155" s="129" t="s">
        <v>179</v>
      </c>
      <c r="D155" s="129" t="s">
        <v>135</v>
      </c>
      <c r="E155" s="130" t="s">
        <v>403</v>
      </c>
      <c r="F155" s="131" t="s">
        <v>404</v>
      </c>
      <c r="G155" s="132" t="s">
        <v>358</v>
      </c>
      <c r="H155" s="133">
        <v>1</v>
      </c>
      <c r="I155" s="134"/>
      <c r="J155" s="134">
        <f>ROUND(I155*H155,2)</f>
        <v>0</v>
      </c>
      <c r="K155" s="135"/>
      <c r="L155" s="28"/>
      <c r="M155" s="136" t="s">
        <v>1</v>
      </c>
      <c r="N155" s="137" t="s">
        <v>36</v>
      </c>
      <c r="O155" s="138">
        <v>0</v>
      </c>
      <c r="P155" s="138">
        <f>O155*H155</f>
        <v>0</v>
      </c>
      <c r="Q155" s="138">
        <v>0</v>
      </c>
      <c r="R155" s="138">
        <f>Q155*H155</f>
        <v>0</v>
      </c>
      <c r="S155" s="138">
        <v>0</v>
      </c>
      <c r="T155" s="139">
        <f>S155*H155</f>
        <v>0</v>
      </c>
      <c r="AR155" s="140" t="s">
        <v>139</v>
      </c>
      <c r="AT155" s="140" t="s">
        <v>135</v>
      </c>
      <c r="AU155" s="140" t="s">
        <v>81</v>
      </c>
      <c r="AY155" s="16" t="s">
        <v>133</v>
      </c>
      <c r="BE155" s="141">
        <f>IF(N155="základní",J155,0)</f>
        <v>0</v>
      </c>
      <c r="BF155" s="141">
        <f>IF(N155="snížená",J155,0)</f>
        <v>0</v>
      </c>
      <c r="BG155" s="141">
        <f>IF(N155="zákl. přenesená",J155,0)</f>
        <v>0</v>
      </c>
      <c r="BH155" s="141">
        <f>IF(N155="sníž. přenesená",J155,0)</f>
        <v>0</v>
      </c>
      <c r="BI155" s="141">
        <f>IF(N155="nulová",J155,0)</f>
        <v>0</v>
      </c>
      <c r="BJ155" s="16" t="s">
        <v>79</v>
      </c>
      <c r="BK155" s="141">
        <f>ROUND(I155*H155,2)</f>
        <v>0</v>
      </c>
      <c r="BL155" s="16" t="s">
        <v>139</v>
      </c>
      <c r="BM155" s="140" t="s">
        <v>225</v>
      </c>
    </row>
    <row r="156" spans="2:65" s="1" customFormat="1" ht="24.2" customHeight="1">
      <c r="B156" s="128"/>
      <c r="C156" s="129" t="s">
        <v>226</v>
      </c>
      <c r="D156" s="129" t="s">
        <v>135</v>
      </c>
      <c r="E156" s="130" t="s">
        <v>405</v>
      </c>
      <c r="F156" s="131" t="s">
        <v>406</v>
      </c>
      <c r="G156" s="132" t="s">
        <v>358</v>
      </c>
      <c r="H156" s="133">
        <v>1</v>
      </c>
      <c r="I156" s="134"/>
      <c r="J156" s="134">
        <f>ROUND(I156*H156,2)</f>
        <v>0</v>
      </c>
      <c r="K156" s="135"/>
      <c r="L156" s="28"/>
      <c r="M156" s="136" t="s">
        <v>1</v>
      </c>
      <c r="N156" s="137" t="s">
        <v>36</v>
      </c>
      <c r="O156" s="138">
        <v>0</v>
      </c>
      <c r="P156" s="138">
        <f>O156*H156</f>
        <v>0</v>
      </c>
      <c r="Q156" s="138">
        <v>0</v>
      </c>
      <c r="R156" s="138">
        <f>Q156*H156</f>
        <v>0</v>
      </c>
      <c r="S156" s="138">
        <v>0</v>
      </c>
      <c r="T156" s="139">
        <f>S156*H156</f>
        <v>0</v>
      </c>
      <c r="AR156" s="140" t="s">
        <v>139</v>
      </c>
      <c r="AT156" s="140" t="s">
        <v>135</v>
      </c>
      <c r="AU156" s="140" t="s">
        <v>81</v>
      </c>
      <c r="AY156" s="16" t="s">
        <v>133</v>
      </c>
      <c r="BE156" s="141">
        <f>IF(N156="základní",J156,0)</f>
        <v>0</v>
      </c>
      <c r="BF156" s="141">
        <f>IF(N156="snížená",J156,0)</f>
        <v>0</v>
      </c>
      <c r="BG156" s="141">
        <f>IF(N156="zákl. přenesená",J156,0)</f>
        <v>0</v>
      </c>
      <c r="BH156" s="141">
        <f>IF(N156="sníž. přenesená",J156,0)</f>
        <v>0</v>
      </c>
      <c r="BI156" s="141">
        <f>IF(N156="nulová",J156,0)</f>
        <v>0</v>
      </c>
      <c r="BJ156" s="16" t="s">
        <v>79</v>
      </c>
      <c r="BK156" s="141">
        <f>ROUND(I156*H156,2)</f>
        <v>0</v>
      </c>
      <c r="BL156" s="16" t="s">
        <v>139</v>
      </c>
      <c r="BM156" s="140" t="s">
        <v>229</v>
      </c>
    </row>
    <row r="157" spans="2:63" s="11" customFormat="1" ht="22.9" customHeight="1">
      <c r="B157" s="117"/>
      <c r="D157" s="118" t="s">
        <v>70</v>
      </c>
      <c r="E157" s="126" t="s">
        <v>407</v>
      </c>
      <c r="F157" s="126" t="s">
        <v>408</v>
      </c>
      <c r="J157" s="127">
        <f>BK157</f>
        <v>0</v>
      </c>
      <c r="L157" s="117"/>
      <c r="M157" s="121"/>
      <c r="P157" s="122">
        <f>SUM(P158:P165)</f>
        <v>0</v>
      </c>
      <c r="R157" s="122">
        <f>SUM(R158:R165)</f>
        <v>0</v>
      </c>
      <c r="T157" s="123">
        <f>SUM(T158:T165)</f>
        <v>0</v>
      </c>
      <c r="AR157" s="118" t="s">
        <v>79</v>
      </c>
      <c r="AT157" s="124" t="s">
        <v>70</v>
      </c>
      <c r="AU157" s="124" t="s">
        <v>79</v>
      </c>
      <c r="AY157" s="118" t="s">
        <v>133</v>
      </c>
      <c r="BK157" s="125">
        <f>SUM(BK158:BK165)</f>
        <v>0</v>
      </c>
    </row>
    <row r="158" spans="2:65" s="1" customFormat="1" ht="16.5" customHeight="1">
      <c r="B158" s="128"/>
      <c r="C158" s="129" t="s">
        <v>182</v>
      </c>
      <c r="D158" s="129" t="s">
        <v>135</v>
      </c>
      <c r="E158" s="130" t="s">
        <v>409</v>
      </c>
      <c r="F158" s="131" t="s">
        <v>410</v>
      </c>
      <c r="G158" s="132" t="s">
        <v>358</v>
      </c>
      <c r="H158" s="133">
        <v>3</v>
      </c>
      <c r="I158" s="134"/>
      <c r="J158" s="134">
        <f aca="true" t="shared" si="10" ref="J158:J165">ROUND(I158*H158,2)</f>
        <v>0</v>
      </c>
      <c r="K158" s="135"/>
      <c r="L158" s="28"/>
      <c r="M158" s="136" t="s">
        <v>1</v>
      </c>
      <c r="N158" s="137" t="s">
        <v>36</v>
      </c>
      <c r="O158" s="138">
        <v>0</v>
      </c>
      <c r="P158" s="138">
        <f aca="true" t="shared" si="11" ref="P158:P165">O158*H158</f>
        <v>0</v>
      </c>
      <c r="Q158" s="138">
        <v>0</v>
      </c>
      <c r="R158" s="138">
        <f aca="true" t="shared" si="12" ref="R158:R165">Q158*H158</f>
        <v>0</v>
      </c>
      <c r="S158" s="138">
        <v>0</v>
      </c>
      <c r="T158" s="139">
        <f aca="true" t="shared" si="13" ref="T158:T165">S158*H158</f>
        <v>0</v>
      </c>
      <c r="AR158" s="140" t="s">
        <v>139</v>
      </c>
      <c r="AT158" s="140" t="s">
        <v>135</v>
      </c>
      <c r="AU158" s="140" t="s">
        <v>81</v>
      </c>
      <c r="AY158" s="16" t="s">
        <v>133</v>
      </c>
      <c r="BE158" s="141">
        <f aca="true" t="shared" si="14" ref="BE158:BE165">IF(N158="základní",J158,0)</f>
        <v>0</v>
      </c>
      <c r="BF158" s="141">
        <f aca="true" t="shared" si="15" ref="BF158:BF165">IF(N158="snížená",J158,0)</f>
        <v>0</v>
      </c>
      <c r="BG158" s="141">
        <f aca="true" t="shared" si="16" ref="BG158:BG165">IF(N158="zákl. přenesená",J158,0)</f>
        <v>0</v>
      </c>
      <c r="BH158" s="141">
        <f aca="true" t="shared" si="17" ref="BH158:BH165">IF(N158="sníž. přenesená",J158,0)</f>
        <v>0</v>
      </c>
      <c r="BI158" s="141">
        <f aca="true" t="shared" si="18" ref="BI158:BI165">IF(N158="nulová",J158,0)</f>
        <v>0</v>
      </c>
      <c r="BJ158" s="16" t="s">
        <v>79</v>
      </c>
      <c r="BK158" s="141">
        <f aca="true" t="shared" si="19" ref="BK158:BK165">ROUND(I158*H158,2)</f>
        <v>0</v>
      </c>
      <c r="BL158" s="16" t="s">
        <v>139</v>
      </c>
      <c r="BM158" s="140" t="s">
        <v>232</v>
      </c>
    </row>
    <row r="159" spans="2:65" s="1" customFormat="1" ht="16.5" customHeight="1">
      <c r="B159" s="128"/>
      <c r="C159" s="129" t="s">
        <v>233</v>
      </c>
      <c r="D159" s="129" t="s">
        <v>135</v>
      </c>
      <c r="E159" s="130" t="s">
        <v>411</v>
      </c>
      <c r="F159" s="131" t="s">
        <v>412</v>
      </c>
      <c r="G159" s="132" t="s">
        <v>358</v>
      </c>
      <c r="H159" s="133">
        <v>3</v>
      </c>
      <c r="I159" s="134"/>
      <c r="J159" s="134">
        <f t="shared" si="10"/>
        <v>0</v>
      </c>
      <c r="K159" s="135"/>
      <c r="L159" s="28"/>
      <c r="M159" s="136" t="s">
        <v>1</v>
      </c>
      <c r="N159" s="137" t="s">
        <v>36</v>
      </c>
      <c r="O159" s="138">
        <v>0</v>
      </c>
      <c r="P159" s="138">
        <f t="shared" si="11"/>
        <v>0</v>
      </c>
      <c r="Q159" s="138">
        <v>0</v>
      </c>
      <c r="R159" s="138">
        <f t="shared" si="12"/>
        <v>0</v>
      </c>
      <c r="S159" s="138">
        <v>0</v>
      </c>
      <c r="T159" s="139">
        <f t="shared" si="13"/>
        <v>0</v>
      </c>
      <c r="AR159" s="140" t="s">
        <v>139</v>
      </c>
      <c r="AT159" s="140" t="s">
        <v>135</v>
      </c>
      <c r="AU159" s="140" t="s">
        <v>81</v>
      </c>
      <c r="AY159" s="16" t="s">
        <v>133</v>
      </c>
      <c r="BE159" s="141">
        <f t="shared" si="14"/>
        <v>0</v>
      </c>
      <c r="BF159" s="141">
        <f t="shared" si="15"/>
        <v>0</v>
      </c>
      <c r="BG159" s="141">
        <f t="shared" si="16"/>
        <v>0</v>
      </c>
      <c r="BH159" s="141">
        <f t="shared" si="17"/>
        <v>0</v>
      </c>
      <c r="BI159" s="141">
        <f t="shared" si="18"/>
        <v>0</v>
      </c>
      <c r="BJ159" s="16" t="s">
        <v>79</v>
      </c>
      <c r="BK159" s="141">
        <f t="shared" si="19"/>
        <v>0</v>
      </c>
      <c r="BL159" s="16" t="s">
        <v>139</v>
      </c>
      <c r="BM159" s="140" t="s">
        <v>236</v>
      </c>
    </row>
    <row r="160" spans="2:65" s="1" customFormat="1" ht="16.5" customHeight="1">
      <c r="B160" s="128"/>
      <c r="C160" s="129" t="s">
        <v>185</v>
      </c>
      <c r="D160" s="129" t="s">
        <v>135</v>
      </c>
      <c r="E160" s="130" t="s">
        <v>413</v>
      </c>
      <c r="F160" s="131" t="s">
        <v>414</v>
      </c>
      <c r="G160" s="132" t="s">
        <v>358</v>
      </c>
      <c r="H160" s="133">
        <v>1</v>
      </c>
      <c r="I160" s="134"/>
      <c r="J160" s="134">
        <f t="shared" si="10"/>
        <v>0</v>
      </c>
      <c r="K160" s="135"/>
      <c r="L160" s="28"/>
      <c r="M160" s="136" t="s">
        <v>1</v>
      </c>
      <c r="N160" s="137" t="s">
        <v>36</v>
      </c>
      <c r="O160" s="138">
        <v>0</v>
      </c>
      <c r="P160" s="138">
        <f t="shared" si="11"/>
        <v>0</v>
      </c>
      <c r="Q160" s="138">
        <v>0</v>
      </c>
      <c r="R160" s="138">
        <f t="shared" si="12"/>
        <v>0</v>
      </c>
      <c r="S160" s="138">
        <v>0</v>
      </c>
      <c r="T160" s="139">
        <f t="shared" si="13"/>
        <v>0</v>
      </c>
      <c r="AR160" s="140" t="s">
        <v>139</v>
      </c>
      <c r="AT160" s="140" t="s">
        <v>135</v>
      </c>
      <c r="AU160" s="140" t="s">
        <v>81</v>
      </c>
      <c r="AY160" s="16" t="s">
        <v>133</v>
      </c>
      <c r="BE160" s="141">
        <f t="shared" si="14"/>
        <v>0</v>
      </c>
      <c r="BF160" s="141">
        <f t="shared" si="15"/>
        <v>0</v>
      </c>
      <c r="BG160" s="141">
        <f t="shared" si="16"/>
        <v>0</v>
      </c>
      <c r="BH160" s="141">
        <f t="shared" si="17"/>
        <v>0</v>
      </c>
      <c r="BI160" s="141">
        <f t="shared" si="18"/>
        <v>0</v>
      </c>
      <c r="BJ160" s="16" t="s">
        <v>79</v>
      </c>
      <c r="BK160" s="141">
        <f t="shared" si="19"/>
        <v>0</v>
      </c>
      <c r="BL160" s="16" t="s">
        <v>139</v>
      </c>
      <c r="BM160" s="140" t="s">
        <v>239</v>
      </c>
    </row>
    <row r="161" spans="2:65" s="1" customFormat="1" ht="16.5" customHeight="1">
      <c r="B161" s="128"/>
      <c r="C161" s="129" t="s">
        <v>240</v>
      </c>
      <c r="D161" s="129" t="s">
        <v>135</v>
      </c>
      <c r="E161" s="130" t="s">
        <v>415</v>
      </c>
      <c r="F161" s="131" t="s">
        <v>416</v>
      </c>
      <c r="G161" s="132" t="s">
        <v>358</v>
      </c>
      <c r="H161" s="133">
        <v>2</v>
      </c>
      <c r="I161" s="134"/>
      <c r="J161" s="134">
        <f t="shared" si="10"/>
        <v>0</v>
      </c>
      <c r="K161" s="135"/>
      <c r="L161" s="28"/>
      <c r="M161" s="136" t="s">
        <v>1</v>
      </c>
      <c r="N161" s="137" t="s">
        <v>36</v>
      </c>
      <c r="O161" s="138">
        <v>0</v>
      </c>
      <c r="P161" s="138">
        <f t="shared" si="11"/>
        <v>0</v>
      </c>
      <c r="Q161" s="138">
        <v>0</v>
      </c>
      <c r="R161" s="138">
        <f t="shared" si="12"/>
        <v>0</v>
      </c>
      <c r="S161" s="138">
        <v>0</v>
      </c>
      <c r="T161" s="139">
        <f t="shared" si="13"/>
        <v>0</v>
      </c>
      <c r="AR161" s="140" t="s">
        <v>139</v>
      </c>
      <c r="AT161" s="140" t="s">
        <v>135</v>
      </c>
      <c r="AU161" s="140" t="s">
        <v>81</v>
      </c>
      <c r="AY161" s="16" t="s">
        <v>133</v>
      </c>
      <c r="BE161" s="141">
        <f t="shared" si="14"/>
        <v>0</v>
      </c>
      <c r="BF161" s="141">
        <f t="shared" si="15"/>
        <v>0</v>
      </c>
      <c r="BG161" s="141">
        <f t="shared" si="16"/>
        <v>0</v>
      </c>
      <c r="BH161" s="141">
        <f t="shared" si="17"/>
        <v>0</v>
      </c>
      <c r="BI161" s="141">
        <f t="shared" si="18"/>
        <v>0</v>
      </c>
      <c r="BJ161" s="16" t="s">
        <v>79</v>
      </c>
      <c r="BK161" s="141">
        <f t="shared" si="19"/>
        <v>0</v>
      </c>
      <c r="BL161" s="16" t="s">
        <v>139</v>
      </c>
      <c r="BM161" s="140" t="s">
        <v>243</v>
      </c>
    </row>
    <row r="162" spans="2:65" s="1" customFormat="1" ht="16.5" customHeight="1">
      <c r="B162" s="128"/>
      <c r="C162" s="129" t="s">
        <v>190</v>
      </c>
      <c r="D162" s="129" t="s">
        <v>135</v>
      </c>
      <c r="E162" s="130" t="s">
        <v>417</v>
      </c>
      <c r="F162" s="131" t="s">
        <v>418</v>
      </c>
      <c r="G162" s="132" t="s">
        <v>358</v>
      </c>
      <c r="H162" s="133">
        <v>1</v>
      </c>
      <c r="I162" s="134"/>
      <c r="J162" s="134">
        <f t="shared" si="10"/>
        <v>0</v>
      </c>
      <c r="K162" s="135"/>
      <c r="L162" s="28"/>
      <c r="M162" s="136" t="s">
        <v>1</v>
      </c>
      <c r="N162" s="137" t="s">
        <v>36</v>
      </c>
      <c r="O162" s="138">
        <v>0</v>
      </c>
      <c r="P162" s="138">
        <f t="shared" si="11"/>
        <v>0</v>
      </c>
      <c r="Q162" s="138">
        <v>0</v>
      </c>
      <c r="R162" s="138">
        <f t="shared" si="12"/>
        <v>0</v>
      </c>
      <c r="S162" s="138">
        <v>0</v>
      </c>
      <c r="T162" s="139">
        <f t="shared" si="13"/>
        <v>0</v>
      </c>
      <c r="AR162" s="140" t="s">
        <v>139</v>
      </c>
      <c r="AT162" s="140" t="s">
        <v>135</v>
      </c>
      <c r="AU162" s="140" t="s">
        <v>81</v>
      </c>
      <c r="AY162" s="16" t="s">
        <v>133</v>
      </c>
      <c r="BE162" s="141">
        <f t="shared" si="14"/>
        <v>0</v>
      </c>
      <c r="BF162" s="141">
        <f t="shared" si="15"/>
        <v>0</v>
      </c>
      <c r="BG162" s="141">
        <f t="shared" si="16"/>
        <v>0</v>
      </c>
      <c r="BH162" s="141">
        <f t="shared" si="17"/>
        <v>0</v>
      </c>
      <c r="BI162" s="141">
        <f t="shared" si="18"/>
        <v>0</v>
      </c>
      <c r="BJ162" s="16" t="s">
        <v>79</v>
      </c>
      <c r="BK162" s="141">
        <f t="shared" si="19"/>
        <v>0</v>
      </c>
      <c r="BL162" s="16" t="s">
        <v>139</v>
      </c>
      <c r="BM162" s="140" t="s">
        <v>247</v>
      </c>
    </row>
    <row r="163" spans="2:65" s="1" customFormat="1" ht="21.75" customHeight="1">
      <c r="B163" s="128"/>
      <c r="C163" s="129" t="s">
        <v>248</v>
      </c>
      <c r="D163" s="129" t="s">
        <v>135</v>
      </c>
      <c r="E163" s="130" t="s">
        <v>419</v>
      </c>
      <c r="F163" s="131" t="s">
        <v>420</v>
      </c>
      <c r="G163" s="132" t="s">
        <v>358</v>
      </c>
      <c r="H163" s="133">
        <v>1</v>
      </c>
      <c r="I163" s="134"/>
      <c r="J163" s="134">
        <f t="shared" si="10"/>
        <v>0</v>
      </c>
      <c r="K163" s="135"/>
      <c r="L163" s="28"/>
      <c r="M163" s="136" t="s">
        <v>1</v>
      </c>
      <c r="N163" s="137" t="s">
        <v>36</v>
      </c>
      <c r="O163" s="138">
        <v>0</v>
      </c>
      <c r="P163" s="138">
        <f t="shared" si="11"/>
        <v>0</v>
      </c>
      <c r="Q163" s="138">
        <v>0</v>
      </c>
      <c r="R163" s="138">
        <f t="shared" si="12"/>
        <v>0</v>
      </c>
      <c r="S163" s="138">
        <v>0</v>
      </c>
      <c r="T163" s="139">
        <f t="shared" si="13"/>
        <v>0</v>
      </c>
      <c r="AR163" s="140" t="s">
        <v>139</v>
      </c>
      <c r="AT163" s="140" t="s">
        <v>135</v>
      </c>
      <c r="AU163" s="140" t="s">
        <v>81</v>
      </c>
      <c r="AY163" s="16" t="s">
        <v>133</v>
      </c>
      <c r="BE163" s="141">
        <f t="shared" si="14"/>
        <v>0</v>
      </c>
      <c r="BF163" s="141">
        <f t="shared" si="15"/>
        <v>0</v>
      </c>
      <c r="BG163" s="141">
        <f t="shared" si="16"/>
        <v>0</v>
      </c>
      <c r="BH163" s="141">
        <f t="shared" si="17"/>
        <v>0</v>
      </c>
      <c r="BI163" s="141">
        <f t="shared" si="18"/>
        <v>0</v>
      </c>
      <c r="BJ163" s="16" t="s">
        <v>79</v>
      </c>
      <c r="BK163" s="141">
        <f t="shared" si="19"/>
        <v>0</v>
      </c>
      <c r="BL163" s="16" t="s">
        <v>139</v>
      </c>
      <c r="BM163" s="140" t="s">
        <v>251</v>
      </c>
    </row>
    <row r="164" spans="2:65" s="1" customFormat="1" ht="21.75" customHeight="1">
      <c r="B164" s="128"/>
      <c r="C164" s="129" t="s">
        <v>193</v>
      </c>
      <c r="D164" s="129" t="s">
        <v>135</v>
      </c>
      <c r="E164" s="130" t="s">
        <v>421</v>
      </c>
      <c r="F164" s="131" t="s">
        <v>422</v>
      </c>
      <c r="G164" s="132" t="s">
        <v>358</v>
      </c>
      <c r="H164" s="133">
        <v>1</v>
      </c>
      <c r="I164" s="134"/>
      <c r="J164" s="134">
        <f t="shared" si="10"/>
        <v>0</v>
      </c>
      <c r="K164" s="135"/>
      <c r="L164" s="28"/>
      <c r="M164" s="136" t="s">
        <v>1</v>
      </c>
      <c r="N164" s="137" t="s">
        <v>36</v>
      </c>
      <c r="O164" s="138">
        <v>0</v>
      </c>
      <c r="P164" s="138">
        <f t="shared" si="11"/>
        <v>0</v>
      </c>
      <c r="Q164" s="138">
        <v>0</v>
      </c>
      <c r="R164" s="138">
        <f t="shared" si="12"/>
        <v>0</v>
      </c>
      <c r="S164" s="138">
        <v>0</v>
      </c>
      <c r="T164" s="139">
        <f t="shared" si="13"/>
        <v>0</v>
      </c>
      <c r="AR164" s="140" t="s">
        <v>139</v>
      </c>
      <c r="AT164" s="140" t="s">
        <v>135</v>
      </c>
      <c r="AU164" s="140" t="s">
        <v>81</v>
      </c>
      <c r="AY164" s="16" t="s">
        <v>133</v>
      </c>
      <c r="BE164" s="141">
        <f t="shared" si="14"/>
        <v>0</v>
      </c>
      <c r="BF164" s="141">
        <f t="shared" si="15"/>
        <v>0</v>
      </c>
      <c r="BG164" s="141">
        <f t="shared" si="16"/>
        <v>0</v>
      </c>
      <c r="BH164" s="141">
        <f t="shared" si="17"/>
        <v>0</v>
      </c>
      <c r="BI164" s="141">
        <f t="shared" si="18"/>
        <v>0</v>
      </c>
      <c r="BJ164" s="16" t="s">
        <v>79</v>
      </c>
      <c r="BK164" s="141">
        <f t="shared" si="19"/>
        <v>0</v>
      </c>
      <c r="BL164" s="16" t="s">
        <v>139</v>
      </c>
      <c r="BM164" s="140" t="s">
        <v>254</v>
      </c>
    </row>
    <row r="165" spans="2:65" s="1" customFormat="1" ht="21.75" customHeight="1">
      <c r="B165" s="128"/>
      <c r="C165" s="129" t="s">
        <v>255</v>
      </c>
      <c r="D165" s="129" t="s">
        <v>135</v>
      </c>
      <c r="E165" s="130" t="s">
        <v>423</v>
      </c>
      <c r="F165" s="131" t="s">
        <v>424</v>
      </c>
      <c r="G165" s="132" t="s">
        <v>358</v>
      </c>
      <c r="H165" s="133">
        <v>2</v>
      </c>
      <c r="I165" s="134"/>
      <c r="J165" s="134">
        <f t="shared" si="10"/>
        <v>0</v>
      </c>
      <c r="K165" s="135"/>
      <c r="L165" s="28"/>
      <c r="M165" s="136" t="s">
        <v>1</v>
      </c>
      <c r="N165" s="137" t="s">
        <v>36</v>
      </c>
      <c r="O165" s="138">
        <v>0</v>
      </c>
      <c r="P165" s="138">
        <f t="shared" si="11"/>
        <v>0</v>
      </c>
      <c r="Q165" s="138">
        <v>0</v>
      </c>
      <c r="R165" s="138">
        <f t="shared" si="12"/>
        <v>0</v>
      </c>
      <c r="S165" s="138">
        <v>0</v>
      </c>
      <c r="T165" s="139">
        <f t="shared" si="13"/>
        <v>0</v>
      </c>
      <c r="AR165" s="140" t="s">
        <v>139</v>
      </c>
      <c r="AT165" s="140" t="s">
        <v>135</v>
      </c>
      <c r="AU165" s="140" t="s">
        <v>81</v>
      </c>
      <c r="AY165" s="16" t="s">
        <v>133</v>
      </c>
      <c r="BE165" s="141">
        <f t="shared" si="14"/>
        <v>0</v>
      </c>
      <c r="BF165" s="141">
        <f t="shared" si="15"/>
        <v>0</v>
      </c>
      <c r="BG165" s="141">
        <f t="shared" si="16"/>
        <v>0</v>
      </c>
      <c r="BH165" s="141">
        <f t="shared" si="17"/>
        <v>0</v>
      </c>
      <c r="BI165" s="141">
        <f t="shared" si="18"/>
        <v>0</v>
      </c>
      <c r="BJ165" s="16" t="s">
        <v>79</v>
      </c>
      <c r="BK165" s="141">
        <f t="shared" si="19"/>
        <v>0</v>
      </c>
      <c r="BL165" s="16" t="s">
        <v>139</v>
      </c>
      <c r="BM165" s="140" t="s">
        <v>258</v>
      </c>
    </row>
    <row r="166" spans="2:63" s="11" customFormat="1" ht="25.9" customHeight="1">
      <c r="B166" s="117"/>
      <c r="D166" s="118" t="s">
        <v>70</v>
      </c>
      <c r="E166" s="119" t="s">
        <v>425</v>
      </c>
      <c r="F166" s="119" t="s">
        <v>426</v>
      </c>
      <c r="J166" s="120">
        <f>BK166</f>
        <v>0</v>
      </c>
      <c r="L166" s="117"/>
      <c r="M166" s="121"/>
      <c r="P166" s="122">
        <f>SUM(P167:P169)</f>
        <v>0</v>
      </c>
      <c r="R166" s="122">
        <f>SUM(R167:R169)</f>
        <v>0</v>
      </c>
      <c r="T166" s="123">
        <f>SUM(T167:T169)</f>
        <v>0</v>
      </c>
      <c r="AR166" s="118" t="s">
        <v>79</v>
      </c>
      <c r="AT166" s="124" t="s">
        <v>70</v>
      </c>
      <c r="AU166" s="124" t="s">
        <v>71</v>
      </c>
      <c r="AY166" s="118" t="s">
        <v>133</v>
      </c>
      <c r="BK166" s="125">
        <f>SUM(BK167:BK169)</f>
        <v>0</v>
      </c>
    </row>
    <row r="167" spans="2:65" s="1" customFormat="1" ht="24.2" customHeight="1">
      <c r="B167" s="128"/>
      <c r="C167" s="129" t="s">
        <v>197</v>
      </c>
      <c r="D167" s="129" t="s">
        <v>135</v>
      </c>
      <c r="E167" s="130" t="s">
        <v>427</v>
      </c>
      <c r="F167" s="131" t="s">
        <v>428</v>
      </c>
      <c r="G167" s="132" t="s">
        <v>358</v>
      </c>
      <c r="H167" s="133">
        <v>21</v>
      </c>
      <c r="I167" s="134"/>
      <c r="J167" s="134">
        <f>ROUND(I167*H167,2)</f>
        <v>0</v>
      </c>
      <c r="K167" s="135"/>
      <c r="L167" s="28"/>
      <c r="M167" s="136" t="s">
        <v>1</v>
      </c>
      <c r="N167" s="137" t="s">
        <v>36</v>
      </c>
      <c r="O167" s="138">
        <v>0</v>
      </c>
      <c r="P167" s="138">
        <f>O167*H167</f>
        <v>0</v>
      </c>
      <c r="Q167" s="138">
        <v>0</v>
      </c>
      <c r="R167" s="138">
        <f>Q167*H167</f>
        <v>0</v>
      </c>
      <c r="S167" s="138">
        <v>0</v>
      </c>
      <c r="T167" s="139">
        <f>S167*H167</f>
        <v>0</v>
      </c>
      <c r="AR167" s="140" t="s">
        <v>139</v>
      </c>
      <c r="AT167" s="140" t="s">
        <v>135</v>
      </c>
      <c r="AU167" s="140" t="s">
        <v>79</v>
      </c>
      <c r="AY167" s="16" t="s">
        <v>133</v>
      </c>
      <c r="BE167" s="141">
        <f>IF(N167="základní",J167,0)</f>
        <v>0</v>
      </c>
      <c r="BF167" s="141">
        <f>IF(N167="snížená",J167,0)</f>
        <v>0</v>
      </c>
      <c r="BG167" s="141">
        <f>IF(N167="zákl. přenesená",J167,0)</f>
        <v>0</v>
      </c>
      <c r="BH167" s="141">
        <f>IF(N167="sníž. přenesená",J167,0)</f>
        <v>0</v>
      </c>
      <c r="BI167" s="141">
        <f>IF(N167="nulová",J167,0)</f>
        <v>0</v>
      </c>
      <c r="BJ167" s="16" t="s">
        <v>79</v>
      </c>
      <c r="BK167" s="141">
        <f>ROUND(I167*H167,2)</f>
        <v>0</v>
      </c>
      <c r="BL167" s="16" t="s">
        <v>139</v>
      </c>
      <c r="BM167" s="140" t="s">
        <v>261</v>
      </c>
    </row>
    <row r="168" spans="2:65" s="1" customFormat="1" ht="24.2" customHeight="1">
      <c r="B168" s="128"/>
      <c r="C168" s="129" t="s">
        <v>262</v>
      </c>
      <c r="D168" s="129" t="s">
        <v>135</v>
      </c>
      <c r="E168" s="130" t="s">
        <v>429</v>
      </c>
      <c r="F168" s="131" t="s">
        <v>430</v>
      </c>
      <c r="G168" s="132" t="s">
        <v>358</v>
      </c>
      <c r="H168" s="133">
        <v>4</v>
      </c>
      <c r="I168" s="134"/>
      <c r="J168" s="134">
        <f>ROUND(I168*H168,2)</f>
        <v>0</v>
      </c>
      <c r="K168" s="135"/>
      <c r="L168" s="28"/>
      <c r="M168" s="136" t="s">
        <v>1</v>
      </c>
      <c r="N168" s="137" t="s">
        <v>36</v>
      </c>
      <c r="O168" s="138">
        <v>0</v>
      </c>
      <c r="P168" s="138">
        <f>O168*H168</f>
        <v>0</v>
      </c>
      <c r="Q168" s="138">
        <v>0</v>
      </c>
      <c r="R168" s="138">
        <f>Q168*H168</f>
        <v>0</v>
      </c>
      <c r="S168" s="138">
        <v>0</v>
      </c>
      <c r="T168" s="139">
        <f>S168*H168</f>
        <v>0</v>
      </c>
      <c r="AR168" s="140" t="s">
        <v>139</v>
      </c>
      <c r="AT168" s="140" t="s">
        <v>135</v>
      </c>
      <c r="AU168" s="140" t="s">
        <v>79</v>
      </c>
      <c r="AY168" s="16" t="s">
        <v>133</v>
      </c>
      <c r="BE168" s="141">
        <f>IF(N168="základní",J168,0)</f>
        <v>0</v>
      </c>
      <c r="BF168" s="141">
        <f>IF(N168="snížená",J168,0)</f>
        <v>0</v>
      </c>
      <c r="BG168" s="141">
        <f>IF(N168="zákl. přenesená",J168,0)</f>
        <v>0</v>
      </c>
      <c r="BH168" s="141">
        <f>IF(N168="sníž. přenesená",J168,0)</f>
        <v>0</v>
      </c>
      <c r="BI168" s="141">
        <f>IF(N168="nulová",J168,0)</f>
        <v>0</v>
      </c>
      <c r="BJ168" s="16" t="s">
        <v>79</v>
      </c>
      <c r="BK168" s="141">
        <f>ROUND(I168*H168,2)</f>
        <v>0</v>
      </c>
      <c r="BL168" s="16" t="s">
        <v>139</v>
      </c>
      <c r="BM168" s="140" t="s">
        <v>265</v>
      </c>
    </row>
    <row r="169" spans="2:65" s="1" customFormat="1" ht="16.5" customHeight="1">
      <c r="B169" s="128"/>
      <c r="C169" s="129" t="s">
        <v>201</v>
      </c>
      <c r="D169" s="129" t="s">
        <v>135</v>
      </c>
      <c r="E169" s="130" t="s">
        <v>431</v>
      </c>
      <c r="F169" s="131" t="s">
        <v>432</v>
      </c>
      <c r="G169" s="132" t="s">
        <v>358</v>
      </c>
      <c r="H169" s="133">
        <v>1</v>
      </c>
      <c r="I169" s="134"/>
      <c r="J169" s="134">
        <f>ROUND(I169*H169,2)</f>
        <v>0</v>
      </c>
      <c r="K169" s="135"/>
      <c r="L169" s="28"/>
      <c r="M169" s="136" t="s">
        <v>1</v>
      </c>
      <c r="N169" s="137" t="s">
        <v>36</v>
      </c>
      <c r="O169" s="138">
        <v>0</v>
      </c>
      <c r="P169" s="138">
        <f>O169*H169</f>
        <v>0</v>
      </c>
      <c r="Q169" s="138">
        <v>0</v>
      </c>
      <c r="R169" s="138">
        <f>Q169*H169</f>
        <v>0</v>
      </c>
      <c r="S169" s="138">
        <v>0</v>
      </c>
      <c r="T169" s="139">
        <f>S169*H169</f>
        <v>0</v>
      </c>
      <c r="AR169" s="140" t="s">
        <v>139</v>
      </c>
      <c r="AT169" s="140" t="s">
        <v>135</v>
      </c>
      <c r="AU169" s="140" t="s">
        <v>79</v>
      </c>
      <c r="AY169" s="16" t="s">
        <v>133</v>
      </c>
      <c r="BE169" s="141">
        <f>IF(N169="základní",J169,0)</f>
        <v>0</v>
      </c>
      <c r="BF169" s="141">
        <f>IF(N169="snížená",J169,0)</f>
        <v>0</v>
      </c>
      <c r="BG169" s="141">
        <f>IF(N169="zákl. přenesená",J169,0)</f>
        <v>0</v>
      </c>
      <c r="BH169" s="141">
        <f>IF(N169="sníž. přenesená",J169,0)</f>
        <v>0</v>
      </c>
      <c r="BI169" s="141">
        <f>IF(N169="nulová",J169,0)</f>
        <v>0</v>
      </c>
      <c r="BJ169" s="16" t="s">
        <v>79</v>
      </c>
      <c r="BK169" s="141">
        <f>ROUND(I169*H169,2)</f>
        <v>0</v>
      </c>
      <c r="BL169" s="16" t="s">
        <v>139</v>
      </c>
      <c r="BM169" s="140" t="s">
        <v>268</v>
      </c>
    </row>
    <row r="170" spans="2:63" s="11" customFormat="1" ht="25.9" customHeight="1">
      <c r="B170" s="117"/>
      <c r="D170" s="118" t="s">
        <v>70</v>
      </c>
      <c r="E170" s="119" t="s">
        <v>433</v>
      </c>
      <c r="F170" s="119" t="s">
        <v>434</v>
      </c>
      <c r="J170" s="120">
        <f>BK170</f>
        <v>0</v>
      </c>
      <c r="L170" s="117"/>
      <c r="M170" s="121"/>
      <c r="P170" s="122">
        <f>SUM(P171:P177)</f>
        <v>0</v>
      </c>
      <c r="R170" s="122">
        <f>SUM(R171:R177)</f>
        <v>0</v>
      </c>
      <c r="T170" s="123">
        <f>SUM(T171:T177)</f>
        <v>0</v>
      </c>
      <c r="AR170" s="118" t="s">
        <v>79</v>
      </c>
      <c r="AT170" s="124" t="s">
        <v>70</v>
      </c>
      <c r="AU170" s="124" t="s">
        <v>71</v>
      </c>
      <c r="AY170" s="118" t="s">
        <v>133</v>
      </c>
      <c r="BK170" s="125">
        <f>SUM(BK171:BK177)</f>
        <v>0</v>
      </c>
    </row>
    <row r="171" spans="2:65" s="1" customFormat="1" ht="24.2" customHeight="1">
      <c r="B171" s="128"/>
      <c r="C171" s="129" t="s">
        <v>269</v>
      </c>
      <c r="D171" s="129" t="s">
        <v>135</v>
      </c>
      <c r="E171" s="130" t="s">
        <v>435</v>
      </c>
      <c r="F171" s="131" t="s">
        <v>436</v>
      </c>
      <c r="G171" s="132" t="s">
        <v>358</v>
      </c>
      <c r="H171" s="133">
        <v>5</v>
      </c>
      <c r="I171" s="134"/>
      <c r="J171" s="134">
        <f aca="true" t="shared" si="20" ref="J171:J177">ROUND(I171*H171,2)</f>
        <v>0</v>
      </c>
      <c r="K171" s="135"/>
      <c r="L171" s="28"/>
      <c r="M171" s="136" t="s">
        <v>1</v>
      </c>
      <c r="N171" s="137" t="s">
        <v>36</v>
      </c>
      <c r="O171" s="138">
        <v>0</v>
      </c>
      <c r="P171" s="138">
        <f aca="true" t="shared" si="21" ref="P171:P177">O171*H171</f>
        <v>0</v>
      </c>
      <c r="Q171" s="138">
        <v>0</v>
      </c>
      <c r="R171" s="138">
        <f aca="true" t="shared" si="22" ref="R171:R177">Q171*H171</f>
        <v>0</v>
      </c>
      <c r="S171" s="138">
        <v>0</v>
      </c>
      <c r="T171" s="139">
        <f aca="true" t="shared" si="23" ref="T171:T177">S171*H171</f>
        <v>0</v>
      </c>
      <c r="AR171" s="140" t="s">
        <v>139</v>
      </c>
      <c r="AT171" s="140" t="s">
        <v>135</v>
      </c>
      <c r="AU171" s="140" t="s">
        <v>79</v>
      </c>
      <c r="AY171" s="16" t="s">
        <v>133</v>
      </c>
      <c r="BE171" s="141">
        <f aca="true" t="shared" si="24" ref="BE171:BE177">IF(N171="základní",J171,0)</f>
        <v>0</v>
      </c>
      <c r="BF171" s="141">
        <f aca="true" t="shared" si="25" ref="BF171:BF177">IF(N171="snížená",J171,0)</f>
        <v>0</v>
      </c>
      <c r="BG171" s="141">
        <f aca="true" t="shared" si="26" ref="BG171:BG177">IF(N171="zákl. přenesená",J171,0)</f>
        <v>0</v>
      </c>
      <c r="BH171" s="141">
        <f aca="true" t="shared" si="27" ref="BH171:BH177">IF(N171="sníž. přenesená",J171,0)</f>
        <v>0</v>
      </c>
      <c r="BI171" s="141">
        <f aca="true" t="shared" si="28" ref="BI171:BI177">IF(N171="nulová",J171,0)</f>
        <v>0</v>
      </c>
      <c r="BJ171" s="16" t="s">
        <v>79</v>
      </c>
      <c r="BK171" s="141">
        <f aca="true" t="shared" si="29" ref="BK171:BK177">ROUND(I171*H171,2)</f>
        <v>0</v>
      </c>
      <c r="BL171" s="16" t="s">
        <v>139</v>
      </c>
      <c r="BM171" s="140" t="s">
        <v>272</v>
      </c>
    </row>
    <row r="172" spans="2:65" s="1" customFormat="1" ht="21.75" customHeight="1">
      <c r="B172" s="128"/>
      <c r="C172" s="129" t="s">
        <v>205</v>
      </c>
      <c r="D172" s="129" t="s">
        <v>135</v>
      </c>
      <c r="E172" s="130" t="s">
        <v>437</v>
      </c>
      <c r="F172" s="131" t="s">
        <v>438</v>
      </c>
      <c r="G172" s="132" t="s">
        <v>358</v>
      </c>
      <c r="H172" s="133">
        <v>3</v>
      </c>
      <c r="I172" s="134"/>
      <c r="J172" s="134">
        <f t="shared" si="20"/>
        <v>0</v>
      </c>
      <c r="K172" s="135"/>
      <c r="L172" s="28"/>
      <c r="M172" s="136" t="s">
        <v>1</v>
      </c>
      <c r="N172" s="137" t="s">
        <v>36</v>
      </c>
      <c r="O172" s="138">
        <v>0</v>
      </c>
      <c r="P172" s="138">
        <f t="shared" si="21"/>
        <v>0</v>
      </c>
      <c r="Q172" s="138">
        <v>0</v>
      </c>
      <c r="R172" s="138">
        <f t="shared" si="22"/>
        <v>0</v>
      </c>
      <c r="S172" s="138">
        <v>0</v>
      </c>
      <c r="T172" s="139">
        <f t="shared" si="23"/>
        <v>0</v>
      </c>
      <c r="AR172" s="140" t="s">
        <v>139</v>
      </c>
      <c r="AT172" s="140" t="s">
        <v>135</v>
      </c>
      <c r="AU172" s="140" t="s">
        <v>79</v>
      </c>
      <c r="AY172" s="16" t="s">
        <v>133</v>
      </c>
      <c r="BE172" s="141">
        <f t="shared" si="24"/>
        <v>0</v>
      </c>
      <c r="BF172" s="141">
        <f t="shared" si="25"/>
        <v>0</v>
      </c>
      <c r="BG172" s="141">
        <f t="shared" si="26"/>
        <v>0</v>
      </c>
      <c r="BH172" s="141">
        <f t="shared" si="27"/>
        <v>0</v>
      </c>
      <c r="BI172" s="141">
        <f t="shared" si="28"/>
        <v>0</v>
      </c>
      <c r="BJ172" s="16" t="s">
        <v>79</v>
      </c>
      <c r="BK172" s="141">
        <f t="shared" si="29"/>
        <v>0</v>
      </c>
      <c r="BL172" s="16" t="s">
        <v>139</v>
      </c>
      <c r="BM172" s="140" t="s">
        <v>275</v>
      </c>
    </row>
    <row r="173" spans="2:65" s="1" customFormat="1" ht="24.2" customHeight="1">
      <c r="B173" s="128"/>
      <c r="C173" s="129" t="s">
        <v>276</v>
      </c>
      <c r="D173" s="129" t="s">
        <v>135</v>
      </c>
      <c r="E173" s="130" t="s">
        <v>439</v>
      </c>
      <c r="F173" s="131" t="s">
        <v>440</v>
      </c>
      <c r="G173" s="132" t="s">
        <v>358</v>
      </c>
      <c r="H173" s="133">
        <v>1</v>
      </c>
      <c r="I173" s="134"/>
      <c r="J173" s="134">
        <f t="shared" si="20"/>
        <v>0</v>
      </c>
      <c r="K173" s="135"/>
      <c r="L173" s="28"/>
      <c r="M173" s="136" t="s">
        <v>1</v>
      </c>
      <c r="N173" s="137" t="s">
        <v>36</v>
      </c>
      <c r="O173" s="138">
        <v>0</v>
      </c>
      <c r="P173" s="138">
        <f t="shared" si="21"/>
        <v>0</v>
      </c>
      <c r="Q173" s="138">
        <v>0</v>
      </c>
      <c r="R173" s="138">
        <f t="shared" si="22"/>
        <v>0</v>
      </c>
      <c r="S173" s="138">
        <v>0</v>
      </c>
      <c r="T173" s="139">
        <f t="shared" si="23"/>
        <v>0</v>
      </c>
      <c r="AR173" s="140" t="s">
        <v>139</v>
      </c>
      <c r="AT173" s="140" t="s">
        <v>135</v>
      </c>
      <c r="AU173" s="140" t="s">
        <v>79</v>
      </c>
      <c r="AY173" s="16" t="s">
        <v>133</v>
      </c>
      <c r="BE173" s="141">
        <f t="shared" si="24"/>
        <v>0</v>
      </c>
      <c r="BF173" s="141">
        <f t="shared" si="25"/>
        <v>0</v>
      </c>
      <c r="BG173" s="141">
        <f t="shared" si="26"/>
        <v>0</v>
      </c>
      <c r="BH173" s="141">
        <f t="shared" si="27"/>
        <v>0</v>
      </c>
      <c r="BI173" s="141">
        <f t="shared" si="28"/>
        <v>0</v>
      </c>
      <c r="BJ173" s="16" t="s">
        <v>79</v>
      </c>
      <c r="BK173" s="141">
        <f t="shared" si="29"/>
        <v>0</v>
      </c>
      <c r="BL173" s="16" t="s">
        <v>139</v>
      </c>
      <c r="BM173" s="140" t="s">
        <v>279</v>
      </c>
    </row>
    <row r="174" spans="2:65" s="1" customFormat="1" ht="33" customHeight="1">
      <c r="B174" s="128"/>
      <c r="C174" s="129" t="s">
        <v>208</v>
      </c>
      <c r="D174" s="129" t="s">
        <v>135</v>
      </c>
      <c r="E174" s="130" t="s">
        <v>441</v>
      </c>
      <c r="F174" s="131" t="s">
        <v>442</v>
      </c>
      <c r="G174" s="132" t="s">
        <v>358</v>
      </c>
      <c r="H174" s="133">
        <v>1</v>
      </c>
      <c r="I174" s="134"/>
      <c r="J174" s="134">
        <f t="shared" si="20"/>
        <v>0</v>
      </c>
      <c r="K174" s="135"/>
      <c r="L174" s="28"/>
      <c r="M174" s="136" t="s">
        <v>1</v>
      </c>
      <c r="N174" s="137" t="s">
        <v>36</v>
      </c>
      <c r="O174" s="138">
        <v>0</v>
      </c>
      <c r="P174" s="138">
        <f t="shared" si="21"/>
        <v>0</v>
      </c>
      <c r="Q174" s="138">
        <v>0</v>
      </c>
      <c r="R174" s="138">
        <f t="shared" si="22"/>
        <v>0</v>
      </c>
      <c r="S174" s="138">
        <v>0</v>
      </c>
      <c r="T174" s="139">
        <f t="shared" si="23"/>
        <v>0</v>
      </c>
      <c r="AR174" s="140" t="s">
        <v>139</v>
      </c>
      <c r="AT174" s="140" t="s">
        <v>135</v>
      </c>
      <c r="AU174" s="140" t="s">
        <v>79</v>
      </c>
      <c r="AY174" s="16" t="s">
        <v>133</v>
      </c>
      <c r="BE174" s="141">
        <f t="shared" si="24"/>
        <v>0</v>
      </c>
      <c r="BF174" s="141">
        <f t="shared" si="25"/>
        <v>0</v>
      </c>
      <c r="BG174" s="141">
        <f t="shared" si="26"/>
        <v>0</v>
      </c>
      <c r="BH174" s="141">
        <f t="shared" si="27"/>
        <v>0</v>
      </c>
      <c r="BI174" s="141">
        <f t="shared" si="28"/>
        <v>0</v>
      </c>
      <c r="BJ174" s="16" t="s">
        <v>79</v>
      </c>
      <c r="BK174" s="141">
        <f t="shared" si="29"/>
        <v>0</v>
      </c>
      <c r="BL174" s="16" t="s">
        <v>139</v>
      </c>
      <c r="BM174" s="140" t="s">
        <v>286</v>
      </c>
    </row>
    <row r="175" spans="2:65" s="1" customFormat="1" ht="16.5" customHeight="1">
      <c r="B175" s="128"/>
      <c r="C175" s="129" t="s">
        <v>287</v>
      </c>
      <c r="D175" s="129" t="s">
        <v>135</v>
      </c>
      <c r="E175" s="130" t="s">
        <v>443</v>
      </c>
      <c r="F175" s="131" t="s">
        <v>444</v>
      </c>
      <c r="G175" s="132" t="s">
        <v>358</v>
      </c>
      <c r="H175" s="133">
        <v>30</v>
      </c>
      <c r="I175" s="134"/>
      <c r="J175" s="134">
        <f t="shared" si="20"/>
        <v>0</v>
      </c>
      <c r="K175" s="135"/>
      <c r="L175" s="28"/>
      <c r="M175" s="136" t="s">
        <v>1</v>
      </c>
      <c r="N175" s="137" t="s">
        <v>36</v>
      </c>
      <c r="O175" s="138">
        <v>0</v>
      </c>
      <c r="P175" s="138">
        <f t="shared" si="21"/>
        <v>0</v>
      </c>
      <c r="Q175" s="138">
        <v>0</v>
      </c>
      <c r="R175" s="138">
        <f t="shared" si="22"/>
        <v>0</v>
      </c>
      <c r="S175" s="138">
        <v>0</v>
      </c>
      <c r="T175" s="139">
        <f t="shared" si="23"/>
        <v>0</v>
      </c>
      <c r="AR175" s="140" t="s">
        <v>139</v>
      </c>
      <c r="AT175" s="140" t="s">
        <v>135</v>
      </c>
      <c r="AU175" s="140" t="s">
        <v>79</v>
      </c>
      <c r="AY175" s="16" t="s">
        <v>133</v>
      </c>
      <c r="BE175" s="141">
        <f t="shared" si="24"/>
        <v>0</v>
      </c>
      <c r="BF175" s="141">
        <f t="shared" si="25"/>
        <v>0</v>
      </c>
      <c r="BG175" s="141">
        <f t="shared" si="26"/>
        <v>0</v>
      </c>
      <c r="BH175" s="141">
        <f t="shared" si="27"/>
        <v>0</v>
      </c>
      <c r="BI175" s="141">
        <f t="shared" si="28"/>
        <v>0</v>
      </c>
      <c r="BJ175" s="16" t="s">
        <v>79</v>
      </c>
      <c r="BK175" s="141">
        <f t="shared" si="29"/>
        <v>0</v>
      </c>
      <c r="BL175" s="16" t="s">
        <v>139</v>
      </c>
      <c r="BM175" s="140" t="s">
        <v>290</v>
      </c>
    </row>
    <row r="176" spans="2:65" s="1" customFormat="1" ht="16.5" customHeight="1">
      <c r="B176" s="128"/>
      <c r="C176" s="129" t="s">
        <v>211</v>
      </c>
      <c r="D176" s="129" t="s">
        <v>135</v>
      </c>
      <c r="E176" s="130" t="s">
        <v>445</v>
      </c>
      <c r="F176" s="131" t="s">
        <v>446</v>
      </c>
      <c r="G176" s="132" t="s">
        <v>358</v>
      </c>
      <c r="H176" s="133">
        <v>2</v>
      </c>
      <c r="I176" s="134"/>
      <c r="J176" s="134">
        <f t="shared" si="20"/>
        <v>0</v>
      </c>
      <c r="K176" s="135"/>
      <c r="L176" s="28"/>
      <c r="M176" s="136" t="s">
        <v>1</v>
      </c>
      <c r="N176" s="137" t="s">
        <v>36</v>
      </c>
      <c r="O176" s="138">
        <v>0</v>
      </c>
      <c r="P176" s="138">
        <f t="shared" si="21"/>
        <v>0</v>
      </c>
      <c r="Q176" s="138">
        <v>0</v>
      </c>
      <c r="R176" s="138">
        <f t="shared" si="22"/>
        <v>0</v>
      </c>
      <c r="S176" s="138">
        <v>0</v>
      </c>
      <c r="T176" s="139">
        <f t="shared" si="23"/>
        <v>0</v>
      </c>
      <c r="AR176" s="140" t="s">
        <v>139</v>
      </c>
      <c r="AT176" s="140" t="s">
        <v>135</v>
      </c>
      <c r="AU176" s="140" t="s">
        <v>79</v>
      </c>
      <c r="AY176" s="16" t="s">
        <v>133</v>
      </c>
      <c r="BE176" s="141">
        <f t="shared" si="24"/>
        <v>0</v>
      </c>
      <c r="BF176" s="141">
        <f t="shared" si="25"/>
        <v>0</v>
      </c>
      <c r="BG176" s="141">
        <f t="shared" si="26"/>
        <v>0</v>
      </c>
      <c r="BH176" s="141">
        <f t="shared" si="27"/>
        <v>0</v>
      </c>
      <c r="BI176" s="141">
        <f t="shared" si="28"/>
        <v>0</v>
      </c>
      <c r="BJ176" s="16" t="s">
        <v>79</v>
      </c>
      <c r="BK176" s="141">
        <f t="shared" si="29"/>
        <v>0</v>
      </c>
      <c r="BL176" s="16" t="s">
        <v>139</v>
      </c>
      <c r="BM176" s="140" t="s">
        <v>293</v>
      </c>
    </row>
    <row r="177" spans="2:65" s="1" customFormat="1" ht="16.5" customHeight="1">
      <c r="B177" s="128"/>
      <c r="C177" s="129" t="s">
        <v>294</v>
      </c>
      <c r="D177" s="129" t="s">
        <v>135</v>
      </c>
      <c r="E177" s="130" t="s">
        <v>447</v>
      </c>
      <c r="F177" s="131" t="s">
        <v>448</v>
      </c>
      <c r="G177" s="132" t="s">
        <v>358</v>
      </c>
      <c r="H177" s="133">
        <v>2</v>
      </c>
      <c r="I177" s="134"/>
      <c r="J177" s="134">
        <f t="shared" si="20"/>
        <v>0</v>
      </c>
      <c r="K177" s="135"/>
      <c r="L177" s="28"/>
      <c r="M177" s="136" t="s">
        <v>1</v>
      </c>
      <c r="N177" s="137" t="s">
        <v>36</v>
      </c>
      <c r="O177" s="138">
        <v>0</v>
      </c>
      <c r="P177" s="138">
        <f t="shared" si="21"/>
        <v>0</v>
      </c>
      <c r="Q177" s="138">
        <v>0</v>
      </c>
      <c r="R177" s="138">
        <f t="shared" si="22"/>
        <v>0</v>
      </c>
      <c r="S177" s="138">
        <v>0</v>
      </c>
      <c r="T177" s="139">
        <f t="shared" si="23"/>
        <v>0</v>
      </c>
      <c r="AR177" s="140" t="s">
        <v>139</v>
      </c>
      <c r="AT177" s="140" t="s">
        <v>135</v>
      </c>
      <c r="AU177" s="140" t="s">
        <v>79</v>
      </c>
      <c r="AY177" s="16" t="s">
        <v>133</v>
      </c>
      <c r="BE177" s="141">
        <f t="shared" si="24"/>
        <v>0</v>
      </c>
      <c r="BF177" s="141">
        <f t="shared" si="25"/>
        <v>0</v>
      </c>
      <c r="BG177" s="141">
        <f t="shared" si="26"/>
        <v>0</v>
      </c>
      <c r="BH177" s="141">
        <f t="shared" si="27"/>
        <v>0</v>
      </c>
      <c r="BI177" s="141">
        <f t="shared" si="28"/>
        <v>0</v>
      </c>
      <c r="BJ177" s="16" t="s">
        <v>79</v>
      </c>
      <c r="BK177" s="141">
        <f t="shared" si="29"/>
        <v>0</v>
      </c>
      <c r="BL177" s="16" t="s">
        <v>139</v>
      </c>
      <c r="BM177" s="140" t="s">
        <v>298</v>
      </c>
    </row>
    <row r="178" spans="2:63" s="11" customFormat="1" ht="25.9" customHeight="1">
      <c r="B178" s="117"/>
      <c r="D178" s="118" t="s">
        <v>70</v>
      </c>
      <c r="E178" s="119" t="s">
        <v>449</v>
      </c>
      <c r="F178" s="119" t="s">
        <v>450</v>
      </c>
      <c r="J178" s="120">
        <f>BK178</f>
        <v>0</v>
      </c>
      <c r="L178" s="117"/>
      <c r="M178" s="121"/>
      <c r="P178" s="122">
        <f>SUM(P179:P181)</f>
        <v>0</v>
      </c>
      <c r="R178" s="122">
        <f>SUM(R179:R181)</f>
        <v>0</v>
      </c>
      <c r="T178" s="123">
        <f>SUM(T179:T181)</f>
        <v>0</v>
      </c>
      <c r="AR178" s="118" t="s">
        <v>79</v>
      </c>
      <c r="AT178" s="124" t="s">
        <v>70</v>
      </c>
      <c r="AU178" s="124" t="s">
        <v>71</v>
      </c>
      <c r="AY178" s="118" t="s">
        <v>133</v>
      </c>
      <c r="BK178" s="125">
        <f>SUM(BK179:BK181)</f>
        <v>0</v>
      </c>
    </row>
    <row r="179" spans="2:65" s="1" customFormat="1" ht="16.5" customHeight="1">
      <c r="B179" s="128"/>
      <c r="C179" s="129" t="s">
        <v>214</v>
      </c>
      <c r="D179" s="129" t="s">
        <v>135</v>
      </c>
      <c r="E179" s="130" t="s">
        <v>451</v>
      </c>
      <c r="F179" s="131" t="s">
        <v>452</v>
      </c>
      <c r="G179" s="132" t="s">
        <v>358</v>
      </c>
      <c r="H179" s="133">
        <v>20</v>
      </c>
      <c r="I179" s="134"/>
      <c r="J179" s="134">
        <f>ROUND(I179*H179,2)</f>
        <v>0</v>
      </c>
      <c r="K179" s="135"/>
      <c r="L179" s="28"/>
      <c r="M179" s="136" t="s">
        <v>1</v>
      </c>
      <c r="N179" s="137" t="s">
        <v>36</v>
      </c>
      <c r="O179" s="138">
        <v>0</v>
      </c>
      <c r="P179" s="138">
        <f>O179*H179</f>
        <v>0</v>
      </c>
      <c r="Q179" s="138">
        <v>0</v>
      </c>
      <c r="R179" s="138">
        <f>Q179*H179</f>
        <v>0</v>
      </c>
      <c r="S179" s="138">
        <v>0</v>
      </c>
      <c r="T179" s="139">
        <f>S179*H179</f>
        <v>0</v>
      </c>
      <c r="AR179" s="140" t="s">
        <v>139</v>
      </c>
      <c r="AT179" s="140" t="s">
        <v>135</v>
      </c>
      <c r="AU179" s="140" t="s">
        <v>79</v>
      </c>
      <c r="AY179" s="16" t="s">
        <v>133</v>
      </c>
      <c r="BE179" s="141">
        <f>IF(N179="základní",J179,0)</f>
        <v>0</v>
      </c>
      <c r="BF179" s="141">
        <f>IF(N179="snížená",J179,0)</f>
        <v>0</v>
      </c>
      <c r="BG179" s="141">
        <f>IF(N179="zákl. přenesená",J179,0)</f>
        <v>0</v>
      </c>
      <c r="BH179" s="141">
        <f>IF(N179="sníž. přenesená",J179,0)</f>
        <v>0</v>
      </c>
      <c r="BI179" s="141">
        <f>IF(N179="nulová",J179,0)</f>
        <v>0</v>
      </c>
      <c r="BJ179" s="16" t="s">
        <v>79</v>
      </c>
      <c r="BK179" s="141">
        <f>ROUND(I179*H179,2)</f>
        <v>0</v>
      </c>
      <c r="BL179" s="16" t="s">
        <v>139</v>
      </c>
      <c r="BM179" s="140" t="s">
        <v>453</v>
      </c>
    </row>
    <row r="180" spans="2:65" s="1" customFormat="1" ht="16.5" customHeight="1">
      <c r="B180" s="128"/>
      <c r="C180" s="129" t="s">
        <v>454</v>
      </c>
      <c r="D180" s="129" t="s">
        <v>135</v>
      </c>
      <c r="E180" s="130" t="s">
        <v>455</v>
      </c>
      <c r="F180" s="131" t="s">
        <v>456</v>
      </c>
      <c r="G180" s="132" t="s">
        <v>358</v>
      </c>
      <c r="H180" s="133">
        <v>4</v>
      </c>
      <c r="I180" s="134"/>
      <c r="J180" s="134">
        <f>ROUND(I180*H180,2)</f>
        <v>0</v>
      </c>
      <c r="K180" s="135"/>
      <c r="L180" s="28"/>
      <c r="M180" s="136" t="s">
        <v>1</v>
      </c>
      <c r="N180" s="137" t="s">
        <v>36</v>
      </c>
      <c r="O180" s="138">
        <v>0</v>
      </c>
      <c r="P180" s="138">
        <f>O180*H180</f>
        <v>0</v>
      </c>
      <c r="Q180" s="138">
        <v>0</v>
      </c>
      <c r="R180" s="138">
        <f>Q180*H180</f>
        <v>0</v>
      </c>
      <c r="S180" s="138">
        <v>0</v>
      </c>
      <c r="T180" s="139">
        <f>S180*H180</f>
        <v>0</v>
      </c>
      <c r="AR180" s="140" t="s">
        <v>139</v>
      </c>
      <c r="AT180" s="140" t="s">
        <v>135</v>
      </c>
      <c r="AU180" s="140" t="s">
        <v>79</v>
      </c>
      <c r="AY180" s="16" t="s">
        <v>133</v>
      </c>
      <c r="BE180" s="141">
        <f>IF(N180="základní",J180,0)</f>
        <v>0</v>
      </c>
      <c r="BF180" s="141">
        <f>IF(N180="snížená",J180,0)</f>
        <v>0</v>
      </c>
      <c r="BG180" s="141">
        <f>IF(N180="zákl. přenesená",J180,0)</f>
        <v>0</v>
      </c>
      <c r="BH180" s="141">
        <f>IF(N180="sníž. přenesená",J180,0)</f>
        <v>0</v>
      </c>
      <c r="BI180" s="141">
        <f>IF(N180="nulová",J180,0)</f>
        <v>0</v>
      </c>
      <c r="BJ180" s="16" t="s">
        <v>79</v>
      </c>
      <c r="BK180" s="141">
        <f>ROUND(I180*H180,2)</f>
        <v>0</v>
      </c>
      <c r="BL180" s="16" t="s">
        <v>139</v>
      </c>
      <c r="BM180" s="140" t="s">
        <v>457</v>
      </c>
    </row>
    <row r="181" spans="2:65" s="1" customFormat="1" ht="16.5" customHeight="1">
      <c r="B181" s="128"/>
      <c r="C181" s="129" t="s">
        <v>218</v>
      </c>
      <c r="D181" s="129" t="s">
        <v>135</v>
      </c>
      <c r="E181" s="130" t="s">
        <v>458</v>
      </c>
      <c r="F181" s="131" t="s">
        <v>459</v>
      </c>
      <c r="G181" s="132" t="s">
        <v>358</v>
      </c>
      <c r="H181" s="133">
        <v>15</v>
      </c>
      <c r="I181" s="134"/>
      <c r="J181" s="134">
        <f>ROUND(I181*H181,2)</f>
        <v>0</v>
      </c>
      <c r="K181" s="135"/>
      <c r="L181" s="28"/>
      <c r="M181" s="136" t="s">
        <v>1</v>
      </c>
      <c r="N181" s="137" t="s">
        <v>36</v>
      </c>
      <c r="O181" s="138">
        <v>0</v>
      </c>
      <c r="P181" s="138">
        <f>O181*H181</f>
        <v>0</v>
      </c>
      <c r="Q181" s="138">
        <v>0</v>
      </c>
      <c r="R181" s="138">
        <f>Q181*H181</f>
        <v>0</v>
      </c>
      <c r="S181" s="138">
        <v>0</v>
      </c>
      <c r="T181" s="139">
        <f>S181*H181</f>
        <v>0</v>
      </c>
      <c r="AR181" s="140" t="s">
        <v>139</v>
      </c>
      <c r="AT181" s="140" t="s">
        <v>135</v>
      </c>
      <c r="AU181" s="140" t="s">
        <v>79</v>
      </c>
      <c r="AY181" s="16" t="s">
        <v>133</v>
      </c>
      <c r="BE181" s="141">
        <f>IF(N181="základní",J181,0)</f>
        <v>0</v>
      </c>
      <c r="BF181" s="141">
        <f>IF(N181="snížená",J181,0)</f>
        <v>0</v>
      </c>
      <c r="BG181" s="141">
        <f>IF(N181="zákl. přenesená",J181,0)</f>
        <v>0</v>
      </c>
      <c r="BH181" s="141">
        <f>IF(N181="sníž. přenesená",J181,0)</f>
        <v>0</v>
      </c>
      <c r="BI181" s="141">
        <f>IF(N181="nulová",J181,0)</f>
        <v>0</v>
      </c>
      <c r="BJ181" s="16" t="s">
        <v>79</v>
      </c>
      <c r="BK181" s="141">
        <f>ROUND(I181*H181,2)</f>
        <v>0</v>
      </c>
      <c r="BL181" s="16" t="s">
        <v>139</v>
      </c>
      <c r="BM181" s="140" t="s">
        <v>460</v>
      </c>
    </row>
    <row r="182" spans="2:63" s="11" customFormat="1" ht="25.9" customHeight="1">
      <c r="B182" s="117"/>
      <c r="D182" s="118" t="s">
        <v>70</v>
      </c>
      <c r="E182" s="119" t="s">
        <v>461</v>
      </c>
      <c r="F182" s="119" t="s">
        <v>462</v>
      </c>
      <c r="J182" s="120">
        <f>BK182</f>
        <v>0</v>
      </c>
      <c r="L182" s="117"/>
      <c r="M182" s="121"/>
      <c r="P182" s="122">
        <f>SUM(P183:P201)</f>
        <v>0</v>
      </c>
      <c r="R182" s="122">
        <f>SUM(R183:R201)</f>
        <v>0</v>
      </c>
      <c r="T182" s="123">
        <f>SUM(T183:T201)</f>
        <v>0</v>
      </c>
      <c r="AR182" s="118" t="s">
        <v>79</v>
      </c>
      <c r="AT182" s="124" t="s">
        <v>70</v>
      </c>
      <c r="AU182" s="124" t="s">
        <v>71</v>
      </c>
      <c r="AY182" s="118" t="s">
        <v>133</v>
      </c>
      <c r="BK182" s="125">
        <f>SUM(BK183:BK201)</f>
        <v>0</v>
      </c>
    </row>
    <row r="183" spans="2:65" s="1" customFormat="1" ht="16.5" customHeight="1">
      <c r="B183" s="128"/>
      <c r="C183" s="129" t="s">
        <v>463</v>
      </c>
      <c r="D183" s="129" t="s">
        <v>135</v>
      </c>
      <c r="E183" s="130" t="s">
        <v>464</v>
      </c>
      <c r="F183" s="131" t="s">
        <v>465</v>
      </c>
      <c r="G183" s="132" t="s">
        <v>189</v>
      </c>
      <c r="H183" s="133">
        <v>40</v>
      </c>
      <c r="I183" s="134"/>
      <c r="J183" s="134">
        <f aca="true" t="shared" si="30" ref="J183:J201">ROUND(I183*H183,2)</f>
        <v>0</v>
      </c>
      <c r="K183" s="135"/>
      <c r="L183" s="28"/>
      <c r="M183" s="136" t="s">
        <v>1</v>
      </c>
      <c r="N183" s="137" t="s">
        <v>36</v>
      </c>
      <c r="O183" s="138">
        <v>0</v>
      </c>
      <c r="P183" s="138">
        <f aca="true" t="shared" si="31" ref="P183:P201">O183*H183</f>
        <v>0</v>
      </c>
      <c r="Q183" s="138">
        <v>0</v>
      </c>
      <c r="R183" s="138">
        <f aca="true" t="shared" si="32" ref="R183:R201">Q183*H183</f>
        <v>0</v>
      </c>
      <c r="S183" s="138">
        <v>0</v>
      </c>
      <c r="T183" s="139">
        <f aca="true" t="shared" si="33" ref="T183:T201">S183*H183</f>
        <v>0</v>
      </c>
      <c r="AR183" s="140" t="s">
        <v>139</v>
      </c>
      <c r="AT183" s="140" t="s">
        <v>135</v>
      </c>
      <c r="AU183" s="140" t="s">
        <v>79</v>
      </c>
      <c r="AY183" s="16" t="s">
        <v>133</v>
      </c>
      <c r="BE183" s="141">
        <f aca="true" t="shared" si="34" ref="BE183:BE201">IF(N183="základní",J183,0)</f>
        <v>0</v>
      </c>
      <c r="BF183" s="141">
        <f aca="true" t="shared" si="35" ref="BF183:BF201">IF(N183="snížená",J183,0)</f>
        <v>0</v>
      </c>
      <c r="BG183" s="141">
        <f aca="true" t="shared" si="36" ref="BG183:BG201">IF(N183="zákl. přenesená",J183,0)</f>
        <v>0</v>
      </c>
      <c r="BH183" s="141">
        <f aca="true" t="shared" si="37" ref="BH183:BH201">IF(N183="sníž. přenesená",J183,0)</f>
        <v>0</v>
      </c>
      <c r="BI183" s="141">
        <f aca="true" t="shared" si="38" ref="BI183:BI201">IF(N183="nulová",J183,0)</f>
        <v>0</v>
      </c>
      <c r="BJ183" s="16" t="s">
        <v>79</v>
      </c>
      <c r="BK183" s="141">
        <f aca="true" t="shared" si="39" ref="BK183:BK201">ROUND(I183*H183,2)</f>
        <v>0</v>
      </c>
      <c r="BL183" s="16" t="s">
        <v>139</v>
      </c>
      <c r="BM183" s="140" t="s">
        <v>466</v>
      </c>
    </row>
    <row r="184" spans="2:65" s="1" customFormat="1" ht="24.2" customHeight="1">
      <c r="B184" s="128"/>
      <c r="C184" s="129" t="s">
        <v>225</v>
      </c>
      <c r="D184" s="129" t="s">
        <v>135</v>
      </c>
      <c r="E184" s="130" t="s">
        <v>467</v>
      </c>
      <c r="F184" s="131" t="s">
        <v>468</v>
      </c>
      <c r="G184" s="132" t="s">
        <v>189</v>
      </c>
      <c r="H184" s="133">
        <v>20</v>
      </c>
      <c r="I184" s="134"/>
      <c r="J184" s="134">
        <f t="shared" si="30"/>
        <v>0</v>
      </c>
      <c r="K184" s="135"/>
      <c r="L184" s="28"/>
      <c r="M184" s="136" t="s">
        <v>1</v>
      </c>
      <c r="N184" s="137" t="s">
        <v>36</v>
      </c>
      <c r="O184" s="138">
        <v>0</v>
      </c>
      <c r="P184" s="138">
        <f t="shared" si="31"/>
        <v>0</v>
      </c>
      <c r="Q184" s="138">
        <v>0</v>
      </c>
      <c r="R184" s="138">
        <f t="shared" si="32"/>
        <v>0</v>
      </c>
      <c r="S184" s="138">
        <v>0</v>
      </c>
      <c r="T184" s="139">
        <f t="shared" si="33"/>
        <v>0</v>
      </c>
      <c r="AR184" s="140" t="s">
        <v>139</v>
      </c>
      <c r="AT184" s="140" t="s">
        <v>135</v>
      </c>
      <c r="AU184" s="140" t="s">
        <v>79</v>
      </c>
      <c r="AY184" s="16" t="s">
        <v>133</v>
      </c>
      <c r="BE184" s="141">
        <f t="shared" si="34"/>
        <v>0</v>
      </c>
      <c r="BF184" s="141">
        <f t="shared" si="35"/>
        <v>0</v>
      </c>
      <c r="BG184" s="141">
        <f t="shared" si="36"/>
        <v>0</v>
      </c>
      <c r="BH184" s="141">
        <f t="shared" si="37"/>
        <v>0</v>
      </c>
      <c r="BI184" s="141">
        <f t="shared" si="38"/>
        <v>0</v>
      </c>
      <c r="BJ184" s="16" t="s">
        <v>79</v>
      </c>
      <c r="BK184" s="141">
        <f t="shared" si="39"/>
        <v>0</v>
      </c>
      <c r="BL184" s="16" t="s">
        <v>139</v>
      </c>
      <c r="BM184" s="140" t="s">
        <v>469</v>
      </c>
    </row>
    <row r="185" spans="2:65" s="1" customFormat="1" ht="24.2" customHeight="1">
      <c r="B185" s="128"/>
      <c r="C185" s="129" t="s">
        <v>470</v>
      </c>
      <c r="D185" s="129" t="s">
        <v>135</v>
      </c>
      <c r="E185" s="130" t="s">
        <v>471</v>
      </c>
      <c r="F185" s="131" t="s">
        <v>472</v>
      </c>
      <c r="G185" s="132" t="s">
        <v>189</v>
      </c>
      <c r="H185" s="133">
        <v>15</v>
      </c>
      <c r="I185" s="134"/>
      <c r="J185" s="134">
        <f t="shared" si="30"/>
        <v>0</v>
      </c>
      <c r="K185" s="135"/>
      <c r="L185" s="28"/>
      <c r="M185" s="136" t="s">
        <v>1</v>
      </c>
      <c r="N185" s="137" t="s">
        <v>36</v>
      </c>
      <c r="O185" s="138">
        <v>0</v>
      </c>
      <c r="P185" s="138">
        <f t="shared" si="31"/>
        <v>0</v>
      </c>
      <c r="Q185" s="138">
        <v>0</v>
      </c>
      <c r="R185" s="138">
        <f t="shared" si="32"/>
        <v>0</v>
      </c>
      <c r="S185" s="138">
        <v>0</v>
      </c>
      <c r="T185" s="139">
        <f t="shared" si="33"/>
        <v>0</v>
      </c>
      <c r="AR185" s="140" t="s">
        <v>139</v>
      </c>
      <c r="AT185" s="140" t="s">
        <v>135</v>
      </c>
      <c r="AU185" s="140" t="s">
        <v>79</v>
      </c>
      <c r="AY185" s="16" t="s">
        <v>133</v>
      </c>
      <c r="BE185" s="141">
        <f t="shared" si="34"/>
        <v>0</v>
      </c>
      <c r="BF185" s="141">
        <f t="shared" si="35"/>
        <v>0</v>
      </c>
      <c r="BG185" s="141">
        <f t="shared" si="36"/>
        <v>0</v>
      </c>
      <c r="BH185" s="141">
        <f t="shared" si="37"/>
        <v>0</v>
      </c>
      <c r="BI185" s="141">
        <f t="shared" si="38"/>
        <v>0</v>
      </c>
      <c r="BJ185" s="16" t="s">
        <v>79</v>
      </c>
      <c r="BK185" s="141">
        <f t="shared" si="39"/>
        <v>0</v>
      </c>
      <c r="BL185" s="16" t="s">
        <v>139</v>
      </c>
      <c r="BM185" s="140" t="s">
        <v>473</v>
      </c>
    </row>
    <row r="186" spans="2:65" s="1" customFormat="1" ht="16.5" customHeight="1">
      <c r="B186" s="128"/>
      <c r="C186" s="129" t="s">
        <v>229</v>
      </c>
      <c r="D186" s="129" t="s">
        <v>135</v>
      </c>
      <c r="E186" s="130" t="s">
        <v>474</v>
      </c>
      <c r="F186" s="131" t="s">
        <v>475</v>
      </c>
      <c r="G186" s="132" t="s">
        <v>189</v>
      </c>
      <c r="H186" s="133">
        <v>160</v>
      </c>
      <c r="I186" s="134"/>
      <c r="J186" s="134">
        <f t="shared" si="30"/>
        <v>0</v>
      </c>
      <c r="K186" s="135"/>
      <c r="L186" s="28"/>
      <c r="M186" s="136" t="s">
        <v>1</v>
      </c>
      <c r="N186" s="137" t="s">
        <v>36</v>
      </c>
      <c r="O186" s="138">
        <v>0</v>
      </c>
      <c r="P186" s="138">
        <f t="shared" si="31"/>
        <v>0</v>
      </c>
      <c r="Q186" s="138">
        <v>0</v>
      </c>
      <c r="R186" s="138">
        <f t="shared" si="32"/>
        <v>0</v>
      </c>
      <c r="S186" s="138">
        <v>0</v>
      </c>
      <c r="T186" s="139">
        <f t="shared" si="33"/>
        <v>0</v>
      </c>
      <c r="AR186" s="140" t="s">
        <v>139</v>
      </c>
      <c r="AT186" s="140" t="s">
        <v>135</v>
      </c>
      <c r="AU186" s="140" t="s">
        <v>79</v>
      </c>
      <c r="AY186" s="16" t="s">
        <v>133</v>
      </c>
      <c r="BE186" s="141">
        <f t="shared" si="34"/>
        <v>0</v>
      </c>
      <c r="BF186" s="141">
        <f t="shared" si="35"/>
        <v>0</v>
      </c>
      <c r="BG186" s="141">
        <f t="shared" si="36"/>
        <v>0</v>
      </c>
      <c r="BH186" s="141">
        <f t="shared" si="37"/>
        <v>0</v>
      </c>
      <c r="BI186" s="141">
        <f t="shared" si="38"/>
        <v>0</v>
      </c>
      <c r="BJ186" s="16" t="s">
        <v>79</v>
      </c>
      <c r="BK186" s="141">
        <f t="shared" si="39"/>
        <v>0</v>
      </c>
      <c r="BL186" s="16" t="s">
        <v>139</v>
      </c>
      <c r="BM186" s="140" t="s">
        <v>476</v>
      </c>
    </row>
    <row r="187" spans="2:65" s="1" customFormat="1" ht="16.5" customHeight="1">
      <c r="B187" s="128"/>
      <c r="C187" s="129" t="s">
        <v>477</v>
      </c>
      <c r="D187" s="129" t="s">
        <v>135</v>
      </c>
      <c r="E187" s="130" t="s">
        <v>478</v>
      </c>
      <c r="F187" s="131" t="s">
        <v>479</v>
      </c>
      <c r="G187" s="132" t="s">
        <v>189</v>
      </c>
      <c r="H187" s="133">
        <v>365</v>
      </c>
      <c r="I187" s="134"/>
      <c r="J187" s="134">
        <f t="shared" si="30"/>
        <v>0</v>
      </c>
      <c r="K187" s="135"/>
      <c r="L187" s="28"/>
      <c r="M187" s="136" t="s">
        <v>1</v>
      </c>
      <c r="N187" s="137" t="s">
        <v>36</v>
      </c>
      <c r="O187" s="138">
        <v>0</v>
      </c>
      <c r="P187" s="138">
        <f t="shared" si="31"/>
        <v>0</v>
      </c>
      <c r="Q187" s="138">
        <v>0</v>
      </c>
      <c r="R187" s="138">
        <f t="shared" si="32"/>
        <v>0</v>
      </c>
      <c r="S187" s="138">
        <v>0</v>
      </c>
      <c r="T187" s="139">
        <f t="shared" si="33"/>
        <v>0</v>
      </c>
      <c r="AR187" s="140" t="s">
        <v>139</v>
      </c>
      <c r="AT187" s="140" t="s">
        <v>135</v>
      </c>
      <c r="AU187" s="140" t="s">
        <v>79</v>
      </c>
      <c r="AY187" s="16" t="s">
        <v>133</v>
      </c>
      <c r="BE187" s="141">
        <f t="shared" si="34"/>
        <v>0</v>
      </c>
      <c r="BF187" s="141">
        <f t="shared" si="35"/>
        <v>0</v>
      </c>
      <c r="BG187" s="141">
        <f t="shared" si="36"/>
        <v>0</v>
      </c>
      <c r="BH187" s="141">
        <f t="shared" si="37"/>
        <v>0</v>
      </c>
      <c r="BI187" s="141">
        <f t="shared" si="38"/>
        <v>0</v>
      </c>
      <c r="BJ187" s="16" t="s">
        <v>79</v>
      </c>
      <c r="BK187" s="141">
        <f t="shared" si="39"/>
        <v>0</v>
      </c>
      <c r="BL187" s="16" t="s">
        <v>139</v>
      </c>
      <c r="BM187" s="140" t="s">
        <v>480</v>
      </c>
    </row>
    <row r="188" spans="2:65" s="1" customFormat="1" ht="16.5" customHeight="1">
      <c r="B188" s="128"/>
      <c r="C188" s="129" t="s">
        <v>232</v>
      </c>
      <c r="D188" s="129" t="s">
        <v>135</v>
      </c>
      <c r="E188" s="130" t="s">
        <v>481</v>
      </c>
      <c r="F188" s="131" t="s">
        <v>482</v>
      </c>
      <c r="G188" s="132" t="s">
        <v>189</v>
      </c>
      <c r="H188" s="133">
        <v>405</v>
      </c>
      <c r="I188" s="134"/>
      <c r="J188" s="134">
        <f t="shared" si="30"/>
        <v>0</v>
      </c>
      <c r="K188" s="135"/>
      <c r="L188" s="28"/>
      <c r="M188" s="136" t="s">
        <v>1</v>
      </c>
      <c r="N188" s="137" t="s">
        <v>36</v>
      </c>
      <c r="O188" s="138">
        <v>0</v>
      </c>
      <c r="P188" s="138">
        <f t="shared" si="31"/>
        <v>0</v>
      </c>
      <c r="Q188" s="138">
        <v>0</v>
      </c>
      <c r="R188" s="138">
        <f t="shared" si="32"/>
        <v>0</v>
      </c>
      <c r="S188" s="138">
        <v>0</v>
      </c>
      <c r="T188" s="139">
        <f t="shared" si="33"/>
        <v>0</v>
      </c>
      <c r="AR188" s="140" t="s">
        <v>139</v>
      </c>
      <c r="AT188" s="140" t="s">
        <v>135</v>
      </c>
      <c r="AU188" s="140" t="s">
        <v>79</v>
      </c>
      <c r="AY188" s="16" t="s">
        <v>133</v>
      </c>
      <c r="BE188" s="141">
        <f t="shared" si="34"/>
        <v>0</v>
      </c>
      <c r="BF188" s="141">
        <f t="shared" si="35"/>
        <v>0</v>
      </c>
      <c r="BG188" s="141">
        <f t="shared" si="36"/>
        <v>0</v>
      </c>
      <c r="BH188" s="141">
        <f t="shared" si="37"/>
        <v>0</v>
      </c>
      <c r="BI188" s="141">
        <f t="shared" si="38"/>
        <v>0</v>
      </c>
      <c r="BJ188" s="16" t="s">
        <v>79</v>
      </c>
      <c r="BK188" s="141">
        <f t="shared" si="39"/>
        <v>0</v>
      </c>
      <c r="BL188" s="16" t="s">
        <v>139</v>
      </c>
      <c r="BM188" s="140" t="s">
        <v>483</v>
      </c>
    </row>
    <row r="189" spans="2:65" s="1" customFormat="1" ht="16.5" customHeight="1">
      <c r="B189" s="128"/>
      <c r="C189" s="129" t="s">
        <v>484</v>
      </c>
      <c r="D189" s="129" t="s">
        <v>135</v>
      </c>
      <c r="E189" s="130" t="s">
        <v>485</v>
      </c>
      <c r="F189" s="131" t="s">
        <v>486</v>
      </c>
      <c r="G189" s="132" t="s">
        <v>189</v>
      </c>
      <c r="H189" s="133">
        <v>80</v>
      </c>
      <c r="I189" s="134"/>
      <c r="J189" s="134">
        <f t="shared" si="30"/>
        <v>0</v>
      </c>
      <c r="K189" s="135"/>
      <c r="L189" s="28"/>
      <c r="M189" s="136" t="s">
        <v>1</v>
      </c>
      <c r="N189" s="137" t="s">
        <v>36</v>
      </c>
      <c r="O189" s="138">
        <v>0</v>
      </c>
      <c r="P189" s="138">
        <f t="shared" si="31"/>
        <v>0</v>
      </c>
      <c r="Q189" s="138">
        <v>0</v>
      </c>
      <c r="R189" s="138">
        <f t="shared" si="32"/>
        <v>0</v>
      </c>
      <c r="S189" s="138">
        <v>0</v>
      </c>
      <c r="T189" s="139">
        <f t="shared" si="33"/>
        <v>0</v>
      </c>
      <c r="AR189" s="140" t="s">
        <v>139</v>
      </c>
      <c r="AT189" s="140" t="s">
        <v>135</v>
      </c>
      <c r="AU189" s="140" t="s">
        <v>79</v>
      </c>
      <c r="AY189" s="16" t="s">
        <v>133</v>
      </c>
      <c r="BE189" s="141">
        <f t="shared" si="34"/>
        <v>0</v>
      </c>
      <c r="BF189" s="141">
        <f t="shared" si="35"/>
        <v>0</v>
      </c>
      <c r="BG189" s="141">
        <f t="shared" si="36"/>
        <v>0</v>
      </c>
      <c r="BH189" s="141">
        <f t="shared" si="37"/>
        <v>0</v>
      </c>
      <c r="BI189" s="141">
        <f t="shared" si="38"/>
        <v>0</v>
      </c>
      <c r="BJ189" s="16" t="s">
        <v>79</v>
      </c>
      <c r="BK189" s="141">
        <f t="shared" si="39"/>
        <v>0</v>
      </c>
      <c r="BL189" s="16" t="s">
        <v>139</v>
      </c>
      <c r="BM189" s="140" t="s">
        <v>487</v>
      </c>
    </row>
    <row r="190" spans="2:65" s="1" customFormat="1" ht="16.5" customHeight="1">
      <c r="B190" s="128"/>
      <c r="C190" s="129" t="s">
        <v>236</v>
      </c>
      <c r="D190" s="129" t="s">
        <v>135</v>
      </c>
      <c r="E190" s="130" t="s">
        <v>488</v>
      </c>
      <c r="F190" s="131" t="s">
        <v>489</v>
      </c>
      <c r="G190" s="132" t="s">
        <v>189</v>
      </c>
      <c r="H190" s="133">
        <v>385</v>
      </c>
      <c r="I190" s="134"/>
      <c r="J190" s="134">
        <f t="shared" si="30"/>
        <v>0</v>
      </c>
      <c r="K190" s="135"/>
      <c r="L190" s="28"/>
      <c r="M190" s="136" t="s">
        <v>1</v>
      </c>
      <c r="N190" s="137" t="s">
        <v>36</v>
      </c>
      <c r="O190" s="138">
        <v>0</v>
      </c>
      <c r="P190" s="138">
        <f t="shared" si="31"/>
        <v>0</v>
      </c>
      <c r="Q190" s="138">
        <v>0</v>
      </c>
      <c r="R190" s="138">
        <f t="shared" si="32"/>
        <v>0</v>
      </c>
      <c r="S190" s="138">
        <v>0</v>
      </c>
      <c r="T190" s="139">
        <f t="shared" si="33"/>
        <v>0</v>
      </c>
      <c r="AR190" s="140" t="s">
        <v>139</v>
      </c>
      <c r="AT190" s="140" t="s">
        <v>135</v>
      </c>
      <c r="AU190" s="140" t="s">
        <v>79</v>
      </c>
      <c r="AY190" s="16" t="s">
        <v>133</v>
      </c>
      <c r="BE190" s="141">
        <f t="shared" si="34"/>
        <v>0</v>
      </c>
      <c r="BF190" s="141">
        <f t="shared" si="35"/>
        <v>0</v>
      </c>
      <c r="BG190" s="141">
        <f t="shared" si="36"/>
        <v>0</v>
      </c>
      <c r="BH190" s="141">
        <f t="shared" si="37"/>
        <v>0</v>
      </c>
      <c r="BI190" s="141">
        <f t="shared" si="38"/>
        <v>0</v>
      </c>
      <c r="BJ190" s="16" t="s">
        <v>79</v>
      </c>
      <c r="BK190" s="141">
        <f t="shared" si="39"/>
        <v>0</v>
      </c>
      <c r="BL190" s="16" t="s">
        <v>139</v>
      </c>
      <c r="BM190" s="140" t="s">
        <v>490</v>
      </c>
    </row>
    <row r="191" spans="2:65" s="1" customFormat="1" ht="16.5" customHeight="1">
      <c r="B191" s="128"/>
      <c r="C191" s="129" t="s">
        <v>491</v>
      </c>
      <c r="D191" s="129" t="s">
        <v>135</v>
      </c>
      <c r="E191" s="130" t="s">
        <v>492</v>
      </c>
      <c r="F191" s="131" t="s">
        <v>493</v>
      </c>
      <c r="G191" s="132" t="s">
        <v>189</v>
      </c>
      <c r="H191" s="133">
        <v>5</v>
      </c>
      <c r="I191" s="134"/>
      <c r="J191" s="134">
        <f t="shared" si="30"/>
        <v>0</v>
      </c>
      <c r="K191" s="135"/>
      <c r="L191" s="28"/>
      <c r="M191" s="136" t="s">
        <v>1</v>
      </c>
      <c r="N191" s="137" t="s">
        <v>36</v>
      </c>
      <c r="O191" s="138">
        <v>0</v>
      </c>
      <c r="P191" s="138">
        <f t="shared" si="31"/>
        <v>0</v>
      </c>
      <c r="Q191" s="138">
        <v>0</v>
      </c>
      <c r="R191" s="138">
        <f t="shared" si="32"/>
        <v>0</v>
      </c>
      <c r="S191" s="138">
        <v>0</v>
      </c>
      <c r="T191" s="139">
        <f t="shared" si="33"/>
        <v>0</v>
      </c>
      <c r="AR191" s="140" t="s">
        <v>139</v>
      </c>
      <c r="AT191" s="140" t="s">
        <v>135</v>
      </c>
      <c r="AU191" s="140" t="s">
        <v>79</v>
      </c>
      <c r="AY191" s="16" t="s">
        <v>133</v>
      </c>
      <c r="BE191" s="141">
        <f t="shared" si="34"/>
        <v>0</v>
      </c>
      <c r="BF191" s="141">
        <f t="shared" si="35"/>
        <v>0</v>
      </c>
      <c r="BG191" s="141">
        <f t="shared" si="36"/>
        <v>0</v>
      </c>
      <c r="BH191" s="141">
        <f t="shared" si="37"/>
        <v>0</v>
      </c>
      <c r="BI191" s="141">
        <f t="shared" si="38"/>
        <v>0</v>
      </c>
      <c r="BJ191" s="16" t="s">
        <v>79</v>
      </c>
      <c r="BK191" s="141">
        <f t="shared" si="39"/>
        <v>0</v>
      </c>
      <c r="BL191" s="16" t="s">
        <v>139</v>
      </c>
      <c r="BM191" s="140" t="s">
        <v>494</v>
      </c>
    </row>
    <row r="192" spans="2:65" s="1" customFormat="1" ht="16.5" customHeight="1">
      <c r="B192" s="128"/>
      <c r="C192" s="129" t="s">
        <v>239</v>
      </c>
      <c r="D192" s="129" t="s">
        <v>135</v>
      </c>
      <c r="E192" s="130" t="s">
        <v>495</v>
      </c>
      <c r="F192" s="131" t="s">
        <v>496</v>
      </c>
      <c r="G192" s="132" t="s">
        <v>189</v>
      </c>
      <c r="H192" s="133">
        <v>125</v>
      </c>
      <c r="I192" s="134"/>
      <c r="J192" s="134">
        <f t="shared" si="30"/>
        <v>0</v>
      </c>
      <c r="K192" s="135"/>
      <c r="L192" s="28"/>
      <c r="M192" s="136" t="s">
        <v>1</v>
      </c>
      <c r="N192" s="137" t="s">
        <v>36</v>
      </c>
      <c r="O192" s="138">
        <v>0</v>
      </c>
      <c r="P192" s="138">
        <f t="shared" si="31"/>
        <v>0</v>
      </c>
      <c r="Q192" s="138">
        <v>0</v>
      </c>
      <c r="R192" s="138">
        <f t="shared" si="32"/>
        <v>0</v>
      </c>
      <c r="S192" s="138">
        <v>0</v>
      </c>
      <c r="T192" s="139">
        <f t="shared" si="33"/>
        <v>0</v>
      </c>
      <c r="AR192" s="140" t="s">
        <v>139</v>
      </c>
      <c r="AT192" s="140" t="s">
        <v>135</v>
      </c>
      <c r="AU192" s="140" t="s">
        <v>79</v>
      </c>
      <c r="AY192" s="16" t="s">
        <v>133</v>
      </c>
      <c r="BE192" s="141">
        <f t="shared" si="34"/>
        <v>0</v>
      </c>
      <c r="BF192" s="141">
        <f t="shared" si="35"/>
        <v>0</v>
      </c>
      <c r="BG192" s="141">
        <f t="shared" si="36"/>
        <v>0</v>
      </c>
      <c r="BH192" s="141">
        <f t="shared" si="37"/>
        <v>0</v>
      </c>
      <c r="BI192" s="141">
        <f t="shared" si="38"/>
        <v>0</v>
      </c>
      <c r="BJ192" s="16" t="s">
        <v>79</v>
      </c>
      <c r="BK192" s="141">
        <f t="shared" si="39"/>
        <v>0</v>
      </c>
      <c r="BL192" s="16" t="s">
        <v>139</v>
      </c>
      <c r="BM192" s="140" t="s">
        <v>497</v>
      </c>
    </row>
    <row r="193" spans="2:65" s="1" customFormat="1" ht="24.2" customHeight="1">
      <c r="B193" s="128"/>
      <c r="C193" s="129" t="s">
        <v>498</v>
      </c>
      <c r="D193" s="129" t="s">
        <v>135</v>
      </c>
      <c r="E193" s="130" t="s">
        <v>499</v>
      </c>
      <c r="F193" s="131" t="s">
        <v>500</v>
      </c>
      <c r="G193" s="132" t="s">
        <v>358</v>
      </c>
      <c r="H193" s="133">
        <v>40</v>
      </c>
      <c r="I193" s="134"/>
      <c r="J193" s="134">
        <f t="shared" si="30"/>
        <v>0</v>
      </c>
      <c r="K193" s="135"/>
      <c r="L193" s="28"/>
      <c r="M193" s="136" t="s">
        <v>1</v>
      </c>
      <c r="N193" s="137" t="s">
        <v>36</v>
      </c>
      <c r="O193" s="138">
        <v>0</v>
      </c>
      <c r="P193" s="138">
        <f t="shared" si="31"/>
        <v>0</v>
      </c>
      <c r="Q193" s="138">
        <v>0</v>
      </c>
      <c r="R193" s="138">
        <f t="shared" si="32"/>
        <v>0</v>
      </c>
      <c r="S193" s="138">
        <v>0</v>
      </c>
      <c r="T193" s="139">
        <f t="shared" si="33"/>
        <v>0</v>
      </c>
      <c r="AR193" s="140" t="s">
        <v>139</v>
      </c>
      <c r="AT193" s="140" t="s">
        <v>135</v>
      </c>
      <c r="AU193" s="140" t="s">
        <v>79</v>
      </c>
      <c r="AY193" s="16" t="s">
        <v>133</v>
      </c>
      <c r="BE193" s="141">
        <f t="shared" si="34"/>
        <v>0</v>
      </c>
      <c r="BF193" s="141">
        <f t="shared" si="35"/>
        <v>0</v>
      </c>
      <c r="BG193" s="141">
        <f t="shared" si="36"/>
        <v>0</v>
      </c>
      <c r="BH193" s="141">
        <f t="shared" si="37"/>
        <v>0</v>
      </c>
      <c r="BI193" s="141">
        <f t="shared" si="38"/>
        <v>0</v>
      </c>
      <c r="BJ193" s="16" t="s">
        <v>79</v>
      </c>
      <c r="BK193" s="141">
        <f t="shared" si="39"/>
        <v>0</v>
      </c>
      <c r="BL193" s="16" t="s">
        <v>139</v>
      </c>
      <c r="BM193" s="140" t="s">
        <v>501</v>
      </c>
    </row>
    <row r="194" spans="2:65" s="1" customFormat="1" ht="16.5" customHeight="1">
      <c r="B194" s="128"/>
      <c r="C194" s="129" t="s">
        <v>243</v>
      </c>
      <c r="D194" s="129" t="s">
        <v>135</v>
      </c>
      <c r="E194" s="130" t="s">
        <v>502</v>
      </c>
      <c r="F194" s="131" t="s">
        <v>503</v>
      </c>
      <c r="G194" s="132" t="s">
        <v>358</v>
      </c>
      <c r="H194" s="133">
        <v>1</v>
      </c>
      <c r="I194" s="134"/>
      <c r="J194" s="134">
        <f t="shared" si="30"/>
        <v>0</v>
      </c>
      <c r="K194" s="135"/>
      <c r="L194" s="28"/>
      <c r="M194" s="136" t="s">
        <v>1</v>
      </c>
      <c r="N194" s="137" t="s">
        <v>36</v>
      </c>
      <c r="O194" s="138">
        <v>0</v>
      </c>
      <c r="P194" s="138">
        <f t="shared" si="31"/>
        <v>0</v>
      </c>
      <c r="Q194" s="138">
        <v>0</v>
      </c>
      <c r="R194" s="138">
        <f t="shared" si="32"/>
        <v>0</v>
      </c>
      <c r="S194" s="138">
        <v>0</v>
      </c>
      <c r="T194" s="139">
        <f t="shared" si="33"/>
        <v>0</v>
      </c>
      <c r="AR194" s="140" t="s">
        <v>139</v>
      </c>
      <c r="AT194" s="140" t="s">
        <v>135</v>
      </c>
      <c r="AU194" s="140" t="s">
        <v>79</v>
      </c>
      <c r="AY194" s="16" t="s">
        <v>133</v>
      </c>
      <c r="BE194" s="141">
        <f t="shared" si="34"/>
        <v>0</v>
      </c>
      <c r="BF194" s="141">
        <f t="shared" si="35"/>
        <v>0</v>
      </c>
      <c r="BG194" s="141">
        <f t="shared" si="36"/>
        <v>0</v>
      </c>
      <c r="BH194" s="141">
        <f t="shared" si="37"/>
        <v>0</v>
      </c>
      <c r="BI194" s="141">
        <f t="shared" si="38"/>
        <v>0</v>
      </c>
      <c r="BJ194" s="16" t="s">
        <v>79</v>
      </c>
      <c r="BK194" s="141">
        <f t="shared" si="39"/>
        <v>0</v>
      </c>
      <c r="BL194" s="16" t="s">
        <v>139</v>
      </c>
      <c r="BM194" s="140" t="s">
        <v>504</v>
      </c>
    </row>
    <row r="195" spans="2:65" s="1" customFormat="1" ht="33" customHeight="1">
      <c r="B195" s="128"/>
      <c r="C195" s="129" t="s">
        <v>505</v>
      </c>
      <c r="D195" s="129" t="s">
        <v>135</v>
      </c>
      <c r="E195" s="130" t="s">
        <v>506</v>
      </c>
      <c r="F195" s="131" t="s">
        <v>507</v>
      </c>
      <c r="G195" s="132" t="s">
        <v>189</v>
      </c>
      <c r="H195" s="133">
        <v>70</v>
      </c>
      <c r="I195" s="134"/>
      <c r="J195" s="134">
        <f t="shared" si="30"/>
        <v>0</v>
      </c>
      <c r="K195" s="135"/>
      <c r="L195" s="28"/>
      <c r="M195" s="136" t="s">
        <v>1</v>
      </c>
      <c r="N195" s="137" t="s">
        <v>36</v>
      </c>
      <c r="O195" s="138">
        <v>0</v>
      </c>
      <c r="P195" s="138">
        <f t="shared" si="31"/>
        <v>0</v>
      </c>
      <c r="Q195" s="138">
        <v>0</v>
      </c>
      <c r="R195" s="138">
        <f t="shared" si="32"/>
        <v>0</v>
      </c>
      <c r="S195" s="138">
        <v>0</v>
      </c>
      <c r="T195" s="139">
        <f t="shared" si="33"/>
        <v>0</v>
      </c>
      <c r="AR195" s="140" t="s">
        <v>139</v>
      </c>
      <c r="AT195" s="140" t="s">
        <v>135</v>
      </c>
      <c r="AU195" s="140" t="s">
        <v>79</v>
      </c>
      <c r="AY195" s="16" t="s">
        <v>133</v>
      </c>
      <c r="BE195" s="141">
        <f t="shared" si="34"/>
        <v>0</v>
      </c>
      <c r="BF195" s="141">
        <f t="shared" si="35"/>
        <v>0</v>
      </c>
      <c r="BG195" s="141">
        <f t="shared" si="36"/>
        <v>0</v>
      </c>
      <c r="BH195" s="141">
        <f t="shared" si="37"/>
        <v>0</v>
      </c>
      <c r="BI195" s="141">
        <f t="shared" si="38"/>
        <v>0</v>
      </c>
      <c r="BJ195" s="16" t="s">
        <v>79</v>
      </c>
      <c r="BK195" s="141">
        <f t="shared" si="39"/>
        <v>0</v>
      </c>
      <c r="BL195" s="16" t="s">
        <v>139</v>
      </c>
      <c r="BM195" s="140" t="s">
        <v>508</v>
      </c>
    </row>
    <row r="196" spans="2:65" s="1" customFormat="1" ht="24.2" customHeight="1">
      <c r="B196" s="128"/>
      <c r="C196" s="129" t="s">
        <v>247</v>
      </c>
      <c r="D196" s="129" t="s">
        <v>135</v>
      </c>
      <c r="E196" s="130" t="s">
        <v>509</v>
      </c>
      <c r="F196" s="131" t="s">
        <v>510</v>
      </c>
      <c r="G196" s="132" t="s">
        <v>358</v>
      </c>
      <c r="H196" s="133">
        <v>40</v>
      </c>
      <c r="I196" s="134"/>
      <c r="J196" s="134">
        <f t="shared" si="30"/>
        <v>0</v>
      </c>
      <c r="K196" s="135"/>
      <c r="L196" s="28"/>
      <c r="M196" s="136" t="s">
        <v>1</v>
      </c>
      <c r="N196" s="137" t="s">
        <v>36</v>
      </c>
      <c r="O196" s="138">
        <v>0</v>
      </c>
      <c r="P196" s="138">
        <f t="shared" si="31"/>
        <v>0</v>
      </c>
      <c r="Q196" s="138">
        <v>0</v>
      </c>
      <c r="R196" s="138">
        <f t="shared" si="32"/>
        <v>0</v>
      </c>
      <c r="S196" s="138">
        <v>0</v>
      </c>
      <c r="T196" s="139">
        <f t="shared" si="33"/>
        <v>0</v>
      </c>
      <c r="AR196" s="140" t="s">
        <v>139</v>
      </c>
      <c r="AT196" s="140" t="s">
        <v>135</v>
      </c>
      <c r="AU196" s="140" t="s">
        <v>79</v>
      </c>
      <c r="AY196" s="16" t="s">
        <v>133</v>
      </c>
      <c r="BE196" s="141">
        <f t="shared" si="34"/>
        <v>0</v>
      </c>
      <c r="BF196" s="141">
        <f t="shared" si="35"/>
        <v>0</v>
      </c>
      <c r="BG196" s="141">
        <f t="shared" si="36"/>
        <v>0</v>
      </c>
      <c r="BH196" s="141">
        <f t="shared" si="37"/>
        <v>0</v>
      </c>
      <c r="BI196" s="141">
        <f t="shared" si="38"/>
        <v>0</v>
      </c>
      <c r="BJ196" s="16" t="s">
        <v>79</v>
      </c>
      <c r="BK196" s="141">
        <f t="shared" si="39"/>
        <v>0</v>
      </c>
      <c r="BL196" s="16" t="s">
        <v>139</v>
      </c>
      <c r="BM196" s="140" t="s">
        <v>511</v>
      </c>
    </row>
    <row r="197" spans="2:65" s="1" customFormat="1" ht="24.2" customHeight="1">
      <c r="B197" s="128"/>
      <c r="C197" s="129" t="s">
        <v>512</v>
      </c>
      <c r="D197" s="129" t="s">
        <v>135</v>
      </c>
      <c r="E197" s="130" t="s">
        <v>513</v>
      </c>
      <c r="F197" s="131" t="s">
        <v>514</v>
      </c>
      <c r="G197" s="132" t="s">
        <v>189</v>
      </c>
      <c r="H197" s="133">
        <v>70</v>
      </c>
      <c r="I197" s="134"/>
      <c r="J197" s="134">
        <f t="shared" si="30"/>
        <v>0</v>
      </c>
      <c r="K197" s="135"/>
      <c r="L197" s="28"/>
      <c r="M197" s="136" t="s">
        <v>1</v>
      </c>
      <c r="N197" s="137" t="s">
        <v>36</v>
      </c>
      <c r="O197" s="138">
        <v>0</v>
      </c>
      <c r="P197" s="138">
        <f t="shared" si="31"/>
        <v>0</v>
      </c>
      <c r="Q197" s="138">
        <v>0</v>
      </c>
      <c r="R197" s="138">
        <f t="shared" si="32"/>
        <v>0</v>
      </c>
      <c r="S197" s="138">
        <v>0</v>
      </c>
      <c r="T197" s="139">
        <f t="shared" si="33"/>
        <v>0</v>
      </c>
      <c r="AR197" s="140" t="s">
        <v>139</v>
      </c>
      <c r="AT197" s="140" t="s">
        <v>135</v>
      </c>
      <c r="AU197" s="140" t="s">
        <v>79</v>
      </c>
      <c r="AY197" s="16" t="s">
        <v>133</v>
      </c>
      <c r="BE197" s="141">
        <f t="shared" si="34"/>
        <v>0</v>
      </c>
      <c r="BF197" s="141">
        <f t="shared" si="35"/>
        <v>0</v>
      </c>
      <c r="BG197" s="141">
        <f t="shared" si="36"/>
        <v>0</v>
      </c>
      <c r="BH197" s="141">
        <f t="shared" si="37"/>
        <v>0</v>
      </c>
      <c r="BI197" s="141">
        <f t="shared" si="38"/>
        <v>0</v>
      </c>
      <c r="BJ197" s="16" t="s">
        <v>79</v>
      </c>
      <c r="BK197" s="141">
        <f t="shared" si="39"/>
        <v>0</v>
      </c>
      <c r="BL197" s="16" t="s">
        <v>139</v>
      </c>
      <c r="BM197" s="140" t="s">
        <v>515</v>
      </c>
    </row>
    <row r="198" spans="2:65" s="1" customFormat="1" ht="16.5" customHeight="1">
      <c r="B198" s="128"/>
      <c r="C198" s="129" t="s">
        <v>251</v>
      </c>
      <c r="D198" s="129" t="s">
        <v>135</v>
      </c>
      <c r="E198" s="130" t="s">
        <v>516</v>
      </c>
      <c r="F198" s="131" t="s">
        <v>517</v>
      </c>
      <c r="G198" s="132" t="s">
        <v>358</v>
      </c>
      <c r="H198" s="133">
        <v>1</v>
      </c>
      <c r="I198" s="134"/>
      <c r="J198" s="134">
        <f t="shared" si="30"/>
        <v>0</v>
      </c>
      <c r="K198" s="135"/>
      <c r="L198" s="28"/>
      <c r="M198" s="136" t="s">
        <v>1</v>
      </c>
      <c r="N198" s="137" t="s">
        <v>36</v>
      </c>
      <c r="O198" s="138">
        <v>0</v>
      </c>
      <c r="P198" s="138">
        <f t="shared" si="31"/>
        <v>0</v>
      </c>
      <c r="Q198" s="138">
        <v>0</v>
      </c>
      <c r="R198" s="138">
        <f t="shared" si="32"/>
        <v>0</v>
      </c>
      <c r="S198" s="138">
        <v>0</v>
      </c>
      <c r="T198" s="139">
        <f t="shared" si="33"/>
        <v>0</v>
      </c>
      <c r="AR198" s="140" t="s">
        <v>139</v>
      </c>
      <c r="AT198" s="140" t="s">
        <v>135</v>
      </c>
      <c r="AU198" s="140" t="s">
        <v>79</v>
      </c>
      <c r="AY198" s="16" t="s">
        <v>133</v>
      </c>
      <c r="BE198" s="141">
        <f t="shared" si="34"/>
        <v>0</v>
      </c>
      <c r="BF198" s="141">
        <f t="shared" si="35"/>
        <v>0</v>
      </c>
      <c r="BG198" s="141">
        <f t="shared" si="36"/>
        <v>0</v>
      </c>
      <c r="BH198" s="141">
        <f t="shared" si="37"/>
        <v>0</v>
      </c>
      <c r="BI198" s="141">
        <f t="shared" si="38"/>
        <v>0</v>
      </c>
      <c r="BJ198" s="16" t="s">
        <v>79</v>
      </c>
      <c r="BK198" s="141">
        <f t="shared" si="39"/>
        <v>0</v>
      </c>
      <c r="BL198" s="16" t="s">
        <v>139</v>
      </c>
      <c r="BM198" s="140" t="s">
        <v>518</v>
      </c>
    </row>
    <row r="199" spans="2:65" s="1" customFormat="1" ht="16.5" customHeight="1">
      <c r="B199" s="128"/>
      <c r="C199" s="129" t="s">
        <v>519</v>
      </c>
      <c r="D199" s="129" t="s">
        <v>135</v>
      </c>
      <c r="E199" s="130" t="s">
        <v>520</v>
      </c>
      <c r="F199" s="131" t="s">
        <v>521</v>
      </c>
      <c r="G199" s="132" t="s">
        <v>358</v>
      </c>
      <c r="H199" s="133">
        <v>5</v>
      </c>
      <c r="I199" s="134"/>
      <c r="J199" s="134">
        <f t="shared" si="30"/>
        <v>0</v>
      </c>
      <c r="K199" s="135"/>
      <c r="L199" s="28"/>
      <c r="M199" s="136" t="s">
        <v>1</v>
      </c>
      <c r="N199" s="137" t="s">
        <v>36</v>
      </c>
      <c r="O199" s="138">
        <v>0</v>
      </c>
      <c r="P199" s="138">
        <f t="shared" si="31"/>
        <v>0</v>
      </c>
      <c r="Q199" s="138">
        <v>0</v>
      </c>
      <c r="R199" s="138">
        <f t="shared" si="32"/>
        <v>0</v>
      </c>
      <c r="S199" s="138">
        <v>0</v>
      </c>
      <c r="T199" s="139">
        <f t="shared" si="33"/>
        <v>0</v>
      </c>
      <c r="AR199" s="140" t="s">
        <v>139</v>
      </c>
      <c r="AT199" s="140" t="s">
        <v>135</v>
      </c>
      <c r="AU199" s="140" t="s">
        <v>79</v>
      </c>
      <c r="AY199" s="16" t="s">
        <v>133</v>
      </c>
      <c r="BE199" s="141">
        <f t="shared" si="34"/>
        <v>0</v>
      </c>
      <c r="BF199" s="141">
        <f t="shared" si="35"/>
        <v>0</v>
      </c>
      <c r="BG199" s="141">
        <f t="shared" si="36"/>
        <v>0</v>
      </c>
      <c r="BH199" s="141">
        <f t="shared" si="37"/>
        <v>0</v>
      </c>
      <c r="BI199" s="141">
        <f t="shared" si="38"/>
        <v>0</v>
      </c>
      <c r="BJ199" s="16" t="s">
        <v>79</v>
      </c>
      <c r="BK199" s="141">
        <f t="shared" si="39"/>
        <v>0</v>
      </c>
      <c r="BL199" s="16" t="s">
        <v>139</v>
      </c>
      <c r="BM199" s="140" t="s">
        <v>522</v>
      </c>
    </row>
    <row r="200" spans="2:65" s="1" customFormat="1" ht="16.5" customHeight="1">
      <c r="B200" s="128"/>
      <c r="C200" s="129" t="s">
        <v>254</v>
      </c>
      <c r="D200" s="129" t="s">
        <v>135</v>
      </c>
      <c r="E200" s="130" t="s">
        <v>523</v>
      </c>
      <c r="F200" s="131" t="s">
        <v>524</v>
      </c>
      <c r="G200" s="132" t="s">
        <v>358</v>
      </c>
      <c r="H200" s="133">
        <v>1</v>
      </c>
      <c r="I200" s="134"/>
      <c r="J200" s="134">
        <f t="shared" si="30"/>
        <v>0</v>
      </c>
      <c r="K200" s="135"/>
      <c r="L200" s="28"/>
      <c r="M200" s="136" t="s">
        <v>1</v>
      </c>
      <c r="N200" s="137" t="s">
        <v>36</v>
      </c>
      <c r="O200" s="138">
        <v>0</v>
      </c>
      <c r="P200" s="138">
        <f t="shared" si="31"/>
        <v>0</v>
      </c>
      <c r="Q200" s="138">
        <v>0</v>
      </c>
      <c r="R200" s="138">
        <f t="shared" si="32"/>
        <v>0</v>
      </c>
      <c r="S200" s="138">
        <v>0</v>
      </c>
      <c r="T200" s="139">
        <f t="shared" si="33"/>
        <v>0</v>
      </c>
      <c r="AR200" s="140" t="s">
        <v>139</v>
      </c>
      <c r="AT200" s="140" t="s">
        <v>135</v>
      </c>
      <c r="AU200" s="140" t="s">
        <v>79</v>
      </c>
      <c r="AY200" s="16" t="s">
        <v>133</v>
      </c>
      <c r="BE200" s="141">
        <f t="shared" si="34"/>
        <v>0</v>
      </c>
      <c r="BF200" s="141">
        <f t="shared" si="35"/>
        <v>0</v>
      </c>
      <c r="BG200" s="141">
        <f t="shared" si="36"/>
        <v>0</v>
      </c>
      <c r="BH200" s="141">
        <f t="shared" si="37"/>
        <v>0</v>
      </c>
      <c r="BI200" s="141">
        <f t="shared" si="38"/>
        <v>0</v>
      </c>
      <c r="BJ200" s="16" t="s">
        <v>79</v>
      </c>
      <c r="BK200" s="141">
        <f t="shared" si="39"/>
        <v>0</v>
      </c>
      <c r="BL200" s="16" t="s">
        <v>139</v>
      </c>
      <c r="BM200" s="140" t="s">
        <v>525</v>
      </c>
    </row>
    <row r="201" spans="2:65" s="1" customFormat="1" ht="16.5" customHeight="1">
      <c r="B201" s="128"/>
      <c r="C201" s="129" t="s">
        <v>526</v>
      </c>
      <c r="D201" s="129" t="s">
        <v>135</v>
      </c>
      <c r="E201" s="130" t="s">
        <v>527</v>
      </c>
      <c r="F201" s="131" t="s">
        <v>528</v>
      </c>
      <c r="G201" s="132" t="s">
        <v>358</v>
      </c>
      <c r="H201" s="133">
        <v>2</v>
      </c>
      <c r="I201" s="134"/>
      <c r="J201" s="134">
        <f t="shared" si="30"/>
        <v>0</v>
      </c>
      <c r="K201" s="135"/>
      <c r="L201" s="28"/>
      <c r="M201" s="136" t="s">
        <v>1</v>
      </c>
      <c r="N201" s="137" t="s">
        <v>36</v>
      </c>
      <c r="O201" s="138">
        <v>0</v>
      </c>
      <c r="P201" s="138">
        <f t="shared" si="31"/>
        <v>0</v>
      </c>
      <c r="Q201" s="138">
        <v>0</v>
      </c>
      <c r="R201" s="138">
        <f t="shared" si="32"/>
        <v>0</v>
      </c>
      <c r="S201" s="138">
        <v>0</v>
      </c>
      <c r="T201" s="139">
        <f t="shared" si="33"/>
        <v>0</v>
      </c>
      <c r="AR201" s="140" t="s">
        <v>139</v>
      </c>
      <c r="AT201" s="140" t="s">
        <v>135</v>
      </c>
      <c r="AU201" s="140" t="s">
        <v>79</v>
      </c>
      <c r="AY201" s="16" t="s">
        <v>133</v>
      </c>
      <c r="BE201" s="141">
        <f t="shared" si="34"/>
        <v>0</v>
      </c>
      <c r="BF201" s="141">
        <f t="shared" si="35"/>
        <v>0</v>
      </c>
      <c r="BG201" s="141">
        <f t="shared" si="36"/>
        <v>0</v>
      </c>
      <c r="BH201" s="141">
        <f t="shared" si="37"/>
        <v>0</v>
      </c>
      <c r="BI201" s="141">
        <f t="shared" si="38"/>
        <v>0</v>
      </c>
      <c r="BJ201" s="16" t="s">
        <v>79</v>
      </c>
      <c r="BK201" s="141">
        <f t="shared" si="39"/>
        <v>0</v>
      </c>
      <c r="BL201" s="16" t="s">
        <v>139</v>
      </c>
      <c r="BM201" s="140" t="s">
        <v>529</v>
      </c>
    </row>
    <row r="202" spans="2:63" s="11" customFormat="1" ht="25.9" customHeight="1">
      <c r="B202" s="117"/>
      <c r="D202" s="118" t="s">
        <v>70</v>
      </c>
      <c r="E202" s="119" t="s">
        <v>530</v>
      </c>
      <c r="F202" s="119" t="s">
        <v>531</v>
      </c>
      <c r="J202" s="120">
        <f>BK202</f>
        <v>0</v>
      </c>
      <c r="L202" s="117"/>
      <c r="M202" s="121"/>
      <c r="P202" s="122">
        <f>SUM(P203:P220)</f>
        <v>0</v>
      </c>
      <c r="R202" s="122">
        <f>SUM(R203:R220)</f>
        <v>0</v>
      </c>
      <c r="T202" s="123">
        <f>SUM(T203:T220)</f>
        <v>0</v>
      </c>
      <c r="AR202" s="118" t="s">
        <v>79</v>
      </c>
      <c r="AT202" s="124" t="s">
        <v>70</v>
      </c>
      <c r="AU202" s="124" t="s">
        <v>71</v>
      </c>
      <c r="AY202" s="118" t="s">
        <v>133</v>
      </c>
      <c r="BK202" s="125">
        <f>SUM(BK203:BK220)</f>
        <v>0</v>
      </c>
    </row>
    <row r="203" spans="2:65" s="1" customFormat="1" ht="16.5" customHeight="1">
      <c r="B203" s="128"/>
      <c r="C203" s="129" t="s">
        <v>258</v>
      </c>
      <c r="D203" s="129" t="s">
        <v>135</v>
      </c>
      <c r="E203" s="130" t="s">
        <v>532</v>
      </c>
      <c r="F203" s="131" t="s">
        <v>533</v>
      </c>
      <c r="G203" s="132" t="s">
        <v>189</v>
      </c>
      <c r="H203" s="133">
        <v>250</v>
      </c>
      <c r="I203" s="134"/>
      <c r="J203" s="134">
        <f aca="true" t="shared" si="40" ref="J203:J220">ROUND(I203*H203,2)</f>
        <v>0</v>
      </c>
      <c r="K203" s="135"/>
      <c r="L203" s="28"/>
      <c r="M203" s="136" t="s">
        <v>1</v>
      </c>
      <c r="N203" s="137" t="s">
        <v>36</v>
      </c>
      <c r="O203" s="138">
        <v>0</v>
      </c>
      <c r="P203" s="138">
        <f aca="true" t="shared" si="41" ref="P203:P220">O203*H203</f>
        <v>0</v>
      </c>
      <c r="Q203" s="138">
        <v>0</v>
      </c>
      <c r="R203" s="138">
        <f aca="true" t="shared" si="42" ref="R203:R220">Q203*H203</f>
        <v>0</v>
      </c>
      <c r="S203" s="138">
        <v>0</v>
      </c>
      <c r="T203" s="139">
        <f aca="true" t="shared" si="43" ref="T203:T220">S203*H203</f>
        <v>0</v>
      </c>
      <c r="AR203" s="140" t="s">
        <v>139</v>
      </c>
      <c r="AT203" s="140" t="s">
        <v>135</v>
      </c>
      <c r="AU203" s="140" t="s">
        <v>79</v>
      </c>
      <c r="AY203" s="16" t="s">
        <v>133</v>
      </c>
      <c r="BE203" s="141">
        <f aca="true" t="shared" si="44" ref="BE203:BE220">IF(N203="základní",J203,0)</f>
        <v>0</v>
      </c>
      <c r="BF203" s="141">
        <f aca="true" t="shared" si="45" ref="BF203:BF220">IF(N203="snížená",J203,0)</f>
        <v>0</v>
      </c>
      <c r="BG203" s="141">
        <f aca="true" t="shared" si="46" ref="BG203:BG220">IF(N203="zákl. přenesená",J203,0)</f>
        <v>0</v>
      </c>
      <c r="BH203" s="141">
        <f aca="true" t="shared" si="47" ref="BH203:BH220">IF(N203="sníž. přenesená",J203,0)</f>
        <v>0</v>
      </c>
      <c r="BI203" s="141">
        <f aca="true" t="shared" si="48" ref="BI203:BI220">IF(N203="nulová",J203,0)</f>
        <v>0</v>
      </c>
      <c r="BJ203" s="16" t="s">
        <v>79</v>
      </c>
      <c r="BK203" s="141">
        <f aca="true" t="shared" si="49" ref="BK203:BK220">ROUND(I203*H203,2)</f>
        <v>0</v>
      </c>
      <c r="BL203" s="16" t="s">
        <v>139</v>
      </c>
      <c r="BM203" s="140" t="s">
        <v>534</v>
      </c>
    </row>
    <row r="204" spans="2:65" s="1" customFormat="1" ht="16.5" customHeight="1">
      <c r="B204" s="128"/>
      <c r="C204" s="129" t="s">
        <v>535</v>
      </c>
      <c r="D204" s="129" t="s">
        <v>135</v>
      </c>
      <c r="E204" s="130" t="s">
        <v>536</v>
      </c>
      <c r="F204" s="131" t="s">
        <v>537</v>
      </c>
      <c r="G204" s="132" t="s">
        <v>189</v>
      </c>
      <c r="H204" s="133">
        <v>30</v>
      </c>
      <c r="I204" s="134"/>
      <c r="J204" s="134">
        <f t="shared" si="40"/>
        <v>0</v>
      </c>
      <c r="K204" s="135"/>
      <c r="L204" s="28"/>
      <c r="M204" s="136" t="s">
        <v>1</v>
      </c>
      <c r="N204" s="137" t="s">
        <v>36</v>
      </c>
      <c r="O204" s="138">
        <v>0</v>
      </c>
      <c r="P204" s="138">
        <f t="shared" si="41"/>
        <v>0</v>
      </c>
      <c r="Q204" s="138">
        <v>0</v>
      </c>
      <c r="R204" s="138">
        <f t="shared" si="42"/>
        <v>0</v>
      </c>
      <c r="S204" s="138">
        <v>0</v>
      </c>
      <c r="T204" s="139">
        <f t="shared" si="43"/>
        <v>0</v>
      </c>
      <c r="AR204" s="140" t="s">
        <v>139</v>
      </c>
      <c r="AT204" s="140" t="s">
        <v>135</v>
      </c>
      <c r="AU204" s="140" t="s">
        <v>79</v>
      </c>
      <c r="AY204" s="16" t="s">
        <v>133</v>
      </c>
      <c r="BE204" s="141">
        <f t="shared" si="44"/>
        <v>0</v>
      </c>
      <c r="BF204" s="141">
        <f t="shared" si="45"/>
        <v>0</v>
      </c>
      <c r="BG204" s="141">
        <f t="shared" si="46"/>
        <v>0</v>
      </c>
      <c r="BH204" s="141">
        <f t="shared" si="47"/>
        <v>0</v>
      </c>
      <c r="BI204" s="141">
        <f t="shared" si="48"/>
        <v>0</v>
      </c>
      <c r="BJ204" s="16" t="s">
        <v>79</v>
      </c>
      <c r="BK204" s="141">
        <f t="shared" si="49"/>
        <v>0</v>
      </c>
      <c r="BL204" s="16" t="s">
        <v>139</v>
      </c>
      <c r="BM204" s="140" t="s">
        <v>538</v>
      </c>
    </row>
    <row r="205" spans="2:65" s="1" customFormat="1" ht="16.5" customHeight="1">
      <c r="B205" s="128"/>
      <c r="C205" s="129" t="s">
        <v>261</v>
      </c>
      <c r="D205" s="129" t="s">
        <v>135</v>
      </c>
      <c r="E205" s="130" t="s">
        <v>539</v>
      </c>
      <c r="F205" s="131" t="s">
        <v>540</v>
      </c>
      <c r="G205" s="132" t="s">
        <v>189</v>
      </c>
      <c r="H205" s="133">
        <v>175</v>
      </c>
      <c r="I205" s="134"/>
      <c r="J205" s="134">
        <f t="shared" si="40"/>
        <v>0</v>
      </c>
      <c r="K205" s="135"/>
      <c r="L205" s="28"/>
      <c r="M205" s="136" t="s">
        <v>1</v>
      </c>
      <c r="N205" s="137" t="s">
        <v>36</v>
      </c>
      <c r="O205" s="138">
        <v>0</v>
      </c>
      <c r="P205" s="138">
        <f t="shared" si="41"/>
        <v>0</v>
      </c>
      <c r="Q205" s="138">
        <v>0</v>
      </c>
      <c r="R205" s="138">
        <f t="shared" si="42"/>
        <v>0</v>
      </c>
      <c r="S205" s="138">
        <v>0</v>
      </c>
      <c r="T205" s="139">
        <f t="shared" si="43"/>
        <v>0</v>
      </c>
      <c r="AR205" s="140" t="s">
        <v>139</v>
      </c>
      <c r="AT205" s="140" t="s">
        <v>135</v>
      </c>
      <c r="AU205" s="140" t="s">
        <v>79</v>
      </c>
      <c r="AY205" s="16" t="s">
        <v>133</v>
      </c>
      <c r="BE205" s="141">
        <f t="shared" si="44"/>
        <v>0</v>
      </c>
      <c r="BF205" s="141">
        <f t="shared" si="45"/>
        <v>0</v>
      </c>
      <c r="BG205" s="141">
        <f t="shared" si="46"/>
        <v>0</v>
      </c>
      <c r="BH205" s="141">
        <f t="shared" si="47"/>
        <v>0</v>
      </c>
      <c r="BI205" s="141">
        <f t="shared" si="48"/>
        <v>0</v>
      </c>
      <c r="BJ205" s="16" t="s">
        <v>79</v>
      </c>
      <c r="BK205" s="141">
        <f t="shared" si="49"/>
        <v>0</v>
      </c>
      <c r="BL205" s="16" t="s">
        <v>139</v>
      </c>
      <c r="BM205" s="140" t="s">
        <v>541</v>
      </c>
    </row>
    <row r="206" spans="2:65" s="1" customFormat="1" ht="16.5" customHeight="1">
      <c r="B206" s="128"/>
      <c r="C206" s="129" t="s">
        <v>542</v>
      </c>
      <c r="D206" s="129" t="s">
        <v>135</v>
      </c>
      <c r="E206" s="130" t="s">
        <v>543</v>
      </c>
      <c r="F206" s="131" t="s">
        <v>544</v>
      </c>
      <c r="G206" s="132" t="s">
        <v>358</v>
      </c>
      <c r="H206" s="133">
        <v>10</v>
      </c>
      <c r="I206" s="134"/>
      <c r="J206" s="134">
        <f t="shared" si="40"/>
        <v>0</v>
      </c>
      <c r="K206" s="135"/>
      <c r="L206" s="28"/>
      <c r="M206" s="136" t="s">
        <v>1</v>
      </c>
      <c r="N206" s="137" t="s">
        <v>36</v>
      </c>
      <c r="O206" s="138">
        <v>0</v>
      </c>
      <c r="P206" s="138">
        <f t="shared" si="41"/>
        <v>0</v>
      </c>
      <c r="Q206" s="138">
        <v>0</v>
      </c>
      <c r="R206" s="138">
        <f t="shared" si="42"/>
        <v>0</v>
      </c>
      <c r="S206" s="138">
        <v>0</v>
      </c>
      <c r="T206" s="139">
        <f t="shared" si="43"/>
        <v>0</v>
      </c>
      <c r="AR206" s="140" t="s">
        <v>139</v>
      </c>
      <c r="AT206" s="140" t="s">
        <v>135</v>
      </c>
      <c r="AU206" s="140" t="s">
        <v>79</v>
      </c>
      <c r="AY206" s="16" t="s">
        <v>133</v>
      </c>
      <c r="BE206" s="141">
        <f t="shared" si="44"/>
        <v>0</v>
      </c>
      <c r="BF206" s="141">
        <f t="shared" si="45"/>
        <v>0</v>
      </c>
      <c r="BG206" s="141">
        <f t="shared" si="46"/>
        <v>0</v>
      </c>
      <c r="BH206" s="141">
        <f t="shared" si="47"/>
        <v>0</v>
      </c>
      <c r="BI206" s="141">
        <f t="shared" si="48"/>
        <v>0</v>
      </c>
      <c r="BJ206" s="16" t="s">
        <v>79</v>
      </c>
      <c r="BK206" s="141">
        <f t="shared" si="49"/>
        <v>0</v>
      </c>
      <c r="BL206" s="16" t="s">
        <v>139</v>
      </c>
      <c r="BM206" s="140" t="s">
        <v>545</v>
      </c>
    </row>
    <row r="207" spans="2:65" s="1" customFormat="1" ht="16.5" customHeight="1">
      <c r="B207" s="128"/>
      <c r="C207" s="129" t="s">
        <v>265</v>
      </c>
      <c r="D207" s="129" t="s">
        <v>135</v>
      </c>
      <c r="E207" s="130" t="s">
        <v>546</v>
      </c>
      <c r="F207" s="131" t="s">
        <v>547</v>
      </c>
      <c r="G207" s="132" t="s">
        <v>358</v>
      </c>
      <c r="H207" s="133">
        <v>2</v>
      </c>
      <c r="I207" s="134"/>
      <c r="J207" s="134">
        <f t="shared" si="40"/>
        <v>0</v>
      </c>
      <c r="K207" s="135"/>
      <c r="L207" s="28"/>
      <c r="M207" s="136" t="s">
        <v>1</v>
      </c>
      <c r="N207" s="137" t="s">
        <v>36</v>
      </c>
      <c r="O207" s="138">
        <v>0</v>
      </c>
      <c r="P207" s="138">
        <f t="shared" si="41"/>
        <v>0</v>
      </c>
      <c r="Q207" s="138">
        <v>0</v>
      </c>
      <c r="R207" s="138">
        <f t="shared" si="42"/>
        <v>0</v>
      </c>
      <c r="S207" s="138">
        <v>0</v>
      </c>
      <c r="T207" s="139">
        <f t="shared" si="43"/>
        <v>0</v>
      </c>
      <c r="AR207" s="140" t="s">
        <v>139</v>
      </c>
      <c r="AT207" s="140" t="s">
        <v>135</v>
      </c>
      <c r="AU207" s="140" t="s">
        <v>79</v>
      </c>
      <c r="AY207" s="16" t="s">
        <v>133</v>
      </c>
      <c r="BE207" s="141">
        <f t="shared" si="44"/>
        <v>0</v>
      </c>
      <c r="BF207" s="141">
        <f t="shared" si="45"/>
        <v>0</v>
      </c>
      <c r="BG207" s="141">
        <f t="shared" si="46"/>
        <v>0</v>
      </c>
      <c r="BH207" s="141">
        <f t="shared" si="47"/>
        <v>0</v>
      </c>
      <c r="BI207" s="141">
        <f t="shared" si="48"/>
        <v>0</v>
      </c>
      <c r="BJ207" s="16" t="s">
        <v>79</v>
      </c>
      <c r="BK207" s="141">
        <f t="shared" si="49"/>
        <v>0</v>
      </c>
      <c r="BL207" s="16" t="s">
        <v>139</v>
      </c>
      <c r="BM207" s="140" t="s">
        <v>548</v>
      </c>
    </row>
    <row r="208" spans="2:65" s="1" customFormat="1" ht="16.5" customHeight="1">
      <c r="B208" s="128"/>
      <c r="C208" s="129" t="s">
        <v>549</v>
      </c>
      <c r="D208" s="129" t="s">
        <v>135</v>
      </c>
      <c r="E208" s="130" t="s">
        <v>550</v>
      </c>
      <c r="F208" s="131" t="s">
        <v>551</v>
      </c>
      <c r="G208" s="132" t="s">
        <v>358</v>
      </c>
      <c r="H208" s="133">
        <v>12</v>
      </c>
      <c r="I208" s="134"/>
      <c r="J208" s="134">
        <f t="shared" si="40"/>
        <v>0</v>
      </c>
      <c r="K208" s="135"/>
      <c r="L208" s="28"/>
      <c r="M208" s="136" t="s">
        <v>1</v>
      </c>
      <c r="N208" s="137" t="s">
        <v>36</v>
      </c>
      <c r="O208" s="138">
        <v>0</v>
      </c>
      <c r="P208" s="138">
        <f t="shared" si="41"/>
        <v>0</v>
      </c>
      <c r="Q208" s="138">
        <v>0</v>
      </c>
      <c r="R208" s="138">
        <f t="shared" si="42"/>
        <v>0</v>
      </c>
      <c r="S208" s="138">
        <v>0</v>
      </c>
      <c r="T208" s="139">
        <f t="shared" si="43"/>
        <v>0</v>
      </c>
      <c r="AR208" s="140" t="s">
        <v>139</v>
      </c>
      <c r="AT208" s="140" t="s">
        <v>135</v>
      </c>
      <c r="AU208" s="140" t="s">
        <v>79</v>
      </c>
      <c r="AY208" s="16" t="s">
        <v>133</v>
      </c>
      <c r="BE208" s="141">
        <f t="shared" si="44"/>
        <v>0</v>
      </c>
      <c r="BF208" s="141">
        <f t="shared" si="45"/>
        <v>0</v>
      </c>
      <c r="BG208" s="141">
        <f t="shared" si="46"/>
        <v>0</v>
      </c>
      <c r="BH208" s="141">
        <f t="shared" si="47"/>
        <v>0</v>
      </c>
      <c r="BI208" s="141">
        <f t="shared" si="48"/>
        <v>0</v>
      </c>
      <c r="BJ208" s="16" t="s">
        <v>79</v>
      </c>
      <c r="BK208" s="141">
        <f t="shared" si="49"/>
        <v>0</v>
      </c>
      <c r="BL208" s="16" t="s">
        <v>139</v>
      </c>
      <c r="BM208" s="140" t="s">
        <v>552</v>
      </c>
    </row>
    <row r="209" spans="2:65" s="1" customFormat="1" ht="16.5" customHeight="1">
      <c r="B209" s="128"/>
      <c r="C209" s="129" t="s">
        <v>268</v>
      </c>
      <c r="D209" s="129" t="s">
        <v>135</v>
      </c>
      <c r="E209" s="130" t="s">
        <v>553</v>
      </c>
      <c r="F209" s="131" t="s">
        <v>554</v>
      </c>
      <c r="G209" s="132" t="s">
        <v>358</v>
      </c>
      <c r="H209" s="133">
        <v>250</v>
      </c>
      <c r="I209" s="134"/>
      <c r="J209" s="134">
        <f t="shared" si="40"/>
        <v>0</v>
      </c>
      <c r="K209" s="135"/>
      <c r="L209" s="28"/>
      <c r="M209" s="136" t="s">
        <v>1</v>
      </c>
      <c r="N209" s="137" t="s">
        <v>36</v>
      </c>
      <c r="O209" s="138">
        <v>0</v>
      </c>
      <c r="P209" s="138">
        <f t="shared" si="41"/>
        <v>0</v>
      </c>
      <c r="Q209" s="138">
        <v>0</v>
      </c>
      <c r="R209" s="138">
        <f t="shared" si="42"/>
        <v>0</v>
      </c>
      <c r="S209" s="138">
        <v>0</v>
      </c>
      <c r="T209" s="139">
        <f t="shared" si="43"/>
        <v>0</v>
      </c>
      <c r="AR209" s="140" t="s">
        <v>139</v>
      </c>
      <c r="AT209" s="140" t="s">
        <v>135</v>
      </c>
      <c r="AU209" s="140" t="s">
        <v>79</v>
      </c>
      <c r="AY209" s="16" t="s">
        <v>133</v>
      </c>
      <c r="BE209" s="141">
        <f t="shared" si="44"/>
        <v>0</v>
      </c>
      <c r="BF209" s="141">
        <f t="shared" si="45"/>
        <v>0</v>
      </c>
      <c r="BG209" s="141">
        <f t="shared" si="46"/>
        <v>0</v>
      </c>
      <c r="BH209" s="141">
        <f t="shared" si="47"/>
        <v>0</v>
      </c>
      <c r="BI209" s="141">
        <f t="shared" si="48"/>
        <v>0</v>
      </c>
      <c r="BJ209" s="16" t="s">
        <v>79</v>
      </c>
      <c r="BK209" s="141">
        <f t="shared" si="49"/>
        <v>0</v>
      </c>
      <c r="BL209" s="16" t="s">
        <v>139</v>
      </c>
      <c r="BM209" s="140" t="s">
        <v>555</v>
      </c>
    </row>
    <row r="210" spans="2:65" s="1" customFormat="1" ht="16.5" customHeight="1">
      <c r="B210" s="128"/>
      <c r="C210" s="129" t="s">
        <v>556</v>
      </c>
      <c r="D210" s="129" t="s">
        <v>135</v>
      </c>
      <c r="E210" s="130" t="s">
        <v>557</v>
      </c>
      <c r="F210" s="131" t="s">
        <v>558</v>
      </c>
      <c r="G210" s="132" t="s">
        <v>358</v>
      </c>
      <c r="H210" s="133">
        <v>3</v>
      </c>
      <c r="I210" s="134"/>
      <c r="J210" s="134">
        <f t="shared" si="40"/>
        <v>0</v>
      </c>
      <c r="K210" s="135"/>
      <c r="L210" s="28"/>
      <c r="M210" s="136" t="s">
        <v>1</v>
      </c>
      <c r="N210" s="137" t="s">
        <v>36</v>
      </c>
      <c r="O210" s="138">
        <v>0</v>
      </c>
      <c r="P210" s="138">
        <f t="shared" si="41"/>
        <v>0</v>
      </c>
      <c r="Q210" s="138">
        <v>0</v>
      </c>
      <c r="R210" s="138">
        <f t="shared" si="42"/>
        <v>0</v>
      </c>
      <c r="S210" s="138">
        <v>0</v>
      </c>
      <c r="T210" s="139">
        <f t="shared" si="43"/>
        <v>0</v>
      </c>
      <c r="AR210" s="140" t="s">
        <v>139</v>
      </c>
      <c r="AT210" s="140" t="s">
        <v>135</v>
      </c>
      <c r="AU210" s="140" t="s">
        <v>79</v>
      </c>
      <c r="AY210" s="16" t="s">
        <v>133</v>
      </c>
      <c r="BE210" s="141">
        <f t="shared" si="44"/>
        <v>0</v>
      </c>
      <c r="BF210" s="141">
        <f t="shared" si="45"/>
        <v>0</v>
      </c>
      <c r="BG210" s="141">
        <f t="shared" si="46"/>
        <v>0</v>
      </c>
      <c r="BH210" s="141">
        <f t="shared" si="47"/>
        <v>0</v>
      </c>
      <c r="BI210" s="141">
        <f t="shared" si="48"/>
        <v>0</v>
      </c>
      <c r="BJ210" s="16" t="s">
        <v>79</v>
      </c>
      <c r="BK210" s="141">
        <f t="shared" si="49"/>
        <v>0</v>
      </c>
      <c r="BL210" s="16" t="s">
        <v>139</v>
      </c>
      <c r="BM210" s="140" t="s">
        <v>559</v>
      </c>
    </row>
    <row r="211" spans="2:65" s="1" customFormat="1" ht="16.5" customHeight="1">
      <c r="B211" s="128"/>
      <c r="C211" s="129" t="s">
        <v>272</v>
      </c>
      <c r="D211" s="129" t="s">
        <v>135</v>
      </c>
      <c r="E211" s="130" t="s">
        <v>560</v>
      </c>
      <c r="F211" s="131" t="s">
        <v>561</v>
      </c>
      <c r="G211" s="132" t="s">
        <v>358</v>
      </c>
      <c r="H211" s="133">
        <v>3</v>
      </c>
      <c r="I211" s="134"/>
      <c r="J211" s="134">
        <f t="shared" si="40"/>
        <v>0</v>
      </c>
      <c r="K211" s="135"/>
      <c r="L211" s="28"/>
      <c r="M211" s="136" t="s">
        <v>1</v>
      </c>
      <c r="N211" s="137" t="s">
        <v>36</v>
      </c>
      <c r="O211" s="138">
        <v>0</v>
      </c>
      <c r="P211" s="138">
        <f t="shared" si="41"/>
        <v>0</v>
      </c>
      <c r="Q211" s="138">
        <v>0</v>
      </c>
      <c r="R211" s="138">
        <f t="shared" si="42"/>
        <v>0</v>
      </c>
      <c r="S211" s="138">
        <v>0</v>
      </c>
      <c r="T211" s="139">
        <f t="shared" si="43"/>
        <v>0</v>
      </c>
      <c r="AR211" s="140" t="s">
        <v>139</v>
      </c>
      <c r="AT211" s="140" t="s">
        <v>135</v>
      </c>
      <c r="AU211" s="140" t="s">
        <v>79</v>
      </c>
      <c r="AY211" s="16" t="s">
        <v>133</v>
      </c>
      <c r="BE211" s="141">
        <f t="shared" si="44"/>
        <v>0</v>
      </c>
      <c r="BF211" s="141">
        <f t="shared" si="45"/>
        <v>0</v>
      </c>
      <c r="BG211" s="141">
        <f t="shared" si="46"/>
        <v>0</v>
      </c>
      <c r="BH211" s="141">
        <f t="shared" si="47"/>
        <v>0</v>
      </c>
      <c r="BI211" s="141">
        <f t="shared" si="48"/>
        <v>0</v>
      </c>
      <c r="BJ211" s="16" t="s">
        <v>79</v>
      </c>
      <c r="BK211" s="141">
        <f t="shared" si="49"/>
        <v>0</v>
      </c>
      <c r="BL211" s="16" t="s">
        <v>139</v>
      </c>
      <c r="BM211" s="140" t="s">
        <v>562</v>
      </c>
    </row>
    <row r="212" spans="2:65" s="1" customFormat="1" ht="16.5" customHeight="1">
      <c r="B212" s="128"/>
      <c r="C212" s="129" t="s">
        <v>563</v>
      </c>
      <c r="D212" s="129" t="s">
        <v>135</v>
      </c>
      <c r="E212" s="130" t="s">
        <v>564</v>
      </c>
      <c r="F212" s="131" t="s">
        <v>565</v>
      </c>
      <c r="G212" s="132" t="s">
        <v>358</v>
      </c>
      <c r="H212" s="133">
        <v>50</v>
      </c>
      <c r="I212" s="134"/>
      <c r="J212" s="134">
        <f t="shared" si="40"/>
        <v>0</v>
      </c>
      <c r="K212" s="135"/>
      <c r="L212" s="28"/>
      <c r="M212" s="136" t="s">
        <v>1</v>
      </c>
      <c r="N212" s="137" t="s">
        <v>36</v>
      </c>
      <c r="O212" s="138">
        <v>0</v>
      </c>
      <c r="P212" s="138">
        <f t="shared" si="41"/>
        <v>0</v>
      </c>
      <c r="Q212" s="138">
        <v>0</v>
      </c>
      <c r="R212" s="138">
        <f t="shared" si="42"/>
        <v>0</v>
      </c>
      <c r="S212" s="138">
        <v>0</v>
      </c>
      <c r="T212" s="139">
        <f t="shared" si="43"/>
        <v>0</v>
      </c>
      <c r="AR212" s="140" t="s">
        <v>139</v>
      </c>
      <c r="AT212" s="140" t="s">
        <v>135</v>
      </c>
      <c r="AU212" s="140" t="s">
        <v>79</v>
      </c>
      <c r="AY212" s="16" t="s">
        <v>133</v>
      </c>
      <c r="BE212" s="141">
        <f t="shared" si="44"/>
        <v>0</v>
      </c>
      <c r="BF212" s="141">
        <f t="shared" si="45"/>
        <v>0</v>
      </c>
      <c r="BG212" s="141">
        <f t="shared" si="46"/>
        <v>0</v>
      </c>
      <c r="BH212" s="141">
        <f t="shared" si="47"/>
        <v>0</v>
      </c>
      <c r="BI212" s="141">
        <f t="shared" si="48"/>
        <v>0</v>
      </c>
      <c r="BJ212" s="16" t="s">
        <v>79</v>
      </c>
      <c r="BK212" s="141">
        <f t="shared" si="49"/>
        <v>0</v>
      </c>
      <c r="BL212" s="16" t="s">
        <v>139</v>
      </c>
      <c r="BM212" s="140" t="s">
        <v>566</v>
      </c>
    </row>
    <row r="213" spans="2:65" s="1" customFormat="1" ht="16.5" customHeight="1">
      <c r="B213" s="128"/>
      <c r="C213" s="129" t="s">
        <v>275</v>
      </c>
      <c r="D213" s="129" t="s">
        <v>135</v>
      </c>
      <c r="E213" s="130" t="s">
        <v>567</v>
      </c>
      <c r="F213" s="131" t="s">
        <v>568</v>
      </c>
      <c r="G213" s="132" t="s">
        <v>358</v>
      </c>
      <c r="H213" s="133">
        <v>70</v>
      </c>
      <c r="I213" s="134"/>
      <c r="J213" s="134">
        <f t="shared" si="40"/>
        <v>0</v>
      </c>
      <c r="K213" s="135"/>
      <c r="L213" s="28"/>
      <c r="M213" s="136" t="s">
        <v>1</v>
      </c>
      <c r="N213" s="137" t="s">
        <v>36</v>
      </c>
      <c r="O213" s="138">
        <v>0</v>
      </c>
      <c r="P213" s="138">
        <f t="shared" si="41"/>
        <v>0</v>
      </c>
      <c r="Q213" s="138">
        <v>0</v>
      </c>
      <c r="R213" s="138">
        <f t="shared" si="42"/>
        <v>0</v>
      </c>
      <c r="S213" s="138">
        <v>0</v>
      </c>
      <c r="T213" s="139">
        <f t="shared" si="43"/>
        <v>0</v>
      </c>
      <c r="AR213" s="140" t="s">
        <v>139</v>
      </c>
      <c r="AT213" s="140" t="s">
        <v>135</v>
      </c>
      <c r="AU213" s="140" t="s">
        <v>79</v>
      </c>
      <c r="AY213" s="16" t="s">
        <v>133</v>
      </c>
      <c r="BE213" s="141">
        <f t="shared" si="44"/>
        <v>0</v>
      </c>
      <c r="BF213" s="141">
        <f t="shared" si="45"/>
        <v>0</v>
      </c>
      <c r="BG213" s="141">
        <f t="shared" si="46"/>
        <v>0</v>
      </c>
      <c r="BH213" s="141">
        <f t="shared" si="47"/>
        <v>0</v>
      </c>
      <c r="BI213" s="141">
        <f t="shared" si="48"/>
        <v>0</v>
      </c>
      <c r="BJ213" s="16" t="s">
        <v>79</v>
      </c>
      <c r="BK213" s="141">
        <f t="shared" si="49"/>
        <v>0</v>
      </c>
      <c r="BL213" s="16" t="s">
        <v>139</v>
      </c>
      <c r="BM213" s="140" t="s">
        <v>569</v>
      </c>
    </row>
    <row r="214" spans="2:65" s="1" customFormat="1" ht="16.5" customHeight="1">
      <c r="B214" s="128"/>
      <c r="C214" s="129" t="s">
        <v>570</v>
      </c>
      <c r="D214" s="129" t="s">
        <v>135</v>
      </c>
      <c r="E214" s="130" t="s">
        <v>571</v>
      </c>
      <c r="F214" s="131" t="s">
        <v>572</v>
      </c>
      <c r="G214" s="132" t="s">
        <v>358</v>
      </c>
      <c r="H214" s="133">
        <v>30</v>
      </c>
      <c r="I214" s="134"/>
      <c r="J214" s="134">
        <f t="shared" si="40"/>
        <v>0</v>
      </c>
      <c r="K214" s="135"/>
      <c r="L214" s="28"/>
      <c r="M214" s="136" t="s">
        <v>1</v>
      </c>
      <c r="N214" s="137" t="s">
        <v>36</v>
      </c>
      <c r="O214" s="138">
        <v>0</v>
      </c>
      <c r="P214" s="138">
        <f t="shared" si="41"/>
        <v>0</v>
      </c>
      <c r="Q214" s="138">
        <v>0</v>
      </c>
      <c r="R214" s="138">
        <f t="shared" si="42"/>
        <v>0</v>
      </c>
      <c r="S214" s="138">
        <v>0</v>
      </c>
      <c r="T214" s="139">
        <f t="shared" si="43"/>
        <v>0</v>
      </c>
      <c r="AR214" s="140" t="s">
        <v>139</v>
      </c>
      <c r="AT214" s="140" t="s">
        <v>135</v>
      </c>
      <c r="AU214" s="140" t="s">
        <v>79</v>
      </c>
      <c r="AY214" s="16" t="s">
        <v>133</v>
      </c>
      <c r="BE214" s="141">
        <f t="shared" si="44"/>
        <v>0</v>
      </c>
      <c r="BF214" s="141">
        <f t="shared" si="45"/>
        <v>0</v>
      </c>
      <c r="BG214" s="141">
        <f t="shared" si="46"/>
        <v>0</v>
      </c>
      <c r="BH214" s="141">
        <f t="shared" si="47"/>
        <v>0</v>
      </c>
      <c r="BI214" s="141">
        <f t="shared" si="48"/>
        <v>0</v>
      </c>
      <c r="BJ214" s="16" t="s">
        <v>79</v>
      </c>
      <c r="BK214" s="141">
        <f t="shared" si="49"/>
        <v>0</v>
      </c>
      <c r="BL214" s="16" t="s">
        <v>139</v>
      </c>
      <c r="BM214" s="140" t="s">
        <v>573</v>
      </c>
    </row>
    <row r="215" spans="2:65" s="1" customFormat="1" ht="16.5" customHeight="1">
      <c r="B215" s="128"/>
      <c r="C215" s="129" t="s">
        <v>279</v>
      </c>
      <c r="D215" s="129" t="s">
        <v>135</v>
      </c>
      <c r="E215" s="130" t="s">
        <v>574</v>
      </c>
      <c r="F215" s="131" t="s">
        <v>575</v>
      </c>
      <c r="G215" s="132" t="s">
        <v>358</v>
      </c>
      <c r="H215" s="133">
        <v>1</v>
      </c>
      <c r="I215" s="134"/>
      <c r="J215" s="134">
        <f t="shared" si="40"/>
        <v>0</v>
      </c>
      <c r="K215" s="135"/>
      <c r="L215" s="28"/>
      <c r="M215" s="136" t="s">
        <v>1</v>
      </c>
      <c r="N215" s="137" t="s">
        <v>36</v>
      </c>
      <c r="O215" s="138">
        <v>0</v>
      </c>
      <c r="P215" s="138">
        <f t="shared" si="41"/>
        <v>0</v>
      </c>
      <c r="Q215" s="138">
        <v>0</v>
      </c>
      <c r="R215" s="138">
        <f t="shared" si="42"/>
        <v>0</v>
      </c>
      <c r="S215" s="138">
        <v>0</v>
      </c>
      <c r="T215" s="139">
        <f t="shared" si="43"/>
        <v>0</v>
      </c>
      <c r="AR215" s="140" t="s">
        <v>139</v>
      </c>
      <c r="AT215" s="140" t="s">
        <v>135</v>
      </c>
      <c r="AU215" s="140" t="s">
        <v>79</v>
      </c>
      <c r="AY215" s="16" t="s">
        <v>133</v>
      </c>
      <c r="BE215" s="141">
        <f t="shared" si="44"/>
        <v>0</v>
      </c>
      <c r="BF215" s="141">
        <f t="shared" si="45"/>
        <v>0</v>
      </c>
      <c r="BG215" s="141">
        <f t="shared" si="46"/>
        <v>0</v>
      </c>
      <c r="BH215" s="141">
        <f t="shared" si="47"/>
        <v>0</v>
      </c>
      <c r="BI215" s="141">
        <f t="shared" si="48"/>
        <v>0</v>
      </c>
      <c r="BJ215" s="16" t="s">
        <v>79</v>
      </c>
      <c r="BK215" s="141">
        <f t="shared" si="49"/>
        <v>0</v>
      </c>
      <c r="BL215" s="16" t="s">
        <v>139</v>
      </c>
      <c r="BM215" s="140" t="s">
        <v>576</v>
      </c>
    </row>
    <row r="216" spans="2:65" s="1" customFormat="1" ht="16.5" customHeight="1">
      <c r="B216" s="128"/>
      <c r="C216" s="129" t="s">
        <v>577</v>
      </c>
      <c r="D216" s="129" t="s">
        <v>135</v>
      </c>
      <c r="E216" s="130" t="s">
        <v>578</v>
      </c>
      <c r="F216" s="131" t="s">
        <v>579</v>
      </c>
      <c r="G216" s="132" t="s">
        <v>358</v>
      </c>
      <c r="H216" s="133">
        <v>1</v>
      </c>
      <c r="I216" s="134"/>
      <c r="J216" s="134">
        <f t="shared" si="40"/>
        <v>0</v>
      </c>
      <c r="K216" s="135"/>
      <c r="L216" s="28"/>
      <c r="M216" s="136" t="s">
        <v>1</v>
      </c>
      <c r="N216" s="137" t="s">
        <v>36</v>
      </c>
      <c r="O216" s="138">
        <v>0</v>
      </c>
      <c r="P216" s="138">
        <f t="shared" si="41"/>
        <v>0</v>
      </c>
      <c r="Q216" s="138">
        <v>0</v>
      </c>
      <c r="R216" s="138">
        <f t="shared" si="42"/>
        <v>0</v>
      </c>
      <c r="S216" s="138">
        <v>0</v>
      </c>
      <c r="T216" s="139">
        <f t="shared" si="43"/>
        <v>0</v>
      </c>
      <c r="AR216" s="140" t="s">
        <v>139</v>
      </c>
      <c r="AT216" s="140" t="s">
        <v>135</v>
      </c>
      <c r="AU216" s="140" t="s">
        <v>79</v>
      </c>
      <c r="AY216" s="16" t="s">
        <v>133</v>
      </c>
      <c r="BE216" s="141">
        <f t="shared" si="44"/>
        <v>0</v>
      </c>
      <c r="BF216" s="141">
        <f t="shared" si="45"/>
        <v>0</v>
      </c>
      <c r="BG216" s="141">
        <f t="shared" si="46"/>
        <v>0</v>
      </c>
      <c r="BH216" s="141">
        <f t="shared" si="47"/>
        <v>0</v>
      </c>
      <c r="BI216" s="141">
        <f t="shared" si="48"/>
        <v>0</v>
      </c>
      <c r="BJ216" s="16" t="s">
        <v>79</v>
      </c>
      <c r="BK216" s="141">
        <f t="shared" si="49"/>
        <v>0</v>
      </c>
      <c r="BL216" s="16" t="s">
        <v>139</v>
      </c>
      <c r="BM216" s="140" t="s">
        <v>580</v>
      </c>
    </row>
    <row r="217" spans="2:65" s="1" customFormat="1" ht="16.5" customHeight="1">
      <c r="B217" s="128"/>
      <c r="C217" s="129" t="s">
        <v>286</v>
      </c>
      <c r="D217" s="129" t="s">
        <v>135</v>
      </c>
      <c r="E217" s="130" t="s">
        <v>581</v>
      </c>
      <c r="F217" s="131" t="s">
        <v>582</v>
      </c>
      <c r="G217" s="132" t="s">
        <v>358</v>
      </c>
      <c r="H217" s="133">
        <v>4</v>
      </c>
      <c r="I217" s="134"/>
      <c r="J217" s="134">
        <f t="shared" si="40"/>
        <v>0</v>
      </c>
      <c r="K217" s="135"/>
      <c r="L217" s="28"/>
      <c r="M217" s="136" t="s">
        <v>1</v>
      </c>
      <c r="N217" s="137" t="s">
        <v>36</v>
      </c>
      <c r="O217" s="138">
        <v>0</v>
      </c>
      <c r="P217" s="138">
        <f t="shared" si="41"/>
        <v>0</v>
      </c>
      <c r="Q217" s="138">
        <v>0</v>
      </c>
      <c r="R217" s="138">
        <f t="shared" si="42"/>
        <v>0</v>
      </c>
      <c r="S217" s="138">
        <v>0</v>
      </c>
      <c r="T217" s="139">
        <f t="shared" si="43"/>
        <v>0</v>
      </c>
      <c r="AR217" s="140" t="s">
        <v>139</v>
      </c>
      <c r="AT217" s="140" t="s">
        <v>135</v>
      </c>
      <c r="AU217" s="140" t="s">
        <v>79</v>
      </c>
      <c r="AY217" s="16" t="s">
        <v>133</v>
      </c>
      <c r="BE217" s="141">
        <f t="shared" si="44"/>
        <v>0</v>
      </c>
      <c r="BF217" s="141">
        <f t="shared" si="45"/>
        <v>0</v>
      </c>
      <c r="BG217" s="141">
        <f t="shared" si="46"/>
        <v>0</v>
      </c>
      <c r="BH217" s="141">
        <f t="shared" si="47"/>
        <v>0</v>
      </c>
      <c r="BI217" s="141">
        <f t="shared" si="48"/>
        <v>0</v>
      </c>
      <c r="BJ217" s="16" t="s">
        <v>79</v>
      </c>
      <c r="BK217" s="141">
        <f t="shared" si="49"/>
        <v>0</v>
      </c>
      <c r="BL217" s="16" t="s">
        <v>139</v>
      </c>
      <c r="BM217" s="140" t="s">
        <v>583</v>
      </c>
    </row>
    <row r="218" spans="2:65" s="1" customFormat="1" ht="16.5" customHeight="1">
      <c r="B218" s="128"/>
      <c r="C218" s="129" t="s">
        <v>584</v>
      </c>
      <c r="D218" s="129" t="s">
        <v>135</v>
      </c>
      <c r="E218" s="130" t="s">
        <v>585</v>
      </c>
      <c r="F218" s="131" t="s">
        <v>524</v>
      </c>
      <c r="G218" s="132" t="s">
        <v>358</v>
      </c>
      <c r="H218" s="133">
        <v>1</v>
      </c>
      <c r="I218" s="134"/>
      <c r="J218" s="134">
        <f t="shared" si="40"/>
        <v>0</v>
      </c>
      <c r="K218" s="135"/>
      <c r="L218" s="28"/>
      <c r="M218" s="136" t="s">
        <v>1</v>
      </c>
      <c r="N218" s="137" t="s">
        <v>36</v>
      </c>
      <c r="O218" s="138">
        <v>0</v>
      </c>
      <c r="P218" s="138">
        <f t="shared" si="41"/>
        <v>0</v>
      </c>
      <c r="Q218" s="138">
        <v>0</v>
      </c>
      <c r="R218" s="138">
        <f t="shared" si="42"/>
        <v>0</v>
      </c>
      <c r="S218" s="138">
        <v>0</v>
      </c>
      <c r="T218" s="139">
        <f t="shared" si="43"/>
        <v>0</v>
      </c>
      <c r="AR218" s="140" t="s">
        <v>139</v>
      </c>
      <c r="AT218" s="140" t="s">
        <v>135</v>
      </c>
      <c r="AU218" s="140" t="s">
        <v>79</v>
      </c>
      <c r="AY218" s="16" t="s">
        <v>133</v>
      </c>
      <c r="BE218" s="141">
        <f t="shared" si="44"/>
        <v>0</v>
      </c>
      <c r="BF218" s="141">
        <f t="shared" si="45"/>
        <v>0</v>
      </c>
      <c r="BG218" s="141">
        <f t="shared" si="46"/>
        <v>0</v>
      </c>
      <c r="BH218" s="141">
        <f t="shared" si="47"/>
        <v>0</v>
      </c>
      <c r="BI218" s="141">
        <f t="shared" si="48"/>
        <v>0</v>
      </c>
      <c r="BJ218" s="16" t="s">
        <v>79</v>
      </c>
      <c r="BK218" s="141">
        <f t="shared" si="49"/>
        <v>0</v>
      </c>
      <c r="BL218" s="16" t="s">
        <v>139</v>
      </c>
      <c r="BM218" s="140" t="s">
        <v>586</v>
      </c>
    </row>
    <row r="219" spans="2:65" s="1" customFormat="1" ht="37.9" customHeight="1">
      <c r="B219" s="128"/>
      <c r="C219" s="129" t="s">
        <v>290</v>
      </c>
      <c r="D219" s="129" t="s">
        <v>135</v>
      </c>
      <c r="E219" s="130" t="s">
        <v>587</v>
      </c>
      <c r="F219" s="131" t="s">
        <v>588</v>
      </c>
      <c r="G219" s="132" t="s">
        <v>358</v>
      </c>
      <c r="H219" s="133">
        <v>1</v>
      </c>
      <c r="I219" s="134"/>
      <c r="J219" s="134">
        <f t="shared" si="40"/>
        <v>0</v>
      </c>
      <c r="K219" s="135"/>
      <c r="L219" s="28"/>
      <c r="M219" s="136" t="s">
        <v>1</v>
      </c>
      <c r="N219" s="137" t="s">
        <v>36</v>
      </c>
      <c r="O219" s="138">
        <v>0</v>
      </c>
      <c r="P219" s="138">
        <f t="shared" si="41"/>
        <v>0</v>
      </c>
      <c r="Q219" s="138">
        <v>0</v>
      </c>
      <c r="R219" s="138">
        <f t="shared" si="42"/>
        <v>0</v>
      </c>
      <c r="S219" s="138">
        <v>0</v>
      </c>
      <c r="T219" s="139">
        <f t="shared" si="43"/>
        <v>0</v>
      </c>
      <c r="AR219" s="140" t="s">
        <v>139</v>
      </c>
      <c r="AT219" s="140" t="s">
        <v>135</v>
      </c>
      <c r="AU219" s="140" t="s">
        <v>79</v>
      </c>
      <c r="AY219" s="16" t="s">
        <v>133</v>
      </c>
      <c r="BE219" s="141">
        <f t="shared" si="44"/>
        <v>0</v>
      </c>
      <c r="BF219" s="141">
        <f t="shared" si="45"/>
        <v>0</v>
      </c>
      <c r="BG219" s="141">
        <f t="shared" si="46"/>
        <v>0</v>
      </c>
      <c r="BH219" s="141">
        <f t="shared" si="47"/>
        <v>0</v>
      </c>
      <c r="BI219" s="141">
        <f t="shared" si="48"/>
        <v>0</v>
      </c>
      <c r="BJ219" s="16" t="s">
        <v>79</v>
      </c>
      <c r="BK219" s="141">
        <f t="shared" si="49"/>
        <v>0</v>
      </c>
      <c r="BL219" s="16" t="s">
        <v>139</v>
      </c>
      <c r="BM219" s="140" t="s">
        <v>589</v>
      </c>
    </row>
    <row r="220" spans="2:65" s="1" customFormat="1" ht="16.5" customHeight="1">
      <c r="B220" s="128"/>
      <c r="C220" s="129" t="s">
        <v>590</v>
      </c>
      <c r="D220" s="129" t="s">
        <v>135</v>
      </c>
      <c r="E220" s="130" t="s">
        <v>591</v>
      </c>
      <c r="F220" s="131" t="s">
        <v>592</v>
      </c>
      <c r="G220" s="132" t="s">
        <v>358</v>
      </c>
      <c r="H220" s="133">
        <v>1</v>
      </c>
      <c r="I220" s="134"/>
      <c r="J220" s="134">
        <f t="shared" si="40"/>
        <v>0</v>
      </c>
      <c r="K220" s="135"/>
      <c r="L220" s="28"/>
      <c r="M220" s="136" t="s">
        <v>1</v>
      </c>
      <c r="N220" s="137" t="s">
        <v>36</v>
      </c>
      <c r="O220" s="138">
        <v>0</v>
      </c>
      <c r="P220" s="138">
        <f t="shared" si="41"/>
        <v>0</v>
      </c>
      <c r="Q220" s="138">
        <v>0</v>
      </c>
      <c r="R220" s="138">
        <f t="shared" si="42"/>
        <v>0</v>
      </c>
      <c r="S220" s="138">
        <v>0</v>
      </c>
      <c r="T220" s="139">
        <f t="shared" si="43"/>
        <v>0</v>
      </c>
      <c r="AR220" s="140" t="s">
        <v>139</v>
      </c>
      <c r="AT220" s="140" t="s">
        <v>135</v>
      </c>
      <c r="AU220" s="140" t="s">
        <v>79</v>
      </c>
      <c r="AY220" s="16" t="s">
        <v>133</v>
      </c>
      <c r="BE220" s="141">
        <f t="shared" si="44"/>
        <v>0</v>
      </c>
      <c r="BF220" s="141">
        <f t="shared" si="45"/>
        <v>0</v>
      </c>
      <c r="BG220" s="141">
        <f t="shared" si="46"/>
        <v>0</v>
      </c>
      <c r="BH220" s="141">
        <f t="shared" si="47"/>
        <v>0</v>
      </c>
      <c r="BI220" s="141">
        <f t="shared" si="48"/>
        <v>0</v>
      </c>
      <c r="BJ220" s="16" t="s">
        <v>79</v>
      </c>
      <c r="BK220" s="141">
        <f t="shared" si="49"/>
        <v>0</v>
      </c>
      <c r="BL220" s="16" t="s">
        <v>139</v>
      </c>
      <c r="BM220" s="140" t="s">
        <v>593</v>
      </c>
    </row>
    <row r="221" spans="2:63" s="11" customFormat="1" ht="25.9" customHeight="1">
      <c r="B221" s="117"/>
      <c r="D221" s="118" t="s">
        <v>70</v>
      </c>
      <c r="E221" s="119" t="s">
        <v>594</v>
      </c>
      <c r="F221" s="119" t="s">
        <v>595</v>
      </c>
      <c r="J221" s="120">
        <f>BK221</f>
        <v>0</v>
      </c>
      <c r="L221" s="117"/>
      <c r="M221" s="121"/>
      <c r="P221" s="122">
        <f>SUM(P222:P242)</f>
        <v>0</v>
      </c>
      <c r="R221" s="122">
        <f>SUM(R222:R242)</f>
        <v>0</v>
      </c>
      <c r="T221" s="123">
        <f>SUM(T222:T242)</f>
        <v>0</v>
      </c>
      <c r="AR221" s="118" t="s">
        <v>79</v>
      </c>
      <c r="AT221" s="124" t="s">
        <v>70</v>
      </c>
      <c r="AU221" s="124" t="s">
        <v>71</v>
      </c>
      <c r="AY221" s="118" t="s">
        <v>133</v>
      </c>
      <c r="BK221" s="125">
        <f>SUM(BK222:BK242)</f>
        <v>0</v>
      </c>
    </row>
    <row r="222" spans="2:65" s="1" customFormat="1" ht="16.5" customHeight="1">
      <c r="B222" s="128"/>
      <c r="C222" s="129" t="s">
        <v>293</v>
      </c>
      <c r="D222" s="129" t="s">
        <v>135</v>
      </c>
      <c r="E222" s="130" t="s">
        <v>596</v>
      </c>
      <c r="F222" s="131" t="s">
        <v>597</v>
      </c>
      <c r="G222" s="132" t="s">
        <v>358</v>
      </c>
      <c r="H222" s="133">
        <v>3</v>
      </c>
      <c r="I222" s="134"/>
      <c r="J222" s="134">
        <f aca="true" t="shared" si="50" ref="J222:J242">ROUND(I222*H222,2)</f>
        <v>0</v>
      </c>
      <c r="K222" s="135"/>
      <c r="L222" s="28"/>
      <c r="M222" s="136" t="s">
        <v>1</v>
      </c>
      <c r="N222" s="137" t="s">
        <v>36</v>
      </c>
      <c r="O222" s="138">
        <v>0</v>
      </c>
      <c r="P222" s="138">
        <f aca="true" t="shared" si="51" ref="P222:P242">O222*H222</f>
        <v>0</v>
      </c>
      <c r="Q222" s="138">
        <v>0</v>
      </c>
      <c r="R222" s="138">
        <f aca="true" t="shared" si="52" ref="R222:R242">Q222*H222</f>
        <v>0</v>
      </c>
      <c r="S222" s="138">
        <v>0</v>
      </c>
      <c r="T222" s="139">
        <f aca="true" t="shared" si="53" ref="T222:T242">S222*H222</f>
        <v>0</v>
      </c>
      <c r="AR222" s="140" t="s">
        <v>139</v>
      </c>
      <c r="AT222" s="140" t="s">
        <v>135</v>
      </c>
      <c r="AU222" s="140" t="s">
        <v>79</v>
      </c>
      <c r="AY222" s="16" t="s">
        <v>133</v>
      </c>
      <c r="BE222" s="141">
        <f aca="true" t="shared" si="54" ref="BE222:BE242">IF(N222="základní",J222,0)</f>
        <v>0</v>
      </c>
      <c r="BF222" s="141">
        <f aca="true" t="shared" si="55" ref="BF222:BF242">IF(N222="snížená",J222,0)</f>
        <v>0</v>
      </c>
      <c r="BG222" s="141">
        <f aca="true" t="shared" si="56" ref="BG222:BG242">IF(N222="zákl. přenesená",J222,0)</f>
        <v>0</v>
      </c>
      <c r="BH222" s="141">
        <f aca="true" t="shared" si="57" ref="BH222:BH242">IF(N222="sníž. přenesená",J222,0)</f>
        <v>0</v>
      </c>
      <c r="BI222" s="141">
        <f aca="true" t="shared" si="58" ref="BI222:BI242">IF(N222="nulová",J222,0)</f>
        <v>0</v>
      </c>
      <c r="BJ222" s="16" t="s">
        <v>79</v>
      </c>
      <c r="BK222" s="141">
        <f aca="true" t="shared" si="59" ref="BK222:BK242">ROUND(I222*H222,2)</f>
        <v>0</v>
      </c>
      <c r="BL222" s="16" t="s">
        <v>139</v>
      </c>
      <c r="BM222" s="140" t="s">
        <v>598</v>
      </c>
    </row>
    <row r="223" spans="2:65" s="1" customFormat="1" ht="21.75" customHeight="1">
      <c r="B223" s="128"/>
      <c r="C223" s="129" t="s">
        <v>599</v>
      </c>
      <c r="D223" s="129" t="s">
        <v>135</v>
      </c>
      <c r="E223" s="130" t="s">
        <v>600</v>
      </c>
      <c r="F223" s="131" t="s">
        <v>601</v>
      </c>
      <c r="G223" s="132" t="s">
        <v>358</v>
      </c>
      <c r="H223" s="133">
        <v>1</v>
      </c>
      <c r="I223" s="134"/>
      <c r="J223" s="134">
        <f t="shared" si="50"/>
        <v>0</v>
      </c>
      <c r="K223" s="135"/>
      <c r="L223" s="28"/>
      <c r="M223" s="136" t="s">
        <v>1</v>
      </c>
      <c r="N223" s="137" t="s">
        <v>36</v>
      </c>
      <c r="O223" s="138">
        <v>0</v>
      </c>
      <c r="P223" s="138">
        <f t="shared" si="51"/>
        <v>0</v>
      </c>
      <c r="Q223" s="138">
        <v>0</v>
      </c>
      <c r="R223" s="138">
        <f t="shared" si="52"/>
        <v>0</v>
      </c>
      <c r="S223" s="138">
        <v>0</v>
      </c>
      <c r="T223" s="139">
        <f t="shared" si="53"/>
        <v>0</v>
      </c>
      <c r="AR223" s="140" t="s">
        <v>139</v>
      </c>
      <c r="AT223" s="140" t="s">
        <v>135</v>
      </c>
      <c r="AU223" s="140" t="s">
        <v>79</v>
      </c>
      <c r="AY223" s="16" t="s">
        <v>133</v>
      </c>
      <c r="BE223" s="141">
        <f t="shared" si="54"/>
        <v>0</v>
      </c>
      <c r="BF223" s="141">
        <f t="shared" si="55"/>
        <v>0</v>
      </c>
      <c r="BG223" s="141">
        <f t="shared" si="56"/>
        <v>0</v>
      </c>
      <c r="BH223" s="141">
        <f t="shared" si="57"/>
        <v>0</v>
      </c>
      <c r="BI223" s="141">
        <f t="shared" si="58"/>
        <v>0</v>
      </c>
      <c r="BJ223" s="16" t="s">
        <v>79</v>
      </c>
      <c r="BK223" s="141">
        <f t="shared" si="59"/>
        <v>0</v>
      </c>
      <c r="BL223" s="16" t="s">
        <v>139</v>
      </c>
      <c r="BM223" s="140" t="s">
        <v>602</v>
      </c>
    </row>
    <row r="224" spans="2:65" s="1" customFormat="1" ht="21.75" customHeight="1">
      <c r="B224" s="128"/>
      <c r="C224" s="129" t="s">
        <v>298</v>
      </c>
      <c r="D224" s="129" t="s">
        <v>135</v>
      </c>
      <c r="E224" s="130" t="s">
        <v>375</v>
      </c>
      <c r="F224" s="131" t="s">
        <v>376</v>
      </c>
      <c r="G224" s="132" t="s">
        <v>189</v>
      </c>
      <c r="H224" s="133">
        <v>26</v>
      </c>
      <c r="I224" s="134"/>
      <c r="J224" s="134">
        <f t="shared" si="50"/>
        <v>0</v>
      </c>
      <c r="K224" s="135"/>
      <c r="L224" s="28"/>
      <c r="M224" s="136" t="s">
        <v>1</v>
      </c>
      <c r="N224" s="137" t="s">
        <v>36</v>
      </c>
      <c r="O224" s="138">
        <v>0</v>
      </c>
      <c r="P224" s="138">
        <f t="shared" si="51"/>
        <v>0</v>
      </c>
      <c r="Q224" s="138">
        <v>0</v>
      </c>
      <c r="R224" s="138">
        <f t="shared" si="52"/>
        <v>0</v>
      </c>
      <c r="S224" s="138">
        <v>0</v>
      </c>
      <c r="T224" s="139">
        <f t="shared" si="53"/>
        <v>0</v>
      </c>
      <c r="AR224" s="140" t="s">
        <v>139</v>
      </c>
      <c r="AT224" s="140" t="s">
        <v>135</v>
      </c>
      <c r="AU224" s="140" t="s">
        <v>79</v>
      </c>
      <c r="AY224" s="16" t="s">
        <v>133</v>
      </c>
      <c r="BE224" s="141">
        <f t="shared" si="54"/>
        <v>0</v>
      </c>
      <c r="BF224" s="141">
        <f t="shared" si="55"/>
        <v>0</v>
      </c>
      <c r="BG224" s="141">
        <f t="shared" si="56"/>
        <v>0</v>
      </c>
      <c r="BH224" s="141">
        <f t="shared" si="57"/>
        <v>0</v>
      </c>
      <c r="BI224" s="141">
        <f t="shared" si="58"/>
        <v>0</v>
      </c>
      <c r="BJ224" s="16" t="s">
        <v>79</v>
      </c>
      <c r="BK224" s="141">
        <f t="shared" si="59"/>
        <v>0</v>
      </c>
      <c r="BL224" s="16" t="s">
        <v>139</v>
      </c>
      <c r="BM224" s="140" t="s">
        <v>603</v>
      </c>
    </row>
    <row r="225" spans="2:65" s="1" customFormat="1" ht="16.5" customHeight="1">
      <c r="B225" s="128"/>
      <c r="C225" s="129" t="s">
        <v>604</v>
      </c>
      <c r="D225" s="129" t="s">
        <v>135</v>
      </c>
      <c r="E225" s="130" t="s">
        <v>377</v>
      </c>
      <c r="F225" s="131" t="s">
        <v>378</v>
      </c>
      <c r="G225" s="132" t="s">
        <v>189</v>
      </c>
      <c r="H225" s="133">
        <v>26</v>
      </c>
      <c r="I225" s="134"/>
      <c r="J225" s="134">
        <f t="shared" si="50"/>
        <v>0</v>
      </c>
      <c r="K225" s="135"/>
      <c r="L225" s="28"/>
      <c r="M225" s="136" t="s">
        <v>1</v>
      </c>
      <c r="N225" s="137" t="s">
        <v>36</v>
      </c>
      <c r="O225" s="138">
        <v>0</v>
      </c>
      <c r="P225" s="138">
        <f t="shared" si="51"/>
        <v>0</v>
      </c>
      <c r="Q225" s="138">
        <v>0</v>
      </c>
      <c r="R225" s="138">
        <f t="shared" si="52"/>
        <v>0</v>
      </c>
      <c r="S225" s="138">
        <v>0</v>
      </c>
      <c r="T225" s="139">
        <f t="shared" si="53"/>
        <v>0</v>
      </c>
      <c r="AR225" s="140" t="s">
        <v>139</v>
      </c>
      <c r="AT225" s="140" t="s">
        <v>135</v>
      </c>
      <c r="AU225" s="140" t="s">
        <v>79</v>
      </c>
      <c r="AY225" s="16" t="s">
        <v>133</v>
      </c>
      <c r="BE225" s="141">
        <f t="shared" si="54"/>
        <v>0</v>
      </c>
      <c r="BF225" s="141">
        <f t="shared" si="55"/>
        <v>0</v>
      </c>
      <c r="BG225" s="141">
        <f t="shared" si="56"/>
        <v>0</v>
      </c>
      <c r="BH225" s="141">
        <f t="shared" si="57"/>
        <v>0</v>
      </c>
      <c r="BI225" s="141">
        <f t="shared" si="58"/>
        <v>0</v>
      </c>
      <c r="BJ225" s="16" t="s">
        <v>79</v>
      </c>
      <c r="BK225" s="141">
        <f t="shared" si="59"/>
        <v>0</v>
      </c>
      <c r="BL225" s="16" t="s">
        <v>139</v>
      </c>
      <c r="BM225" s="140" t="s">
        <v>605</v>
      </c>
    </row>
    <row r="226" spans="2:65" s="1" customFormat="1" ht="16.5" customHeight="1">
      <c r="B226" s="128"/>
      <c r="C226" s="129" t="s">
        <v>453</v>
      </c>
      <c r="D226" s="129" t="s">
        <v>135</v>
      </c>
      <c r="E226" s="130" t="s">
        <v>379</v>
      </c>
      <c r="F226" s="131" t="s">
        <v>380</v>
      </c>
      <c r="G226" s="132" t="s">
        <v>189</v>
      </c>
      <c r="H226" s="133">
        <v>26</v>
      </c>
      <c r="I226" s="134"/>
      <c r="J226" s="134">
        <f t="shared" si="50"/>
        <v>0</v>
      </c>
      <c r="K226" s="135"/>
      <c r="L226" s="28"/>
      <c r="M226" s="136" t="s">
        <v>1</v>
      </c>
      <c r="N226" s="137" t="s">
        <v>36</v>
      </c>
      <c r="O226" s="138">
        <v>0</v>
      </c>
      <c r="P226" s="138">
        <f t="shared" si="51"/>
        <v>0</v>
      </c>
      <c r="Q226" s="138">
        <v>0</v>
      </c>
      <c r="R226" s="138">
        <f t="shared" si="52"/>
        <v>0</v>
      </c>
      <c r="S226" s="138">
        <v>0</v>
      </c>
      <c r="T226" s="139">
        <f t="shared" si="53"/>
        <v>0</v>
      </c>
      <c r="AR226" s="140" t="s">
        <v>139</v>
      </c>
      <c r="AT226" s="140" t="s">
        <v>135</v>
      </c>
      <c r="AU226" s="140" t="s">
        <v>79</v>
      </c>
      <c r="AY226" s="16" t="s">
        <v>133</v>
      </c>
      <c r="BE226" s="141">
        <f t="shared" si="54"/>
        <v>0</v>
      </c>
      <c r="BF226" s="141">
        <f t="shared" si="55"/>
        <v>0</v>
      </c>
      <c r="BG226" s="141">
        <f t="shared" si="56"/>
        <v>0</v>
      </c>
      <c r="BH226" s="141">
        <f t="shared" si="57"/>
        <v>0</v>
      </c>
      <c r="BI226" s="141">
        <f t="shared" si="58"/>
        <v>0</v>
      </c>
      <c r="BJ226" s="16" t="s">
        <v>79</v>
      </c>
      <c r="BK226" s="141">
        <f t="shared" si="59"/>
        <v>0</v>
      </c>
      <c r="BL226" s="16" t="s">
        <v>139</v>
      </c>
      <c r="BM226" s="140" t="s">
        <v>606</v>
      </c>
    </row>
    <row r="227" spans="2:65" s="1" customFormat="1" ht="16.5" customHeight="1">
      <c r="B227" s="128"/>
      <c r="C227" s="129" t="s">
        <v>607</v>
      </c>
      <c r="D227" s="129" t="s">
        <v>135</v>
      </c>
      <c r="E227" s="130" t="s">
        <v>381</v>
      </c>
      <c r="F227" s="131" t="s">
        <v>382</v>
      </c>
      <c r="G227" s="132" t="s">
        <v>189</v>
      </c>
      <c r="H227" s="133">
        <v>26</v>
      </c>
      <c r="I227" s="134"/>
      <c r="J227" s="134">
        <f t="shared" si="50"/>
        <v>0</v>
      </c>
      <c r="K227" s="135"/>
      <c r="L227" s="28"/>
      <c r="M227" s="136" t="s">
        <v>1</v>
      </c>
      <c r="N227" s="137" t="s">
        <v>36</v>
      </c>
      <c r="O227" s="138">
        <v>0</v>
      </c>
      <c r="P227" s="138">
        <f t="shared" si="51"/>
        <v>0</v>
      </c>
      <c r="Q227" s="138">
        <v>0</v>
      </c>
      <c r="R227" s="138">
        <f t="shared" si="52"/>
        <v>0</v>
      </c>
      <c r="S227" s="138">
        <v>0</v>
      </c>
      <c r="T227" s="139">
        <f t="shared" si="53"/>
        <v>0</v>
      </c>
      <c r="AR227" s="140" t="s">
        <v>139</v>
      </c>
      <c r="AT227" s="140" t="s">
        <v>135</v>
      </c>
      <c r="AU227" s="140" t="s">
        <v>79</v>
      </c>
      <c r="AY227" s="16" t="s">
        <v>133</v>
      </c>
      <c r="BE227" s="141">
        <f t="shared" si="54"/>
        <v>0</v>
      </c>
      <c r="BF227" s="141">
        <f t="shared" si="55"/>
        <v>0</v>
      </c>
      <c r="BG227" s="141">
        <f t="shared" si="56"/>
        <v>0</v>
      </c>
      <c r="BH227" s="141">
        <f t="shared" si="57"/>
        <v>0</v>
      </c>
      <c r="BI227" s="141">
        <f t="shared" si="58"/>
        <v>0</v>
      </c>
      <c r="BJ227" s="16" t="s">
        <v>79</v>
      </c>
      <c r="BK227" s="141">
        <f t="shared" si="59"/>
        <v>0</v>
      </c>
      <c r="BL227" s="16" t="s">
        <v>139</v>
      </c>
      <c r="BM227" s="140" t="s">
        <v>608</v>
      </c>
    </row>
    <row r="228" spans="2:65" s="1" customFormat="1" ht="21.75" customHeight="1">
      <c r="B228" s="128"/>
      <c r="C228" s="129" t="s">
        <v>457</v>
      </c>
      <c r="D228" s="129" t="s">
        <v>135</v>
      </c>
      <c r="E228" s="130" t="s">
        <v>383</v>
      </c>
      <c r="F228" s="131" t="s">
        <v>384</v>
      </c>
      <c r="G228" s="132" t="s">
        <v>189</v>
      </c>
      <c r="H228" s="133">
        <v>26</v>
      </c>
      <c r="I228" s="134"/>
      <c r="J228" s="134">
        <f t="shared" si="50"/>
        <v>0</v>
      </c>
      <c r="K228" s="135"/>
      <c r="L228" s="28"/>
      <c r="M228" s="136" t="s">
        <v>1</v>
      </c>
      <c r="N228" s="137" t="s">
        <v>36</v>
      </c>
      <c r="O228" s="138">
        <v>0</v>
      </c>
      <c r="P228" s="138">
        <f t="shared" si="51"/>
        <v>0</v>
      </c>
      <c r="Q228" s="138">
        <v>0</v>
      </c>
      <c r="R228" s="138">
        <f t="shared" si="52"/>
        <v>0</v>
      </c>
      <c r="S228" s="138">
        <v>0</v>
      </c>
      <c r="T228" s="139">
        <f t="shared" si="53"/>
        <v>0</v>
      </c>
      <c r="AR228" s="140" t="s">
        <v>139</v>
      </c>
      <c r="AT228" s="140" t="s">
        <v>135</v>
      </c>
      <c r="AU228" s="140" t="s">
        <v>79</v>
      </c>
      <c r="AY228" s="16" t="s">
        <v>133</v>
      </c>
      <c r="BE228" s="141">
        <f t="shared" si="54"/>
        <v>0</v>
      </c>
      <c r="BF228" s="141">
        <f t="shared" si="55"/>
        <v>0</v>
      </c>
      <c r="BG228" s="141">
        <f t="shared" si="56"/>
        <v>0</v>
      </c>
      <c r="BH228" s="141">
        <f t="shared" si="57"/>
        <v>0</v>
      </c>
      <c r="BI228" s="141">
        <f t="shared" si="58"/>
        <v>0</v>
      </c>
      <c r="BJ228" s="16" t="s">
        <v>79</v>
      </c>
      <c r="BK228" s="141">
        <f t="shared" si="59"/>
        <v>0</v>
      </c>
      <c r="BL228" s="16" t="s">
        <v>139</v>
      </c>
      <c r="BM228" s="140" t="s">
        <v>609</v>
      </c>
    </row>
    <row r="229" spans="2:65" s="1" customFormat="1" ht="24.2" customHeight="1">
      <c r="B229" s="128"/>
      <c r="C229" s="129" t="s">
        <v>610</v>
      </c>
      <c r="D229" s="129" t="s">
        <v>135</v>
      </c>
      <c r="E229" s="130" t="s">
        <v>385</v>
      </c>
      <c r="F229" s="131" t="s">
        <v>386</v>
      </c>
      <c r="G229" s="132" t="s">
        <v>189</v>
      </c>
      <c r="H229" s="133">
        <v>26</v>
      </c>
      <c r="I229" s="134"/>
      <c r="J229" s="134">
        <f t="shared" si="50"/>
        <v>0</v>
      </c>
      <c r="K229" s="135"/>
      <c r="L229" s="28"/>
      <c r="M229" s="136" t="s">
        <v>1</v>
      </c>
      <c r="N229" s="137" t="s">
        <v>36</v>
      </c>
      <c r="O229" s="138">
        <v>0</v>
      </c>
      <c r="P229" s="138">
        <f t="shared" si="51"/>
        <v>0</v>
      </c>
      <c r="Q229" s="138">
        <v>0</v>
      </c>
      <c r="R229" s="138">
        <f t="shared" si="52"/>
        <v>0</v>
      </c>
      <c r="S229" s="138">
        <v>0</v>
      </c>
      <c r="T229" s="139">
        <f t="shared" si="53"/>
        <v>0</v>
      </c>
      <c r="AR229" s="140" t="s">
        <v>139</v>
      </c>
      <c r="AT229" s="140" t="s">
        <v>135</v>
      </c>
      <c r="AU229" s="140" t="s">
        <v>79</v>
      </c>
      <c r="AY229" s="16" t="s">
        <v>133</v>
      </c>
      <c r="BE229" s="141">
        <f t="shared" si="54"/>
        <v>0</v>
      </c>
      <c r="BF229" s="141">
        <f t="shared" si="55"/>
        <v>0</v>
      </c>
      <c r="BG229" s="141">
        <f t="shared" si="56"/>
        <v>0</v>
      </c>
      <c r="BH229" s="141">
        <f t="shared" si="57"/>
        <v>0</v>
      </c>
      <c r="BI229" s="141">
        <f t="shared" si="58"/>
        <v>0</v>
      </c>
      <c r="BJ229" s="16" t="s">
        <v>79</v>
      </c>
      <c r="BK229" s="141">
        <f t="shared" si="59"/>
        <v>0</v>
      </c>
      <c r="BL229" s="16" t="s">
        <v>139</v>
      </c>
      <c r="BM229" s="140" t="s">
        <v>611</v>
      </c>
    </row>
    <row r="230" spans="2:65" s="1" customFormat="1" ht="16.5" customHeight="1">
      <c r="B230" s="128"/>
      <c r="C230" s="129" t="s">
        <v>460</v>
      </c>
      <c r="D230" s="129" t="s">
        <v>135</v>
      </c>
      <c r="E230" s="130" t="s">
        <v>387</v>
      </c>
      <c r="F230" s="131" t="s">
        <v>388</v>
      </c>
      <c r="G230" s="132" t="s">
        <v>138</v>
      </c>
      <c r="H230" s="133">
        <v>2</v>
      </c>
      <c r="I230" s="134"/>
      <c r="J230" s="134">
        <f t="shared" si="50"/>
        <v>0</v>
      </c>
      <c r="K230" s="135"/>
      <c r="L230" s="28"/>
      <c r="M230" s="136" t="s">
        <v>1</v>
      </c>
      <c r="N230" s="137" t="s">
        <v>36</v>
      </c>
      <c r="O230" s="138">
        <v>0</v>
      </c>
      <c r="P230" s="138">
        <f t="shared" si="51"/>
        <v>0</v>
      </c>
      <c r="Q230" s="138">
        <v>0</v>
      </c>
      <c r="R230" s="138">
        <f t="shared" si="52"/>
        <v>0</v>
      </c>
      <c r="S230" s="138">
        <v>0</v>
      </c>
      <c r="T230" s="139">
        <f t="shared" si="53"/>
        <v>0</v>
      </c>
      <c r="AR230" s="140" t="s">
        <v>139</v>
      </c>
      <c r="AT230" s="140" t="s">
        <v>135</v>
      </c>
      <c r="AU230" s="140" t="s">
        <v>79</v>
      </c>
      <c r="AY230" s="16" t="s">
        <v>133</v>
      </c>
      <c r="BE230" s="141">
        <f t="shared" si="54"/>
        <v>0</v>
      </c>
      <c r="BF230" s="141">
        <f t="shared" si="55"/>
        <v>0</v>
      </c>
      <c r="BG230" s="141">
        <f t="shared" si="56"/>
        <v>0</v>
      </c>
      <c r="BH230" s="141">
        <f t="shared" si="57"/>
        <v>0</v>
      </c>
      <c r="BI230" s="141">
        <f t="shared" si="58"/>
        <v>0</v>
      </c>
      <c r="BJ230" s="16" t="s">
        <v>79</v>
      </c>
      <c r="BK230" s="141">
        <f t="shared" si="59"/>
        <v>0</v>
      </c>
      <c r="BL230" s="16" t="s">
        <v>139</v>
      </c>
      <c r="BM230" s="140" t="s">
        <v>612</v>
      </c>
    </row>
    <row r="231" spans="2:65" s="1" customFormat="1" ht="16.5" customHeight="1">
      <c r="B231" s="128"/>
      <c r="C231" s="129" t="s">
        <v>613</v>
      </c>
      <c r="D231" s="129" t="s">
        <v>135</v>
      </c>
      <c r="E231" s="130" t="s">
        <v>389</v>
      </c>
      <c r="F231" s="131" t="s">
        <v>390</v>
      </c>
      <c r="G231" s="132" t="s">
        <v>138</v>
      </c>
      <c r="H231" s="133">
        <v>2</v>
      </c>
      <c r="I231" s="134"/>
      <c r="J231" s="134">
        <f t="shared" si="50"/>
        <v>0</v>
      </c>
      <c r="K231" s="135"/>
      <c r="L231" s="28"/>
      <c r="M231" s="136" t="s">
        <v>1</v>
      </c>
      <c r="N231" s="137" t="s">
        <v>36</v>
      </c>
      <c r="O231" s="138">
        <v>0</v>
      </c>
      <c r="P231" s="138">
        <f t="shared" si="51"/>
        <v>0</v>
      </c>
      <c r="Q231" s="138">
        <v>0</v>
      </c>
      <c r="R231" s="138">
        <f t="shared" si="52"/>
        <v>0</v>
      </c>
      <c r="S231" s="138">
        <v>0</v>
      </c>
      <c r="T231" s="139">
        <f t="shared" si="53"/>
        <v>0</v>
      </c>
      <c r="AR231" s="140" t="s">
        <v>139</v>
      </c>
      <c r="AT231" s="140" t="s">
        <v>135</v>
      </c>
      <c r="AU231" s="140" t="s">
        <v>79</v>
      </c>
      <c r="AY231" s="16" t="s">
        <v>133</v>
      </c>
      <c r="BE231" s="141">
        <f t="shared" si="54"/>
        <v>0</v>
      </c>
      <c r="BF231" s="141">
        <f t="shared" si="55"/>
        <v>0</v>
      </c>
      <c r="BG231" s="141">
        <f t="shared" si="56"/>
        <v>0</v>
      </c>
      <c r="BH231" s="141">
        <f t="shared" si="57"/>
        <v>0</v>
      </c>
      <c r="BI231" s="141">
        <f t="shared" si="58"/>
        <v>0</v>
      </c>
      <c r="BJ231" s="16" t="s">
        <v>79</v>
      </c>
      <c r="BK231" s="141">
        <f t="shared" si="59"/>
        <v>0</v>
      </c>
      <c r="BL231" s="16" t="s">
        <v>139</v>
      </c>
      <c r="BM231" s="140" t="s">
        <v>614</v>
      </c>
    </row>
    <row r="232" spans="2:65" s="1" customFormat="1" ht="24.2" customHeight="1">
      <c r="B232" s="128"/>
      <c r="C232" s="129" t="s">
        <v>466</v>
      </c>
      <c r="D232" s="129" t="s">
        <v>135</v>
      </c>
      <c r="E232" s="130" t="s">
        <v>391</v>
      </c>
      <c r="F232" s="131" t="s">
        <v>392</v>
      </c>
      <c r="G232" s="132" t="s">
        <v>145</v>
      </c>
      <c r="H232" s="133">
        <v>8</v>
      </c>
      <c r="I232" s="134"/>
      <c r="J232" s="134">
        <f t="shared" si="50"/>
        <v>0</v>
      </c>
      <c r="K232" s="135"/>
      <c r="L232" s="28"/>
      <c r="M232" s="136" t="s">
        <v>1</v>
      </c>
      <c r="N232" s="137" t="s">
        <v>36</v>
      </c>
      <c r="O232" s="138">
        <v>0</v>
      </c>
      <c r="P232" s="138">
        <f t="shared" si="51"/>
        <v>0</v>
      </c>
      <c r="Q232" s="138">
        <v>0</v>
      </c>
      <c r="R232" s="138">
        <f t="shared" si="52"/>
        <v>0</v>
      </c>
      <c r="S232" s="138">
        <v>0</v>
      </c>
      <c r="T232" s="139">
        <f t="shared" si="53"/>
        <v>0</v>
      </c>
      <c r="AR232" s="140" t="s">
        <v>139</v>
      </c>
      <c r="AT232" s="140" t="s">
        <v>135</v>
      </c>
      <c r="AU232" s="140" t="s">
        <v>79</v>
      </c>
      <c r="AY232" s="16" t="s">
        <v>133</v>
      </c>
      <c r="BE232" s="141">
        <f t="shared" si="54"/>
        <v>0</v>
      </c>
      <c r="BF232" s="141">
        <f t="shared" si="55"/>
        <v>0</v>
      </c>
      <c r="BG232" s="141">
        <f t="shared" si="56"/>
        <v>0</v>
      </c>
      <c r="BH232" s="141">
        <f t="shared" si="57"/>
        <v>0</v>
      </c>
      <c r="BI232" s="141">
        <f t="shared" si="58"/>
        <v>0</v>
      </c>
      <c r="BJ232" s="16" t="s">
        <v>79</v>
      </c>
      <c r="BK232" s="141">
        <f t="shared" si="59"/>
        <v>0</v>
      </c>
      <c r="BL232" s="16" t="s">
        <v>139</v>
      </c>
      <c r="BM232" s="140" t="s">
        <v>615</v>
      </c>
    </row>
    <row r="233" spans="2:65" s="1" customFormat="1" ht="16.5" customHeight="1">
      <c r="B233" s="128"/>
      <c r="C233" s="129" t="s">
        <v>616</v>
      </c>
      <c r="D233" s="129" t="s">
        <v>135</v>
      </c>
      <c r="E233" s="130" t="s">
        <v>393</v>
      </c>
      <c r="F233" s="131" t="s">
        <v>394</v>
      </c>
      <c r="G233" s="132" t="s">
        <v>138</v>
      </c>
      <c r="H233" s="133">
        <v>1</v>
      </c>
      <c r="I233" s="134"/>
      <c r="J233" s="134">
        <f t="shared" si="50"/>
        <v>0</v>
      </c>
      <c r="K233" s="135"/>
      <c r="L233" s="28"/>
      <c r="M233" s="136" t="s">
        <v>1</v>
      </c>
      <c r="N233" s="137" t="s">
        <v>36</v>
      </c>
      <c r="O233" s="138">
        <v>0</v>
      </c>
      <c r="P233" s="138">
        <f t="shared" si="51"/>
        <v>0</v>
      </c>
      <c r="Q233" s="138">
        <v>0</v>
      </c>
      <c r="R233" s="138">
        <f t="shared" si="52"/>
        <v>0</v>
      </c>
      <c r="S233" s="138">
        <v>0</v>
      </c>
      <c r="T233" s="139">
        <f t="shared" si="53"/>
        <v>0</v>
      </c>
      <c r="AR233" s="140" t="s">
        <v>139</v>
      </c>
      <c r="AT233" s="140" t="s">
        <v>135</v>
      </c>
      <c r="AU233" s="140" t="s">
        <v>79</v>
      </c>
      <c r="AY233" s="16" t="s">
        <v>133</v>
      </c>
      <c r="BE233" s="141">
        <f t="shared" si="54"/>
        <v>0</v>
      </c>
      <c r="BF233" s="141">
        <f t="shared" si="55"/>
        <v>0</v>
      </c>
      <c r="BG233" s="141">
        <f t="shared" si="56"/>
        <v>0</v>
      </c>
      <c r="BH233" s="141">
        <f t="shared" si="57"/>
        <v>0</v>
      </c>
      <c r="BI233" s="141">
        <f t="shared" si="58"/>
        <v>0</v>
      </c>
      <c r="BJ233" s="16" t="s">
        <v>79</v>
      </c>
      <c r="BK233" s="141">
        <f t="shared" si="59"/>
        <v>0</v>
      </c>
      <c r="BL233" s="16" t="s">
        <v>139</v>
      </c>
      <c r="BM233" s="140" t="s">
        <v>617</v>
      </c>
    </row>
    <row r="234" spans="2:65" s="1" customFormat="1" ht="16.5" customHeight="1">
      <c r="B234" s="128"/>
      <c r="C234" s="129" t="s">
        <v>469</v>
      </c>
      <c r="D234" s="129" t="s">
        <v>135</v>
      </c>
      <c r="E234" s="130" t="s">
        <v>618</v>
      </c>
      <c r="F234" s="131" t="s">
        <v>619</v>
      </c>
      <c r="G234" s="132" t="s">
        <v>189</v>
      </c>
      <c r="H234" s="133">
        <v>50</v>
      </c>
      <c r="I234" s="134"/>
      <c r="J234" s="134">
        <f t="shared" si="50"/>
        <v>0</v>
      </c>
      <c r="K234" s="135"/>
      <c r="L234" s="28"/>
      <c r="M234" s="136" t="s">
        <v>1</v>
      </c>
      <c r="N234" s="137" t="s">
        <v>36</v>
      </c>
      <c r="O234" s="138">
        <v>0</v>
      </c>
      <c r="P234" s="138">
        <f t="shared" si="51"/>
        <v>0</v>
      </c>
      <c r="Q234" s="138">
        <v>0</v>
      </c>
      <c r="R234" s="138">
        <f t="shared" si="52"/>
        <v>0</v>
      </c>
      <c r="S234" s="138">
        <v>0</v>
      </c>
      <c r="T234" s="139">
        <f t="shared" si="53"/>
        <v>0</v>
      </c>
      <c r="AR234" s="140" t="s">
        <v>139</v>
      </c>
      <c r="AT234" s="140" t="s">
        <v>135</v>
      </c>
      <c r="AU234" s="140" t="s">
        <v>79</v>
      </c>
      <c r="AY234" s="16" t="s">
        <v>133</v>
      </c>
      <c r="BE234" s="141">
        <f t="shared" si="54"/>
        <v>0</v>
      </c>
      <c r="BF234" s="141">
        <f t="shared" si="55"/>
        <v>0</v>
      </c>
      <c r="BG234" s="141">
        <f t="shared" si="56"/>
        <v>0</v>
      </c>
      <c r="BH234" s="141">
        <f t="shared" si="57"/>
        <v>0</v>
      </c>
      <c r="BI234" s="141">
        <f t="shared" si="58"/>
        <v>0</v>
      </c>
      <c r="BJ234" s="16" t="s">
        <v>79</v>
      </c>
      <c r="BK234" s="141">
        <f t="shared" si="59"/>
        <v>0</v>
      </c>
      <c r="BL234" s="16" t="s">
        <v>139</v>
      </c>
      <c r="BM234" s="140" t="s">
        <v>620</v>
      </c>
    </row>
    <row r="235" spans="2:65" s="1" customFormat="1" ht="16.5" customHeight="1">
      <c r="B235" s="128"/>
      <c r="C235" s="129" t="s">
        <v>621</v>
      </c>
      <c r="D235" s="129" t="s">
        <v>135</v>
      </c>
      <c r="E235" s="130" t="s">
        <v>622</v>
      </c>
      <c r="F235" s="131" t="s">
        <v>623</v>
      </c>
      <c r="G235" s="132" t="s">
        <v>189</v>
      </c>
      <c r="H235" s="133">
        <v>50</v>
      </c>
      <c r="I235" s="134"/>
      <c r="J235" s="134">
        <f t="shared" si="50"/>
        <v>0</v>
      </c>
      <c r="K235" s="135"/>
      <c r="L235" s="28"/>
      <c r="M235" s="136" t="s">
        <v>1</v>
      </c>
      <c r="N235" s="137" t="s">
        <v>36</v>
      </c>
      <c r="O235" s="138">
        <v>0</v>
      </c>
      <c r="P235" s="138">
        <f t="shared" si="51"/>
        <v>0</v>
      </c>
      <c r="Q235" s="138">
        <v>0</v>
      </c>
      <c r="R235" s="138">
        <f t="shared" si="52"/>
        <v>0</v>
      </c>
      <c r="S235" s="138">
        <v>0</v>
      </c>
      <c r="T235" s="139">
        <f t="shared" si="53"/>
        <v>0</v>
      </c>
      <c r="AR235" s="140" t="s">
        <v>139</v>
      </c>
      <c r="AT235" s="140" t="s">
        <v>135</v>
      </c>
      <c r="AU235" s="140" t="s">
        <v>79</v>
      </c>
      <c r="AY235" s="16" t="s">
        <v>133</v>
      </c>
      <c r="BE235" s="141">
        <f t="shared" si="54"/>
        <v>0</v>
      </c>
      <c r="BF235" s="141">
        <f t="shared" si="55"/>
        <v>0</v>
      </c>
      <c r="BG235" s="141">
        <f t="shared" si="56"/>
        <v>0</v>
      </c>
      <c r="BH235" s="141">
        <f t="shared" si="57"/>
        <v>0</v>
      </c>
      <c r="BI235" s="141">
        <f t="shared" si="58"/>
        <v>0</v>
      </c>
      <c r="BJ235" s="16" t="s">
        <v>79</v>
      </c>
      <c r="BK235" s="141">
        <f t="shared" si="59"/>
        <v>0</v>
      </c>
      <c r="BL235" s="16" t="s">
        <v>139</v>
      </c>
      <c r="BM235" s="140" t="s">
        <v>624</v>
      </c>
    </row>
    <row r="236" spans="2:65" s="1" customFormat="1" ht="16.5" customHeight="1">
      <c r="B236" s="128"/>
      <c r="C236" s="129" t="s">
        <v>473</v>
      </c>
      <c r="D236" s="129" t="s">
        <v>135</v>
      </c>
      <c r="E236" s="130" t="s">
        <v>625</v>
      </c>
      <c r="F236" s="131" t="s">
        <v>626</v>
      </c>
      <c r="G236" s="132" t="s">
        <v>358</v>
      </c>
      <c r="H236" s="133">
        <v>1</v>
      </c>
      <c r="I236" s="134"/>
      <c r="J236" s="134">
        <f t="shared" si="50"/>
        <v>0</v>
      </c>
      <c r="K236" s="135"/>
      <c r="L236" s="28"/>
      <c r="M236" s="136" t="s">
        <v>1</v>
      </c>
      <c r="N236" s="137" t="s">
        <v>36</v>
      </c>
      <c r="O236" s="138">
        <v>0</v>
      </c>
      <c r="P236" s="138">
        <f t="shared" si="51"/>
        <v>0</v>
      </c>
      <c r="Q236" s="138">
        <v>0</v>
      </c>
      <c r="R236" s="138">
        <f t="shared" si="52"/>
        <v>0</v>
      </c>
      <c r="S236" s="138">
        <v>0</v>
      </c>
      <c r="T236" s="139">
        <f t="shared" si="53"/>
        <v>0</v>
      </c>
      <c r="AR236" s="140" t="s">
        <v>139</v>
      </c>
      <c r="AT236" s="140" t="s">
        <v>135</v>
      </c>
      <c r="AU236" s="140" t="s">
        <v>79</v>
      </c>
      <c r="AY236" s="16" t="s">
        <v>133</v>
      </c>
      <c r="BE236" s="141">
        <f t="shared" si="54"/>
        <v>0</v>
      </c>
      <c r="BF236" s="141">
        <f t="shared" si="55"/>
        <v>0</v>
      </c>
      <c r="BG236" s="141">
        <f t="shared" si="56"/>
        <v>0</v>
      </c>
      <c r="BH236" s="141">
        <f t="shared" si="57"/>
        <v>0</v>
      </c>
      <c r="BI236" s="141">
        <f t="shared" si="58"/>
        <v>0</v>
      </c>
      <c r="BJ236" s="16" t="s">
        <v>79</v>
      </c>
      <c r="BK236" s="141">
        <f t="shared" si="59"/>
        <v>0</v>
      </c>
      <c r="BL236" s="16" t="s">
        <v>139</v>
      </c>
      <c r="BM236" s="140" t="s">
        <v>627</v>
      </c>
    </row>
    <row r="237" spans="2:65" s="1" customFormat="1" ht="16.5" customHeight="1">
      <c r="B237" s="128"/>
      <c r="C237" s="129" t="s">
        <v>628</v>
      </c>
      <c r="D237" s="129" t="s">
        <v>135</v>
      </c>
      <c r="E237" s="130" t="s">
        <v>629</v>
      </c>
      <c r="F237" s="131" t="s">
        <v>630</v>
      </c>
      <c r="G237" s="132" t="s">
        <v>189</v>
      </c>
      <c r="H237" s="133">
        <v>2</v>
      </c>
      <c r="I237" s="134"/>
      <c r="J237" s="134">
        <f t="shared" si="50"/>
        <v>0</v>
      </c>
      <c r="K237" s="135"/>
      <c r="L237" s="28"/>
      <c r="M237" s="136" t="s">
        <v>1</v>
      </c>
      <c r="N237" s="137" t="s">
        <v>36</v>
      </c>
      <c r="O237" s="138">
        <v>0</v>
      </c>
      <c r="P237" s="138">
        <f t="shared" si="51"/>
        <v>0</v>
      </c>
      <c r="Q237" s="138">
        <v>0</v>
      </c>
      <c r="R237" s="138">
        <f t="shared" si="52"/>
        <v>0</v>
      </c>
      <c r="S237" s="138">
        <v>0</v>
      </c>
      <c r="T237" s="139">
        <f t="shared" si="53"/>
        <v>0</v>
      </c>
      <c r="AR237" s="140" t="s">
        <v>139</v>
      </c>
      <c r="AT237" s="140" t="s">
        <v>135</v>
      </c>
      <c r="AU237" s="140" t="s">
        <v>79</v>
      </c>
      <c r="AY237" s="16" t="s">
        <v>133</v>
      </c>
      <c r="BE237" s="141">
        <f t="shared" si="54"/>
        <v>0</v>
      </c>
      <c r="BF237" s="141">
        <f t="shared" si="55"/>
        <v>0</v>
      </c>
      <c r="BG237" s="141">
        <f t="shared" si="56"/>
        <v>0</v>
      </c>
      <c r="BH237" s="141">
        <f t="shared" si="57"/>
        <v>0</v>
      </c>
      <c r="BI237" s="141">
        <f t="shared" si="58"/>
        <v>0</v>
      </c>
      <c r="BJ237" s="16" t="s">
        <v>79</v>
      </c>
      <c r="BK237" s="141">
        <f t="shared" si="59"/>
        <v>0</v>
      </c>
      <c r="BL237" s="16" t="s">
        <v>139</v>
      </c>
      <c r="BM237" s="140" t="s">
        <v>631</v>
      </c>
    </row>
    <row r="238" spans="2:65" s="1" customFormat="1" ht="24.2" customHeight="1">
      <c r="B238" s="128"/>
      <c r="C238" s="129" t="s">
        <v>476</v>
      </c>
      <c r="D238" s="129" t="s">
        <v>135</v>
      </c>
      <c r="E238" s="130" t="s">
        <v>499</v>
      </c>
      <c r="F238" s="131" t="s">
        <v>500</v>
      </c>
      <c r="G238" s="132" t="s">
        <v>358</v>
      </c>
      <c r="H238" s="133">
        <v>1</v>
      </c>
      <c r="I238" s="134"/>
      <c r="J238" s="134">
        <f t="shared" si="50"/>
        <v>0</v>
      </c>
      <c r="K238" s="135"/>
      <c r="L238" s="28"/>
      <c r="M238" s="136" t="s">
        <v>1</v>
      </c>
      <c r="N238" s="137" t="s">
        <v>36</v>
      </c>
      <c r="O238" s="138">
        <v>0</v>
      </c>
      <c r="P238" s="138">
        <f t="shared" si="51"/>
        <v>0</v>
      </c>
      <c r="Q238" s="138">
        <v>0</v>
      </c>
      <c r="R238" s="138">
        <f t="shared" si="52"/>
        <v>0</v>
      </c>
      <c r="S238" s="138">
        <v>0</v>
      </c>
      <c r="T238" s="139">
        <f t="shared" si="53"/>
        <v>0</v>
      </c>
      <c r="AR238" s="140" t="s">
        <v>139</v>
      </c>
      <c r="AT238" s="140" t="s">
        <v>135</v>
      </c>
      <c r="AU238" s="140" t="s">
        <v>79</v>
      </c>
      <c r="AY238" s="16" t="s">
        <v>133</v>
      </c>
      <c r="BE238" s="141">
        <f t="shared" si="54"/>
        <v>0</v>
      </c>
      <c r="BF238" s="141">
        <f t="shared" si="55"/>
        <v>0</v>
      </c>
      <c r="BG238" s="141">
        <f t="shared" si="56"/>
        <v>0</v>
      </c>
      <c r="BH238" s="141">
        <f t="shared" si="57"/>
        <v>0</v>
      </c>
      <c r="BI238" s="141">
        <f t="shared" si="58"/>
        <v>0</v>
      </c>
      <c r="BJ238" s="16" t="s">
        <v>79</v>
      </c>
      <c r="BK238" s="141">
        <f t="shared" si="59"/>
        <v>0</v>
      </c>
      <c r="BL238" s="16" t="s">
        <v>139</v>
      </c>
      <c r="BM238" s="140" t="s">
        <v>632</v>
      </c>
    </row>
    <row r="239" spans="2:65" s="1" customFormat="1" ht="33" customHeight="1">
      <c r="B239" s="128"/>
      <c r="C239" s="129" t="s">
        <v>633</v>
      </c>
      <c r="D239" s="129" t="s">
        <v>135</v>
      </c>
      <c r="E239" s="130" t="s">
        <v>506</v>
      </c>
      <c r="F239" s="131" t="s">
        <v>507</v>
      </c>
      <c r="G239" s="132" t="s">
        <v>189</v>
      </c>
      <c r="H239" s="133">
        <v>1</v>
      </c>
      <c r="I239" s="134"/>
      <c r="J239" s="134">
        <f t="shared" si="50"/>
        <v>0</v>
      </c>
      <c r="K239" s="135"/>
      <c r="L239" s="28"/>
      <c r="M239" s="136" t="s">
        <v>1</v>
      </c>
      <c r="N239" s="137" t="s">
        <v>36</v>
      </c>
      <c r="O239" s="138">
        <v>0</v>
      </c>
      <c r="P239" s="138">
        <f t="shared" si="51"/>
        <v>0</v>
      </c>
      <c r="Q239" s="138">
        <v>0</v>
      </c>
      <c r="R239" s="138">
        <f t="shared" si="52"/>
        <v>0</v>
      </c>
      <c r="S239" s="138">
        <v>0</v>
      </c>
      <c r="T239" s="139">
        <f t="shared" si="53"/>
        <v>0</v>
      </c>
      <c r="AR239" s="140" t="s">
        <v>139</v>
      </c>
      <c r="AT239" s="140" t="s">
        <v>135</v>
      </c>
      <c r="AU239" s="140" t="s">
        <v>79</v>
      </c>
      <c r="AY239" s="16" t="s">
        <v>133</v>
      </c>
      <c r="BE239" s="141">
        <f t="shared" si="54"/>
        <v>0</v>
      </c>
      <c r="BF239" s="141">
        <f t="shared" si="55"/>
        <v>0</v>
      </c>
      <c r="BG239" s="141">
        <f t="shared" si="56"/>
        <v>0</v>
      </c>
      <c r="BH239" s="141">
        <f t="shared" si="57"/>
        <v>0</v>
      </c>
      <c r="BI239" s="141">
        <f t="shared" si="58"/>
        <v>0</v>
      </c>
      <c r="BJ239" s="16" t="s">
        <v>79</v>
      </c>
      <c r="BK239" s="141">
        <f t="shared" si="59"/>
        <v>0</v>
      </c>
      <c r="BL239" s="16" t="s">
        <v>139</v>
      </c>
      <c r="BM239" s="140" t="s">
        <v>634</v>
      </c>
    </row>
    <row r="240" spans="2:65" s="1" customFormat="1" ht="24.2" customHeight="1">
      <c r="B240" s="128"/>
      <c r="C240" s="129" t="s">
        <v>480</v>
      </c>
      <c r="D240" s="129" t="s">
        <v>135</v>
      </c>
      <c r="E240" s="130" t="s">
        <v>509</v>
      </c>
      <c r="F240" s="131" t="s">
        <v>510</v>
      </c>
      <c r="G240" s="132" t="s">
        <v>358</v>
      </c>
      <c r="H240" s="133">
        <v>1</v>
      </c>
      <c r="I240" s="134"/>
      <c r="J240" s="134">
        <f t="shared" si="50"/>
        <v>0</v>
      </c>
      <c r="K240" s="135"/>
      <c r="L240" s="28"/>
      <c r="M240" s="136" t="s">
        <v>1</v>
      </c>
      <c r="N240" s="137" t="s">
        <v>36</v>
      </c>
      <c r="O240" s="138">
        <v>0</v>
      </c>
      <c r="P240" s="138">
        <f t="shared" si="51"/>
        <v>0</v>
      </c>
      <c r="Q240" s="138">
        <v>0</v>
      </c>
      <c r="R240" s="138">
        <f t="shared" si="52"/>
        <v>0</v>
      </c>
      <c r="S240" s="138">
        <v>0</v>
      </c>
      <c r="T240" s="139">
        <f t="shared" si="53"/>
        <v>0</v>
      </c>
      <c r="AR240" s="140" t="s">
        <v>139</v>
      </c>
      <c r="AT240" s="140" t="s">
        <v>135</v>
      </c>
      <c r="AU240" s="140" t="s">
        <v>79</v>
      </c>
      <c r="AY240" s="16" t="s">
        <v>133</v>
      </c>
      <c r="BE240" s="141">
        <f t="shared" si="54"/>
        <v>0</v>
      </c>
      <c r="BF240" s="141">
        <f t="shared" si="55"/>
        <v>0</v>
      </c>
      <c r="BG240" s="141">
        <f t="shared" si="56"/>
        <v>0</v>
      </c>
      <c r="BH240" s="141">
        <f t="shared" si="57"/>
        <v>0</v>
      </c>
      <c r="BI240" s="141">
        <f t="shared" si="58"/>
        <v>0</v>
      </c>
      <c r="BJ240" s="16" t="s">
        <v>79</v>
      </c>
      <c r="BK240" s="141">
        <f t="shared" si="59"/>
        <v>0</v>
      </c>
      <c r="BL240" s="16" t="s">
        <v>139</v>
      </c>
      <c r="BM240" s="140" t="s">
        <v>635</v>
      </c>
    </row>
    <row r="241" spans="2:65" s="1" customFormat="1" ht="24.2" customHeight="1">
      <c r="B241" s="128"/>
      <c r="C241" s="129" t="s">
        <v>636</v>
      </c>
      <c r="D241" s="129" t="s">
        <v>135</v>
      </c>
      <c r="E241" s="130" t="s">
        <v>513</v>
      </c>
      <c r="F241" s="131" t="s">
        <v>514</v>
      </c>
      <c r="G241" s="132" t="s">
        <v>189</v>
      </c>
      <c r="H241" s="133">
        <v>1</v>
      </c>
      <c r="I241" s="134"/>
      <c r="J241" s="134">
        <f t="shared" si="50"/>
        <v>0</v>
      </c>
      <c r="K241" s="135"/>
      <c r="L241" s="28"/>
      <c r="M241" s="136" t="s">
        <v>1</v>
      </c>
      <c r="N241" s="137" t="s">
        <v>36</v>
      </c>
      <c r="O241" s="138">
        <v>0</v>
      </c>
      <c r="P241" s="138">
        <f t="shared" si="51"/>
        <v>0</v>
      </c>
      <c r="Q241" s="138">
        <v>0</v>
      </c>
      <c r="R241" s="138">
        <f t="shared" si="52"/>
        <v>0</v>
      </c>
      <c r="S241" s="138">
        <v>0</v>
      </c>
      <c r="T241" s="139">
        <f t="shared" si="53"/>
        <v>0</v>
      </c>
      <c r="AR241" s="140" t="s">
        <v>139</v>
      </c>
      <c r="AT241" s="140" t="s">
        <v>135</v>
      </c>
      <c r="AU241" s="140" t="s">
        <v>79</v>
      </c>
      <c r="AY241" s="16" t="s">
        <v>133</v>
      </c>
      <c r="BE241" s="141">
        <f t="shared" si="54"/>
        <v>0</v>
      </c>
      <c r="BF241" s="141">
        <f t="shared" si="55"/>
        <v>0</v>
      </c>
      <c r="BG241" s="141">
        <f t="shared" si="56"/>
        <v>0</v>
      </c>
      <c r="BH241" s="141">
        <f t="shared" si="57"/>
        <v>0</v>
      </c>
      <c r="BI241" s="141">
        <f t="shared" si="58"/>
        <v>0</v>
      </c>
      <c r="BJ241" s="16" t="s">
        <v>79</v>
      </c>
      <c r="BK241" s="141">
        <f t="shared" si="59"/>
        <v>0</v>
      </c>
      <c r="BL241" s="16" t="s">
        <v>139</v>
      </c>
      <c r="BM241" s="140" t="s">
        <v>637</v>
      </c>
    </row>
    <row r="242" spans="2:65" s="1" customFormat="1" ht="16.5" customHeight="1">
      <c r="B242" s="128"/>
      <c r="C242" s="129" t="s">
        <v>483</v>
      </c>
      <c r="D242" s="129" t="s">
        <v>135</v>
      </c>
      <c r="E242" s="130" t="s">
        <v>638</v>
      </c>
      <c r="F242" s="131" t="s">
        <v>524</v>
      </c>
      <c r="G242" s="132" t="s">
        <v>358</v>
      </c>
      <c r="H242" s="133">
        <v>1</v>
      </c>
      <c r="I242" s="134"/>
      <c r="J242" s="134">
        <f t="shared" si="50"/>
        <v>0</v>
      </c>
      <c r="K242" s="135"/>
      <c r="L242" s="28"/>
      <c r="M242" s="136" t="s">
        <v>1</v>
      </c>
      <c r="N242" s="137" t="s">
        <v>36</v>
      </c>
      <c r="O242" s="138">
        <v>0</v>
      </c>
      <c r="P242" s="138">
        <f t="shared" si="51"/>
        <v>0</v>
      </c>
      <c r="Q242" s="138">
        <v>0</v>
      </c>
      <c r="R242" s="138">
        <f t="shared" si="52"/>
        <v>0</v>
      </c>
      <c r="S242" s="138">
        <v>0</v>
      </c>
      <c r="T242" s="139">
        <f t="shared" si="53"/>
        <v>0</v>
      </c>
      <c r="AR242" s="140" t="s">
        <v>139</v>
      </c>
      <c r="AT242" s="140" t="s">
        <v>135</v>
      </c>
      <c r="AU242" s="140" t="s">
        <v>79</v>
      </c>
      <c r="AY242" s="16" t="s">
        <v>133</v>
      </c>
      <c r="BE242" s="141">
        <f t="shared" si="54"/>
        <v>0</v>
      </c>
      <c r="BF242" s="141">
        <f t="shared" si="55"/>
        <v>0</v>
      </c>
      <c r="BG242" s="141">
        <f t="shared" si="56"/>
        <v>0</v>
      </c>
      <c r="BH242" s="141">
        <f t="shared" si="57"/>
        <v>0</v>
      </c>
      <c r="BI242" s="141">
        <f t="shared" si="58"/>
        <v>0</v>
      </c>
      <c r="BJ242" s="16" t="s">
        <v>79</v>
      </c>
      <c r="BK242" s="141">
        <f t="shared" si="59"/>
        <v>0</v>
      </c>
      <c r="BL242" s="16" t="s">
        <v>139</v>
      </c>
      <c r="BM242" s="140" t="s">
        <v>639</v>
      </c>
    </row>
    <row r="243" spans="2:63" s="11" customFormat="1" ht="25.9" customHeight="1">
      <c r="B243" s="117"/>
      <c r="D243" s="118" t="s">
        <v>70</v>
      </c>
      <c r="E243" s="119" t="s">
        <v>640</v>
      </c>
      <c r="F243" s="119" t="s">
        <v>641</v>
      </c>
      <c r="J243" s="120">
        <f>BK243</f>
        <v>0</v>
      </c>
      <c r="L243" s="117"/>
      <c r="M243" s="121"/>
      <c r="P243" s="122">
        <f>SUM(P244:P248)</f>
        <v>0</v>
      </c>
      <c r="R243" s="122">
        <f>SUM(R244:R248)</f>
        <v>0</v>
      </c>
      <c r="T243" s="123">
        <f>SUM(T244:T248)</f>
        <v>0</v>
      </c>
      <c r="AR243" s="118" t="s">
        <v>79</v>
      </c>
      <c r="AT243" s="124" t="s">
        <v>70</v>
      </c>
      <c r="AU243" s="124" t="s">
        <v>71</v>
      </c>
      <c r="AY243" s="118" t="s">
        <v>133</v>
      </c>
      <c r="BK243" s="125">
        <f>SUM(BK244:BK248)</f>
        <v>0</v>
      </c>
    </row>
    <row r="244" spans="2:65" s="1" customFormat="1" ht="16.5" customHeight="1">
      <c r="B244" s="128"/>
      <c r="C244" s="129" t="s">
        <v>642</v>
      </c>
      <c r="D244" s="129" t="s">
        <v>135</v>
      </c>
      <c r="E244" s="130" t="s">
        <v>643</v>
      </c>
      <c r="F244" s="131" t="s">
        <v>644</v>
      </c>
      <c r="G244" s="132" t="s">
        <v>358</v>
      </c>
      <c r="H244" s="133">
        <v>1</v>
      </c>
      <c r="I244" s="134"/>
      <c r="J244" s="134">
        <f>ROUND(I244*H244,2)</f>
        <v>0</v>
      </c>
      <c r="K244" s="135"/>
      <c r="L244" s="28"/>
      <c r="M244" s="136" t="s">
        <v>1</v>
      </c>
      <c r="N244" s="137" t="s">
        <v>36</v>
      </c>
      <c r="O244" s="138">
        <v>0</v>
      </c>
      <c r="P244" s="138">
        <f>O244*H244</f>
        <v>0</v>
      </c>
      <c r="Q244" s="138">
        <v>0</v>
      </c>
      <c r="R244" s="138">
        <f>Q244*H244</f>
        <v>0</v>
      </c>
      <c r="S244" s="138">
        <v>0</v>
      </c>
      <c r="T244" s="139">
        <f>S244*H244</f>
        <v>0</v>
      </c>
      <c r="AR244" s="140" t="s">
        <v>139</v>
      </c>
      <c r="AT244" s="140" t="s">
        <v>135</v>
      </c>
      <c r="AU244" s="140" t="s">
        <v>79</v>
      </c>
      <c r="AY244" s="16" t="s">
        <v>133</v>
      </c>
      <c r="BE244" s="141">
        <f>IF(N244="základní",J244,0)</f>
        <v>0</v>
      </c>
      <c r="BF244" s="141">
        <f>IF(N244="snížená",J244,0)</f>
        <v>0</v>
      </c>
      <c r="BG244" s="141">
        <f>IF(N244="zákl. přenesená",J244,0)</f>
        <v>0</v>
      </c>
      <c r="BH244" s="141">
        <f>IF(N244="sníž. přenesená",J244,0)</f>
        <v>0</v>
      </c>
      <c r="BI244" s="141">
        <f>IF(N244="nulová",J244,0)</f>
        <v>0</v>
      </c>
      <c r="BJ244" s="16" t="s">
        <v>79</v>
      </c>
      <c r="BK244" s="141">
        <f>ROUND(I244*H244,2)</f>
        <v>0</v>
      </c>
      <c r="BL244" s="16" t="s">
        <v>139</v>
      </c>
      <c r="BM244" s="140" t="s">
        <v>645</v>
      </c>
    </row>
    <row r="245" spans="2:65" s="1" customFormat="1" ht="16.5" customHeight="1">
      <c r="B245" s="128"/>
      <c r="C245" s="129" t="s">
        <v>487</v>
      </c>
      <c r="D245" s="129" t="s">
        <v>135</v>
      </c>
      <c r="E245" s="130" t="s">
        <v>646</v>
      </c>
      <c r="F245" s="131" t="s">
        <v>647</v>
      </c>
      <c r="G245" s="132" t="s">
        <v>358</v>
      </c>
      <c r="H245" s="133">
        <v>1</v>
      </c>
      <c r="I245" s="134"/>
      <c r="J245" s="134">
        <f>ROUND(I245*H245,2)</f>
        <v>0</v>
      </c>
      <c r="K245" s="135"/>
      <c r="L245" s="28"/>
      <c r="M245" s="136" t="s">
        <v>1</v>
      </c>
      <c r="N245" s="137" t="s">
        <v>36</v>
      </c>
      <c r="O245" s="138">
        <v>0</v>
      </c>
      <c r="P245" s="138">
        <f>O245*H245</f>
        <v>0</v>
      </c>
      <c r="Q245" s="138">
        <v>0</v>
      </c>
      <c r="R245" s="138">
        <f>Q245*H245</f>
        <v>0</v>
      </c>
      <c r="S245" s="138">
        <v>0</v>
      </c>
      <c r="T245" s="139">
        <f>S245*H245</f>
        <v>0</v>
      </c>
      <c r="AR245" s="140" t="s">
        <v>139</v>
      </c>
      <c r="AT245" s="140" t="s">
        <v>135</v>
      </c>
      <c r="AU245" s="140" t="s">
        <v>79</v>
      </c>
      <c r="AY245" s="16" t="s">
        <v>133</v>
      </c>
      <c r="BE245" s="141">
        <f>IF(N245="základní",J245,0)</f>
        <v>0</v>
      </c>
      <c r="BF245" s="141">
        <f>IF(N245="snížená",J245,0)</f>
        <v>0</v>
      </c>
      <c r="BG245" s="141">
        <f>IF(N245="zákl. přenesená",J245,0)</f>
        <v>0</v>
      </c>
      <c r="BH245" s="141">
        <f>IF(N245="sníž. přenesená",J245,0)</f>
        <v>0</v>
      </c>
      <c r="BI245" s="141">
        <f>IF(N245="nulová",J245,0)</f>
        <v>0</v>
      </c>
      <c r="BJ245" s="16" t="s">
        <v>79</v>
      </c>
      <c r="BK245" s="141">
        <f>ROUND(I245*H245,2)</f>
        <v>0</v>
      </c>
      <c r="BL245" s="16" t="s">
        <v>139</v>
      </c>
      <c r="BM245" s="140" t="s">
        <v>648</v>
      </c>
    </row>
    <row r="246" spans="2:65" s="1" customFormat="1" ht="16.5" customHeight="1">
      <c r="B246" s="128"/>
      <c r="C246" s="129" t="s">
        <v>649</v>
      </c>
      <c r="D246" s="129" t="s">
        <v>135</v>
      </c>
      <c r="E246" s="130" t="s">
        <v>650</v>
      </c>
      <c r="F246" s="131" t="s">
        <v>651</v>
      </c>
      <c r="G246" s="132" t="s">
        <v>358</v>
      </c>
      <c r="H246" s="133">
        <v>1</v>
      </c>
      <c r="I246" s="134"/>
      <c r="J246" s="134">
        <f>ROUND(I246*H246,2)</f>
        <v>0</v>
      </c>
      <c r="K246" s="135"/>
      <c r="L246" s="28"/>
      <c r="M246" s="136" t="s">
        <v>1</v>
      </c>
      <c r="N246" s="137" t="s">
        <v>36</v>
      </c>
      <c r="O246" s="138">
        <v>0</v>
      </c>
      <c r="P246" s="138">
        <f>O246*H246</f>
        <v>0</v>
      </c>
      <c r="Q246" s="138">
        <v>0</v>
      </c>
      <c r="R246" s="138">
        <f>Q246*H246</f>
        <v>0</v>
      </c>
      <c r="S246" s="138">
        <v>0</v>
      </c>
      <c r="T246" s="139">
        <f>S246*H246</f>
        <v>0</v>
      </c>
      <c r="AR246" s="140" t="s">
        <v>139</v>
      </c>
      <c r="AT246" s="140" t="s">
        <v>135</v>
      </c>
      <c r="AU246" s="140" t="s">
        <v>79</v>
      </c>
      <c r="AY246" s="16" t="s">
        <v>133</v>
      </c>
      <c r="BE246" s="141">
        <f>IF(N246="základní",J246,0)</f>
        <v>0</v>
      </c>
      <c r="BF246" s="141">
        <f>IF(N246="snížená",J246,0)</f>
        <v>0</v>
      </c>
      <c r="BG246" s="141">
        <f>IF(N246="zákl. přenesená",J246,0)</f>
        <v>0</v>
      </c>
      <c r="BH246" s="141">
        <f>IF(N246="sníž. přenesená",J246,0)</f>
        <v>0</v>
      </c>
      <c r="BI246" s="141">
        <f>IF(N246="nulová",J246,0)</f>
        <v>0</v>
      </c>
      <c r="BJ246" s="16" t="s">
        <v>79</v>
      </c>
      <c r="BK246" s="141">
        <f>ROUND(I246*H246,2)</f>
        <v>0</v>
      </c>
      <c r="BL246" s="16" t="s">
        <v>139</v>
      </c>
      <c r="BM246" s="140" t="s">
        <v>652</v>
      </c>
    </row>
    <row r="247" spans="2:65" s="1" customFormat="1" ht="16.5" customHeight="1">
      <c r="B247" s="128"/>
      <c r="C247" s="129" t="s">
        <v>490</v>
      </c>
      <c r="D247" s="129" t="s">
        <v>135</v>
      </c>
      <c r="E247" s="130" t="s">
        <v>653</v>
      </c>
      <c r="F247" s="131" t="s">
        <v>654</v>
      </c>
      <c r="G247" s="132" t="s">
        <v>358</v>
      </c>
      <c r="H247" s="133">
        <v>1</v>
      </c>
      <c r="I247" s="134"/>
      <c r="J247" s="134">
        <f>ROUND(I247*H247,2)</f>
        <v>0</v>
      </c>
      <c r="K247" s="135"/>
      <c r="L247" s="28"/>
      <c r="M247" s="136" t="s">
        <v>1</v>
      </c>
      <c r="N247" s="137" t="s">
        <v>36</v>
      </c>
      <c r="O247" s="138">
        <v>0</v>
      </c>
      <c r="P247" s="138">
        <f>O247*H247</f>
        <v>0</v>
      </c>
      <c r="Q247" s="138">
        <v>0</v>
      </c>
      <c r="R247" s="138">
        <f>Q247*H247</f>
        <v>0</v>
      </c>
      <c r="S247" s="138">
        <v>0</v>
      </c>
      <c r="T247" s="139">
        <f>S247*H247</f>
        <v>0</v>
      </c>
      <c r="AR247" s="140" t="s">
        <v>139</v>
      </c>
      <c r="AT247" s="140" t="s">
        <v>135</v>
      </c>
      <c r="AU247" s="140" t="s">
        <v>79</v>
      </c>
      <c r="AY247" s="16" t="s">
        <v>133</v>
      </c>
      <c r="BE247" s="141">
        <f>IF(N247="základní",J247,0)</f>
        <v>0</v>
      </c>
      <c r="BF247" s="141">
        <f>IF(N247="snížená",J247,0)</f>
        <v>0</v>
      </c>
      <c r="BG247" s="141">
        <f>IF(N247="zákl. přenesená",J247,0)</f>
        <v>0</v>
      </c>
      <c r="BH247" s="141">
        <f>IF(N247="sníž. přenesená",J247,0)</f>
        <v>0</v>
      </c>
      <c r="BI247" s="141">
        <f>IF(N247="nulová",J247,0)</f>
        <v>0</v>
      </c>
      <c r="BJ247" s="16" t="s">
        <v>79</v>
      </c>
      <c r="BK247" s="141">
        <f>ROUND(I247*H247,2)</f>
        <v>0</v>
      </c>
      <c r="BL247" s="16" t="s">
        <v>139</v>
      </c>
      <c r="BM247" s="140" t="s">
        <v>655</v>
      </c>
    </row>
    <row r="248" spans="2:65" s="1" customFormat="1" ht="16.5" customHeight="1">
      <c r="B248" s="128"/>
      <c r="C248" s="129" t="s">
        <v>656</v>
      </c>
      <c r="D248" s="129" t="s">
        <v>135</v>
      </c>
      <c r="E248" s="130" t="s">
        <v>657</v>
      </c>
      <c r="F248" s="131" t="s">
        <v>658</v>
      </c>
      <c r="G248" s="132" t="s">
        <v>358</v>
      </c>
      <c r="H248" s="133">
        <v>1</v>
      </c>
      <c r="I248" s="134"/>
      <c r="J248" s="134">
        <f>ROUND(I248*H248,2)</f>
        <v>0</v>
      </c>
      <c r="K248" s="135"/>
      <c r="L248" s="28"/>
      <c r="M248" s="136" t="s">
        <v>1</v>
      </c>
      <c r="N248" s="137" t="s">
        <v>36</v>
      </c>
      <c r="O248" s="138">
        <v>0</v>
      </c>
      <c r="P248" s="138">
        <f>O248*H248</f>
        <v>0</v>
      </c>
      <c r="Q248" s="138">
        <v>0</v>
      </c>
      <c r="R248" s="138">
        <f>Q248*H248</f>
        <v>0</v>
      </c>
      <c r="S248" s="138">
        <v>0</v>
      </c>
      <c r="T248" s="139">
        <f>S248*H248</f>
        <v>0</v>
      </c>
      <c r="AR248" s="140" t="s">
        <v>139</v>
      </c>
      <c r="AT248" s="140" t="s">
        <v>135</v>
      </c>
      <c r="AU248" s="140" t="s">
        <v>79</v>
      </c>
      <c r="AY248" s="16" t="s">
        <v>133</v>
      </c>
      <c r="BE248" s="141">
        <f>IF(N248="základní",J248,0)</f>
        <v>0</v>
      </c>
      <c r="BF248" s="141">
        <f>IF(N248="snížená",J248,0)</f>
        <v>0</v>
      </c>
      <c r="BG248" s="141">
        <f>IF(N248="zákl. přenesená",J248,0)</f>
        <v>0</v>
      </c>
      <c r="BH248" s="141">
        <f>IF(N248="sníž. přenesená",J248,0)</f>
        <v>0</v>
      </c>
      <c r="BI248" s="141">
        <f>IF(N248="nulová",J248,0)</f>
        <v>0</v>
      </c>
      <c r="BJ248" s="16" t="s">
        <v>79</v>
      </c>
      <c r="BK248" s="141">
        <f>ROUND(I248*H248,2)</f>
        <v>0</v>
      </c>
      <c r="BL248" s="16" t="s">
        <v>139</v>
      </c>
      <c r="BM248" s="140" t="s">
        <v>659</v>
      </c>
    </row>
    <row r="249" spans="2:63" s="11" customFormat="1" ht="25.9" customHeight="1">
      <c r="B249" s="117"/>
      <c r="D249" s="118" t="s">
        <v>70</v>
      </c>
      <c r="E249" s="119" t="s">
        <v>660</v>
      </c>
      <c r="F249" s="119" t="s">
        <v>661</v>
      </c>
      <c r="J249" s="120">
        <f>BK249</f>
        <v>0</v>
      </c>
      <c r="L249" s="117"/>
      <c r="M249" s="156"/>
      <c r="N249" s="157"/>
      <c r="O249" s="157"/>
      <c r="P249" s="158">
        <v>0</v>
      </c>
      <c r="Q249" s="157"/>
      <c r="R249" s="158">
        <v>0</v>
      </c>
      <c r="S249" s="157"/>
      <c r="T249" s="159">
        <v>0</v>
      </c>
      <c r="AR249" s="118" t="s">
        <v>79</v>
      </c>
      <c r="AT249" s="124" t="s">
        <v>70</v>
      </c>
      <c r="AU249" s="124" t="s">
        <v>71</v>
      </c>
      <c r="AY249" s="118" t="s">
        <v>133</v>
      </c>
      <c r="BK249" s="125">
        <v>0</v>
      </c>
    </row>
    <row r="250" spans="2:12" s="1" customFormat="1" ht="6.95" customHeight="1">
      <c r="B250" s="40"/>
      <c r="C250" s="41"/>
      <c r="D250" s="41"/>
      <c r="E250" s="41"/>
      <c r="F250" s="41"/>
      <c r="G250" s="41"/>
      <c r="H250" s="41"/>
      <c r="I250" s="41"/>
      <c r="J250" s="41"/>
      <c r="K250" s="41"/>
      <c r="L250" s="28"/>
    </row>
  </sheetData>
  <autoFilter ref="C127:K249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4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163"/>
  <sheetViews>
    <sheetView showGridLines="0" workbookViewId="0" topLeftCell="A107">
      <selection activeCell="V130" sqref="V130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8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46" t="s">
        <v>5</v>
      </c>
      <c r="M2" s="237"/>
      <c r="N2" s="237"/>
      <c r="O2" s="237"/>
      <c r="P2" s="237"/>
      <c r="Q2" s="237"/>
      <c r="R2" s="237"/>
      <c r="S2" s="237"/>
      <c r="T2" s="237"/>
      <c r="U2" s="237"/>
      <c r="V2" s="237"/>
      <c r="AT2" s="16" t="s">
        <v>88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81</v>
      </c>
    </row>
    <row r="4" spans="2:46" ht="24.95" customHeight="1">
      <c r="B4" s="19"/>
      <c r="D4" s="20" t="s">
        <v>103</v>
      </c>
      <c r="L4" s="19"/>
      <c r="M4" s="83" t="s">
        <v>10</v>
      </c>
      <c r="AT4" s="16" t="s">
        <v>3</v>
      </c>
    </row>
    <row r="5" spans="2:12" ht="6.95" customHeight="1">
      <c r="B5" s="19"/>
      <c r="L5" s="19"/>
    </row>
    <row r="6" spans="2:12" ht="12" customHeight="1">
      <c r="B6" s="19"/>
      <c r="D6" s="25" t="s">
        <v>14</v>
      </c>
      <c r="L6" s="19"/>
    </row>
    <row r="7" spans="2:12" ht="16.5" customHeight="1">
      <c r="B7" s="19"/>
      <c r="E7" s="264" t="str">
        <f>'Rekapitulace stavby'!K6</f>
        <v>Sklad a přístřešek pro svařován a retenční nádrž, SAKO Brno a.s.</v>
      </c>
      <c r="F7" s="265"/>
      <c r="G7" s="265"/>
      <c r="H7" s="265"/>
      <c r="L7" s="19"/>
    </row>
    <row r="8" spans="2:12" s="1" customFormat="1" ht="12" customHeight="1">
      <c r="B8" s="28"/>
      <c r="D8" s="25" t="s">
        <v>104</v>
      </c>
      <c r="L8" s="28"/>
    </row>
    <row r="9" spans="2:12" s="1" customFormat="1" ht="16.5" customHeight="1">
      <c r="B9" s="28"/>
      <c r="D9" s="190" t="s">
        <v>86</v>
      </c>
      <c r="E9" s="229" t="s">
        <v>1560</v>
      </c>
      <c r="F9" s="263"/>
      <c r="G9" s="263"/>
      <c r="H9" s="263"/>
      <c r="L9" s="28"/>
    </row>
    <row r="10" spans="2:12" s="1" customFormat="1" ht="12">
      <c r="B10" s="28"/>
      <c r="L10" s="28"/>
    </row>
    <row r="11" spans="2:12" s="1" customFormat="1" ht="12" customHeight="1">
      <c r="B11" s="28"/>
      <c r="D11" s="25" t="s">
        <v>16</v>
      </c>
      <c r="F11" s="23" t="s">
        <v>1</v>
      </c>
      <c r="I11" s="25" t="s">
        <v>17</v>
      </c>
      <c r="J11" s="23" t="s">
        <v>1</v>
      </c>
      <c r="L11" s="28"/>
    </row>
    <row r="12" spans="2:12" s="1" customFormat="1" ht="12" customHeight="1">
      <c r="B12" s="28"/>
      <c r="D12" s="25" t="s">
        <v>18</v>
      </c>
      <c r="F12" s="23" t="s">
        <v>24</v>
      </c>
      <c r="I12" s="25" t="s">
        <v>20</v>
      </c>
      <c r="J12" s="48" t="str">
        <f>'Rekapitulace stavby'!AN8</f>
        <v>22. 7. 2022</v>
      </c>
      <c r="L12" s="28"/>
    </row>
    <row r="13" spans="2:12" s="1" customFormat="1" ht="10.9" customHeight="1">
      <c r="B13" s="28"/>
      <c r="L13" s="28"/>
    </row>
    <row r="14" spans="2:12" s="1" customFormat="1" ht="12" customHeight="1">
      <c r="B14" s="28"/>
      <c r="D14" s="25" t="s">
        <v>22</v>
      </c>
      <c r="I14" s="25" t="s">
        <v>23</v>
      </c>
      <c r="J14" s="23" t="str">
        <f>IF('Rekapitulace stavby'!AN10="","",'Rekapitulace stavby'!AN10)</f>
        <v/>
      </c>
      <c r="L14" s="28"/>
    </row>
    <row r="15" spans="2:12" s="1" customFormat="1" ht="18" customHeight="1">
      <c r="B15" s="28"/>
      <c r="E15" s="23" t="str">
        <f>IF('Rekapitulace stavby'!E11="","",'Rekapitulace stavby'!E11)</f>
        <v xml:space="preserve"> </v>
      </c>
      <c r="I15" s="25" t="s">
        <v>25</v>
      </c>
      <c r="J15" s="23" t="str">
        <f>IF('Rekapitulace stavby'!AN11="","",'Rekapitulace stavby'!AN11)</f>
        <v/>
      </c>
      <c r="L15" s="28"/>
    </row>
    <row r="16" spans="2:12" s="1" customFormat="1" ht="6.95" customHeight="1">
      <c r="B16" s="28"/>
      <c r="L16" s="28"/>
    </row>
    <row r="17" spans="2:12" s="1" customFormat="1" ht="12" customHeight="1">
      <c r="B17" s="28"/>
      <c r="D17" s="25" t="s">
        <v>26</v>
      </c>
      <c r="I17" s="25" t="s">
        <v>23</v>
      </c>
      <c r="J17" s="23" t="str">
        <f>'Rekapitulace stavby'!AN13</f>
        <v>Vyplň údaj</v>
      </c>
      <c r="L17" s="28"/>
    </row>
    <row r="18" spans="2:12" s="1" customFormat="1" ht="18" customHeight="1">
      <c r="B18" s="28"/>
      <c r="E18" s="236" t="str">
        <f>'Rekapitulace stavby'!E14</f>
        <v>Vyplň údaj</v>
      </c>
      <c r="F18" s="236"/>
      <c r="G18" s="236"/>
      <c r="H18" s="236"/>
      <c r="I18" s="25" t="s">
        <v>25</v>
      </c>
      <c r="J18" s="23" t="str">
        <f>'Rekapitulace stavby'!AN14</f>
        <v>Vyplň údaj</v>
      </c>
      <c r="L18" s="28"/>
    </row>
    <row r="19" spans="2:12" s="1" customFormat="1" ht="6.95" customHeight="1">
      <c r="B19" s="28"/>
      <c r="L19" s="28"/>
    </row>
    <row r="20" spans="2:12" s="1" customFormat="1" ht="12" customHeight="1">
      <c r="B20" s="28"/>
      <c r="D20" s="25" t="s">
        <v>27</v>
      </c>
      <c r="I20" s="25" t="s">
        <v>23</v>
      </c>
      <c r="J20" s="23" t="str">
        <f>IF('Rekapitulace stavby'!AN16="","",'Rekapitulace stavby'!AN16)</f>
        <v/>
      </c>
      <c r="L20" s="28"/>
    </row>
    <row r="21" spans="2:12" s="1" customFormat="1" ht="18" customHeight="1">
      <c r="B21" s="28"/>
      <c r="E21" s="23" t="str">
        <f>IF('Rekapitulace stavby'!E17="","",'Rekapitulace stavby'!E17)</f>
        <v xml:space="preserve"> </v>
      </c>
      <c r="I21" s="25" t="s">
        <v>25</v>
      </c>
      <c r="J21" s="23" t="str">
        <f>IF('Rekapitulace stavby'!AN17="","",'Rekapitulace stavby'!AN17)</f>
        <v/>
      </c>
      <c r="L21" s="28"/>
    </row>
    <row r="22" spans="2:12" s="1" customFormat="1" ht="6.95" customHeight="1">
      <c r="B22" s="28"/>
      <c r="L22" s="28"/>
    </row>
    <row r="23" spans="2:12" s="1" customFormat="1" ht="12" customHeight="1">
      <c r="B23" s="28"/>
      <c r="D23" s="25" t="s">
        <v>29</v>
      </c>
      <c r="I23" s="25" t="s">
        <v>23</v>
      </c>
      <c r="J23" s="23" t="str">
        <f>IF('Rekapitulace stavby'!AN19="","",'Rekapitulace stavby'!AN19)</f>
        <v/>
      </c>
      <c r="L23" s="28"/>
    </row>
    <row r="24" spans="2:12" s="1" customFormat="1" ht="18" customHeight="1">
      <c r="B24" s="28"/>
      <c r="E24" s="23" t="str">
        <f>IF('Rekapitulace stavby'!E20="","",'Rekapitulace stavby'!E20)</f>
        <v xml:space="preserve"> </v>
      </c>
      <c r="I24" s="25" t="s">
        <v>25</v>
      </c>
      <c r="J24" s="23" t="str">
        <f>IF('Rekapitulace stavby'!AN20="","",'Rekapitulace stavby'!AN20)</f>
        <v/>
      </c>
      <c r="L24" s="28"/>
    </row>
    <row r="25" spans="2:12" s="1" customFormat="1" ht="6.95" customHeight="1">
      <c r="B25" s="28"/>
      <c r="L25" s="28"/>
    </row>
    <row r="26" spans="2:12" s="1" customFormat="1" ht="12" customHeight="1">
      <c r="B26" s="28"/>
      <c r="D26" s="25" t="s">
        <v>30</v>
      </c>
      <c r="L26" s="28"/>
    </row>
    <row r="27" spans="2:12" s="7" customFormat="1" ht="16.5" customHeight="1">
      <c r="B27" s="84"/>
      <c r="E27" s="240" t="s">
        <v>1</v>
      </c>
      <c r="F27" s="240"/>
      <c r="G27" s="240"/>
      <c r="H27" s="240"/>
      <c r="L27" s="84"/>
    </row>
    <row r="28" spans="2:12" s="1" customFormat="1" ht="6.95" customHeight="1">
      <c r="B28" s="28"/>
      <c r="L28" s="28"/>
    </row>
    <row r="29" spans="2:12" s="1" customFormat="1" ht="6.95" customHeight="1">
      <c r="B29" s="28"/>
      <c r="D29" s="49"/>
      <c r="E29" s="49"/>
      <c r="F29" s="49"/>
      <c r="G29" s="49"/>
      <c r="H29" s="49"/>
      <c r="I29" s="49"/>
      <c r="J29" s="49"/>
      <c r="K29" s="49"/>
      <c r="L29" s="28"/>
    </row>
    <row r="30" spans="2:12" s="1" customFormat="1" ht="25.35" customHeight="1">
      <c r="B30" s="28"/>
      <c r="D30" s="85" t="s">
        <v>31</v>
      </c>
      <c r="J30" s="61">
        <f>ROUND(J121,2)</f>
        <v>0</v>
      </c>
      <c r="L30" s="28"/>
    </row>
    <row r="31" spans="2:12" s="1" customFormat="1" ht="6.95" customHeight="1">
      <c r="B31" s="28"/>
      <c r="D31" s="49"/>
      <c r="E31" s="49"/>
      <c r="F31" s="49"/>
      <c r="G31" s="49"/>
      <c r="H31" s="49"/>
      <c r="I31" s="49"/>
      <c r="J31" s="49"/>
      <c r="K31" s="49"/>
      <c r="L31" s="28"/>
    </row>
    <row r="32" spans="2:12" s="1" customFormat="1" ht="14.45" customHeight="1">
      <c r="B32" s="28"/>
      <c r="F32" s="31" t="s">
        <v>33</v>
      </c>
      <c r="I32" s="31" t="s">
        <v>32</v>
      </c>
      <c r="J32" s="31" t="s">
        <v>34</v>
      </c>
      <c r="L32" s="28"/>
    </row>
    <row r="33" spans="2:12" s="1" customFormat="1" ht="14.45" customHeight="1">
      <c r="B33" s="28"/>
      <c r="D33" s="86" t="s">
        <v>35</v>
      </c>
      <c r="E33" s="25" t="s">
        <v>36</v>
      </c>
      <c r="F33" s="87">
        <f>ROUND((SUM(BE121:BE162)),2)</f>
        <v>0</v>
      </c>
      <c r="I33" s="88">
        <v>0.21</v>
      </c>
      <c r="J33" s="87">
        <f>ROUND(((SUM(BE121:BE162))*I33),2)</f>
        <v>0</v>
      </c>
      <c r="L33" s="28"/>
    </row>
    <row r="34" spans="2:12" s="1" customFormat="1" ht="14.45" customHeight="1">
      <c r="B34" s="28"/>
      <c r="E34" s="25" t="s">
        <v>37</v>
      </c>
      <c r="F34" s="87">
        <f>ROUND((SUM(BF121:BF162)),2)</f>
        <v>0</v>
      </c>
      <c r="I34" s="88">
        <v>0.15</v>
      </c>
      <c r="J34" s="87">
        <f>ROUND(((SUM(BF121:BF162))*I34),2)</f>
        <v>0</v>
      </c>
      <c r="L34" s="28"/>
    </row>
    <row r="35" spans="2:12" s="1" customFormat="1" ht="14.45" customHeight="1" hidden="1">
      <c r="B35" s="28"/>
      <c r="E35" s="25" t="s">
        <v>38</v>
      </c>
      <c r="F35" s="87">
        <f>ROUND((SUM(BG121:BG162)),2)</f>
        <v>0</v>
      </c>
      <c r="I35" s="88">
        <v>0.21</v>
      </c>
      <c r="J35" s="87">
        <f>0</f>
        <v>0</v>
      </c>
      <c r="L35" s="28"/>
    </row>
    <row r="36" spans="2:12" s="1" customFormat="1" ht="14.45" customHeight="1" hidden="1">
      <c r="B36" s="28"/>
      <c r="E36" s="25" t="s">
        <v>39</v>
      </c>
      <c r="F36" s="87">
        <f>ROUND((SUM(BH121:BH162)),2)</f>
        <v>0</v>
      </c>
      <c r="I36" s="88">
        <v>0.15</v>
      </c>
      <c r="J36" s="87">
        <f>0</f>
        <v>0</v>
      </c>
      <c r="L36" s="28"/>
    </row>
    <row r="37" spans="2:12" s="1" customFormat="1" ht="14.45" customHeight="1" hidden="1">
      <c r="B37" s="28"/>
      <c r="E37" s="25" t="s">
        <v>40</v>
      </c>
      <c r="F37" s="87">
        <f>ROUND((SUM(BI121:BI162)),2)</f>
        <v>0</v>
      </c>
      <c r="I37" s="88">
        <v>0</v>
      </c>
      <c r="J37" s="87">
        <f>0</f>
        <v>0</v>
      </c>
      <c r="L37" s="28"/>
    </row>
    <row r="38" spans="2:12" s="1" customFormat="1" ht="6.95" customHeight="1">
      <c r="B38" s="28"/>
      <c r="L38" s="28"/>
    </row>
    <row r="39" spans="2:12" s="1" customFormat="1" ht="25.35" customHeight="1">
      <c r="B39" s="28"/>
      <c r="C39" s="89"/>
      <c r="D39" s="90" t="s">
        <v>41</v>
      </c>
      <c r="E39" s="52"/>
      <c r="F39" s="52"/>
      <c r="G39" s="91" t="s">
        <v>42</v>
      </c>
      <c r="H39" s="92" t="s">
        <v>43</v>
      </c>
      <c r="I39" s="52"/>
      <c r="J39" s="93">
        <f>SUM(J30:J37)</f>
        <v>0</v>
      </c>
      <c r="K39" s="94"/>
      <c r="L39" s="28"/>
    </row>
    <row r="40" spans="2:12" s="1" customFormat="1" ht="14.45" customHeight="1">
      <c r="B40" s="28"/>
      <c r="L40" s="28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28"/>
      <c r="D50" s="37" t="s">
        <v>44</v>
      </c>
      <c r="E50" s="38"/>
      <c r="F50" s="38"/>
      <c r="G50" s="37" t="s">
        <v>45</v>
      </c>
      <c r="H50" s="38"/>
      <c r="I50" s="38"/>
      <c r="J50" s="38"/>
      <c r="K50" s="38"/>
      <c r="L50" s="28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.75">
      <c r="B61" s="28"/>
      <c r="D61" s="39" t="s">
        <v>46</v>
      </c>
      <c r="E61" s="30"/>
      <c r="F61" s="95" t="s">
        <v>47</v>
      </c>
      <c r="G61" s="39" t="s">
        <v>46</v>
      </c>
      <c r="H61" s="30"/>
      <c r="I61" s="30"/>
      <c r="J61" s="96" t="s">
        <v>47</v>
      </c>
      <c r="K61" s="30"/>
      <c r="L61" s="28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.75">
      <c r="B65" s="28"/>
      <c r="D65" s="37" t="s">
        <v>48</v>
      </c>
      <c r="E65" s="38"/>
      <c r="F65" s="38"/>
      <c r="G65" s="37" t="s">
        <v>49</v>
      </c>
      <c r="H65" s="38"/>
      <c r="I65" s="38"/>
      <c r="J65" s="38"/>
      <c r="K65" s="38"/>
      <c r="L65" s="28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.75">
      <c r="B76" s="28"/>
      <c r="D76" s="39" t="s">
        <v>46</v>
      </c>
      <c r="E76" s="30"/>
      <c r="F76" s="95" t="s">
        <v>47</v>
      </c>
      <c r="G76" s="39" t="s">
        <v>46</v>
      </c>
      <c r="H76" s="30"/>
      <c r="I76" s="30"/>
      <c r="J76" s="96" t="s">
        <v>47</v>
      </c>
      <c r="K76" s="30"/>
      <c r="L76" s="28"/>
    </row>
    <row r="77" spans="2:12" s="1" customFormat="1" ht="14.45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8"/>
    </row>
    <row r="81" spans="2:12" s="1" customFormat="1" ht="6.95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8"/>
    </row>
    <row r="82" spans="2:12" s="1" customFormat="1" ht="24.95" customHeight="1">
      <c r="B82" s="28"/>
      <c r="C82" s="20" t="s">
        <v>106</v>
      </c>
      <c r="L82" s="28"/>
    </row>
    <row r="83" spans="2:12" s="1" customFormat="1" ht="6.95" customHeight="1">
      <c r="B83" s="28"/>
      <c r="L83" s="28"/>
    </row>
    <row r="84" spans="2:12" s="1" customFormat="1" ht="12" customHeight="1">
      <c r="B84" s="28"/>
      <c r="C84" s="25" t="s">
        <v>14</v>
      </c>
      <c r="L84" s="28"/>
    </row>
    <row r="85" spans="2:12" s="1" customFormat="1" ht="16.5" customHeight="1">
      <c r="B85" s="28"/>
      <c r="E85" s="264" t="str">
        <f>E7</f>
        <v>Sklad a přístřešek pro svařován a retenční nádrž, SAKO Brno a.s.</v>
      </c>
      <c r="F85" s="265"/>
      <c r="G85" s="265"/>
      <c r="H85" s="265"/>
      <c r="L85" s="28"/>
    </row>
    <row r="86" spans="2:12" s="1" customFormat="1" ht="12" customHeight="1">
      <c r="B86" s="28"/>
      <c r="C86" s="25" t="s">
        <v>104</v>
      </c>
      <c r="L86" s="28"/>
    </row>
    <row r="87" spans="2:12" s="1" customFormat="1" ht="16.5" customHeight="1">
      <c r="B87" s="28"/>
      <c r="E87" s="229" t="str">
        <f>E9</f>
        <v>ZTI SO07</v>
      </c>
      <c r="F87" s="263"/>
      <c r="G87" s="263"/>
      <c r="H87" s="263"/>
      <c r="L87" s="28"/>
    </row>
    <row r="88" spans="2:12" s="1" customFormat="1" ht="6.95" customHeight="1">
      <c r="B88" s="28"/>
      <c r="L88" s="28"/>
    </row>
    <row r="89" spans="2:12" s="1" customFormat="1" ht="12" customHeight="1">
      <c r="B89" s="28"/>
      <c r="C89" s="25" t="s">
        <v>18</v>
      </c>
      <c r="F89" s="23" t="str">
        <f>F12</f>
        <v xml:space="preserve"> </v>
      </c>
      <c r="I89" s="25" t="s">
        <v>20</v>
      </c>
      <c r="J89" s="48" t="str">
        <f>IF(J12="","",J12)</f>
        <v>22. 7. 2022</v>
      </c>
      <c r="L89" s="28"/>
    </row>
    <row r="90" spans="2:12" s="1" customFormat="1" ht="6.95" customHeight="1">
      <c r="B90" s="28"/>
      <c r="L90" s="28"/>
    </row>
    <row r="91" spans="2:12" s="1" customFormat="1" ht="15.2" customHeight="1">
      <c r="B91" s="28"/>
      <c r="C91" s="25" t="s">
        <v>22</v>
      </c>
      <c r="F91" s="23" t="str">
        <f>E15</f>
        <v xml:space="preserve"> </v>
      </c>
      <c r="I91" s="25" t="s">
        <v>27</v>
      </c>
      <c r="J91" s="26" t="str">
        <f>E21</f>
        <v xml:space="preserve"> </v>
      </c>
      <c r="L91" s="28"/>
    </row>
    <row r="92" spans="2:12" s="1" customFormat="1" ht="15.2" customHeight="1">
      <c r="B92" s="28"/>
      <c r="C92" s="25" t="s">
        <v>26</v>
      </c>
      <c r="F92" s="23" t="str">
        <f>IF(E18="","",E18)</f>
        <v>Vyplň údaj</v>
      </c>
      <c r="I92" s="25" t="s">
        <v>29</v>
      </c>
      <c r="J92" s="26" t="str">
        <f>E24</f>
        <v xml:space="preserve"> </v>
      </c>
      <c r="L92" s="28"/>
    </row>
    <row r="93" spans="2:12" s="1" customFormat="1" ht="10.35" customHeight="1">
      <c r="B93" s="28"/>
      <c r="L93" s="28"/>
    </row>
    <row r="94" spans="2:12" s="1" customFormat="1" ht="29.25" customHeight="1">
      <c r="B94" s="28"/>
      <c r="C94" s="97" t="s">
        <v>107</v>
      </c>
      <c r="D94" s="89"/>
      <c r="E94" s="89"/>
      <c r="F94" s="89"/>
      <c r="G94" s="89"/>
      <c r="H94" s="89"/>
      <c r="I94" s="89"/>
      <c r="J94" s="98" t="s">
        <v>108</v>
      </c>
      <c r="K94" s="89"/>
      <c r="L94" s="28"/>
    </row>
    <row r="95" spans="2:12" s="1" customFormat="1" ht="10.35" customHeight="1">
      <c r="B95" s="28"/>
      <c r="L95" s="28"/>
    </row>
    <row r="96" spans="2:47" s="1" customFormat="1" ht="22.9" customHeight="1">
      <c r="B96" s="28"/>
      <c r="C96" s="99" t="s">
        <v>109</v>
      </c>
      <c r="J96" s="61">
        <f>J121</f>
        <v>0</v>
      </c>
      <c r="L96" s="28"/>
      <c r="AU96" s="16" t="s">
        <v>110</v>
      </c>
    </row>
    <row r="97" spans="2:12" s="8" customFormat="1" ht="24.95" customHeight="1">
      <c r="B97" s="100"/>
      <c r="D97" s="101" t="s">
        <v>662</v>
      </c>
      <c r="E97" s="102"/>
      <c r="F97" s="102"/>
      <c r="G97" s="102"/>
      <c r="H97" s="102"/>
      <c r="I97" s="102"/>
      <c r="J97" s="103">
        <f>J122</f>
        <v>0</v>
      </c>
      <c r="L97" s="100"/>
    </row>
    <row r="98" spans="2:12" s="8" customFormat="1" ht="24.95" customHeight="1">
      <c r="B98" s="100"/>
      <c r="D98" s="101" t="s">
        <v>663</v>
      </c>
      <c r="E98" s="102"/>
      <c r="F98" s="102"/>
      <c r="G98" s="102"/>
      <c r="H98" s="102"/>
      <c r="I98" s="102"/>
      <c r="J98" s="103">
        <f>J123</f>
        <v>0</v>
      </c>
      <c r="L98" s="100"/>
    </row>
    <row r="99" spans="2:12" s="8" customFormat="1" ht="24.95" customHeight="1">
      <c r="B99" s="100"/>
      <c r="D99" s="101" t="s">
        <v>664</v>
      </c>
      <c r="E99" s="102"/>
      <c r="F99" s="102"/>
      <c r="G99" s="102"/>
      <c r="H99" s="102"/>
      <c r="I99" s="102"/>
      <c r="J99" s="103">
        <f>J130</f>
        <v>0</v>
      </c>
      <c r="L99" s="100"/>
    </row>
    <row r="100" spans="2:12" s="8" customFormat="1" ht="24.95" customHeight="1">
      <c r="B100" s="100"/>
      <c r="D100" s="101" t="s">
        <v>665</v>
      </c>
      <c r="E100" s="102"/>
      <c r="F100" s="102"/>
      <c r="G100" s="102"/>
      <c r="H100" s="102"/>
      <c r="I100" s="102"/>
      <c r="J100" s="103">
        <f>J143</f>
        <v>0</v>
      </c>
      <c r="L100" s="100"/>
    </row>
    <row r="101" spans="2:12" s="8" customFormat="1" ht="24.95" customHeight="1">
      <c r="B101" s="100"/>
      <c r="D101" s="101" t="s">
        <v>666</v>
      </c>
      <c r="E101" s="102"/>
      <c r="F101" s="102"/>
      <c r="G101" s="102"/>
      <c r="H101" s="102"/>
      <c r="I101" s="102"/>
      <c r="J101" s="103">
        <f>J154</f>
        <v>0</v>
      </c>
      <c r="L101" s="100"/>
    </row>
    <row r="102" spans="2:12" s="1" customFormat="1" ht="21.75" customHeight="1">
      <c r="B102" s="28"/>
      <c r="L102" s="28"/>
    </row>
    <row r="103" spans="2:12" s="1" customFormat="1" ht="6.95" customHeight="1"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28"/>
    </row>
    <row r="107" spans="2:12" s="1" customFormat="1" ht="6.95" customHeight="1">
      <c r="B107" s="42"/>
      <c r="C107" s="43"/>
      <c r="D107" s="43"/>
      <c r="E107" s="43"/>
      <c r="F107" s="43"/>
      <c r="G107" s="43"/>
      <c r="H107" s="43"/>
      <c r="I107" s="43"/>
      <c r="J107" s="43"/>
      <c r="K107" s="43"/>
      <c r="L107" s="28"/>
    </row>
    <row r="108" spans="2:12" s="1" customFormat="1" ht="24.95" customHeight="1">
      <c r="B108" s="28"/>
      <c r="C108" s="20" t="s">
        <v>118</v>
      </c>
      <c r="L108" s="28"/>
    </row>
    <row r="109" spans="2:12" s="1" customFormat="1" ht="6.95" customHeight="1">
      <c r="B109" s="28"/>
      <c r="L109" s="28"/>
    </row>
    <row r="110" spans="2:12" s="1" customFormat="1" ht="12" customHeight="1">
      <c r="B110" s="28"/>
      <c r="C110" s="25" t="s">
        <v>14</v>
      </c>
      <c r="L110" s="28"/>
    </row>
    <row r="111" spans="2:12" s="1" customFormat="1" ht="16.5" customHeight="1">
      <c r="B111" s="28"/>
      <c r="E111" s="264" t="str">
        <f>E7</f>
        <v>Sklad a přístřešek pro svařován a retenční nádrž, SAKO Brno a.s.</v>
      </c>
      <c r="F111" s="265"/>
      <c r="G111" s="265"/>
      <c r="H111" s="265"/>
      <c r="L111" s="28"/>
    </row>
    <row r="112" spans="2:12" s="1" customFormat="1" ht="12" customHeight="1">
      <c r="B112" s="28"/>
      <c r="C112" s="25" t="s">
        <v>104</v>
      </c>
      <c r="L112" s="28"/>
    </row>
    <row r="113" spans="2:12" s="1" customFormat="1" ht="16.5" customHeight="1">
      <c r="B113" s="28"/>
      <c r="E113" s="229" t="str">
        <f>E9</f>
        <v>ZTI SO07</v>
      </c>
      <c r="F113" s="263"/>
      <c r="G113" s="263"/>
      <c r="H113" s="263"/>
      <c r="L113" s="28"/>
    </row>
    <row r="114" spans="2:12" s="1" customFormat="1" ht="6.95" customHeight="1">
      <c r="B114" s="28"/>
      <c r="L114" s="28"/>
    </row>
    <row r="115" spans="2:12" s="1" customFormat="1" ht="12" customHeight="1">
      <c r="B115" s="28"/>
      <c r="C115" s="25" t="s">
        <v>18</v>
      </c>
      <c r="F115" s="23" t="str">
        <f>F12</f>
        <v xml:space="preserve"> </v>
      </c>
      <c r="I115" s="25" t="s">
        <v>20</v>
      </c>
      <c r="J115" s="48" t="str">
        <f>IF(J12="","",J12)</f>
        <v>22. 7. 2022</v>
      </c>
      <c r="L115" s="28"/>
    </row>
    <row r="116" spans="2:12" s="1" customFormat="1" ht="6.95" customHeight="1">
      <c r="B116" s="28"/>
      <c r="L116" s="28"/>
    </row>
    <row r="117" spans="2:12" s="1" customFormat="1" ht="15.2" customHeight="1">
      <c r="B117" s="28"/>
      <c r="C117" s="25" t="s">
        <v>22</v>
      </c>
      <c r="F117" s="23" t="str">
        <f>E15</f>
        <v xml:space="preserve"> </v>
      </c>
      <c r="I117" s="25" t="s">
        <v>27</v>
      </c>
      <c r="J117" s="26" t="str">
        <f>E21</f>
        <v xml:space="preserve"> </v>
      </c>
      <c r="L117" s="28"/>
    </row>
    <row r="118" spans="2:12" s="1" customFormat="1" ht="15.2" customHeight="1">
      <c r="B118" s="28"/>
      <c r="C118" s="25" t="s">
        <v>26</v>
      </c>
      <c r="F118" s="23" t="str">
        <f>IF(E18="","",E18)</f>
        <v>Vyplň údaj</v>
      </c>
      <c r="I118" s="25" t="s">
        <v>29</v>
      </c>
      <c r="J118" s="26" t="str">
        <f>E24</f>
        <v xml:space="preserve"> </v>
      </c>
      <c r="L118" s="28"/>
    </row>
    <row r="119" spans="2:12" s="1" customFormat="1" ht="10.35" customHeight="1">
      <c r="B119" s="28"/>
      <c r="L119" s="28"/>
    </row>
    <row r="120" spans="2:20" s="10" customFormat="1" ht="29.25" customHeight="1">
      <c r="B120" s="108"/>
      <c r="C120" s="109" t="s">
        <v>119</v>
      </c>
      <c r="D120" s="110" t="s">
        <v>56</v>
      </c>
      <c r="E120" s="110" t="s">
        <v>52</v>
      </c>
      <c r="F120" s="110" t="s">
        <v>53</v>
      </c>
      <c r="G120" s="110" t="s">
        <v>120</v>
      </c>
      <c r="H120" s="110" t="s">
        <v>121</v>
      </c>
      <c r="I120" s="110" t="s">
        <v>122</v>
      </c>
      <c r="J120" s="111" t="s">
        <v>108</v>
      </c>
      <c r="K120" s="112" t="s">
        <v>123</v>
      </c>
      <c r="L120" s="108"/>
      <c r="M120" s="54" t="s">
        <v>1</v>
      </c>
      <c r="N120" s="55" t="s">
        <v>35</v>
      </c>
      <c r="O120" s="55" t="s">
        <v>124</v>
      </c>
      <c r="P120" s="55" t="s">
        <v>125</v>
      </c>
      <c r="Q120" s="55" t="s">
        <v>126</v>
      </c>
      <c r="R120" s="55" t="s">
        <v>127</v>
      </c>
      <c r="S120" s="55" t="s">
        <v>128</v>
      </c>
      <c r="T120" s="56" t="s">
        <v>129</v>
      </c>
    </row>
    <row r="121" spans="2:63" s="1" customFormat="1" ht="22.9" customHeight="1">
      <c r="B121" s="28"/>
      <c r="C121" s="59" t="s">
        <v>130</v>
      </c>
      <c r="J121" s="113">
        <f>BK121</f>
        <v>0</v>
      </c>
      <c r="L121" s="28"/>
      <c r="M121" s="57"/>
      <c r="N121" s="49"/>
      <c r="O121" s="49"/>
      <c r="P121" s="114">
        <f>P122+P123+P130+P143+P154</f>
        <v>0</v>
      </c>
      <c r="Q121" s="49"/>
      <c r="R121" s="114">
        <f>R122+R123+R130+R143+R154</f>
        <v>0</v>
      </c>
      <c r="S121" s="49"/>
      <c r="T121" s="115">
        <f>T122+T123+T130+T143+T154</f>
        <v>0</v>
      </c>
      <c r="AT121" s="16" t="s">
        <v>70</v>
      </c>
      <c r="AU121" s="16" t="s">
        <v>110</v>
      </c>
      <c r="BK121" s="116">
        <f>BK122+BK123+BK130+BK143+BK154</f>
        <v>0</v>
      </c>
    </row>
    <row r="122" spans="2:63" s="11" customFormat="1" ht="25.9" customHeight="1">
      <c r="B122" s="117"/>
      <c r="D122" s="118" t="s">
        <v>70</v>
      </c>
      <c r="E122" s="119" t="s">
        <v>352</v>
      </c>
      <c r="F122" s="119" t="s">
        <v>87</v>
      </c>
      <c r="J122" s="120">
        <f>BK122</f>
        <v>0</v>
      </c>
      <c r="L122" s="117"/>
      <c r="M122" s="121"/>
      <c r="P122" s="122">
        <v>0</v>
      </c>
      <c r="R122" s="122">
        <v>0</v>
      </c>
      <c r="T122" s="123">
        <v>0</v>
      </c>
      <c r="AR122" s="118" t="s">
        <v>79</v>
      </c>
      <c r="AT122" s="124" t="s">
        <v>70</v>
      </c>
      <c r="AU122" s="124" t="s">
        <v>71</v>
      </c>
      <c r="AY122" s="118" t="s">
        <v>133</v>
      </c>
      <c r="BK122" s="125">
        <v>0</v>
      </c>
    </row>
    <row r="123" spans="2:63" s="11" customFormat="1" ht="25.9" customHeight="1">
      <c r="B123" s="117"/>
      <c r="D123" s="118" t="s">
        <v>70</v>
      </c>
      <c r="E123" s="119" t="s">
        <v>180</v>
      </c>
      <c r="F123" s="119" t="s">
        <v>667</v>
      </c>
      <c r="J123" s="120">
        <f>BK123</f>
        <v>0</v>
      </c>
      <c r="L123" s="117"/>
      <c r="M123" s="121"/>
      <c r="P123" s="122">
        <f>SUM(P124:P129)</f>
        <v>0</v>
      </c>
      <c r="R123" s="122">
        <f>SUM(R124:R129)</f>
        <v>0</v>
      </c>
      <c r="T123" s="123">
        <f>SUM(T124:T129)</f>
        <v>0</v>
      </c>
      <c r="AR123" s="118" t="s">
        <v>79</v>
      </c>
      <c r="AT123" s="124" t="s">
        <v>70</v>
      </c>
      <c r="AU123" s="124" t="s">
        <v>71</v>
      </c>
      <c r="AY123" s="118" t="s">
        <v>133</v>
      </c>
      <c r="BK123" s="125">
        <f>SUM(BK124:BK129)</f>
        <v>0</v>
      </c>
    </row>
    <row r="124" spans="2:65" s="1" customFormat="1" ht="21.75" customHeight="1">
      <c r="B124" s="128"/>
      <c r="C124" s="129" t="s">
        <v>79</v>
      </c>
      <c r="D124" s="129" t="s">
        <v>135</v>
      </c>
      <c r="E124" s="130" t="s">
        <v>668</v>
      </c>
      <c r="F124" s="131" t="s">
        <v>669</v>
      </c>
      <c r="G124" s="132" t="s">
        <v>138</v>
      </c>
      <c r="H124" s="133">
        <v>6</v>
      </c>
      <c r="I124" s="134"/>
      <c r="J124" s="134">
        <f aca="true" t="shared" si="0" ref="J124:J129">ROUND(I124*H124,2)</f>
        <v>0</v>
      </c>
      <c r="K124" s="135"/>
      <c r="L124" s="28"/>
      <c r="M124" s="136" t="s">
        <v>1</v>
      </c>
      <c r="N124" s="137" t="s">
        <v>36</v>
      </c>
      <c r="O124" s="138">
        <v>0</v>
      </c>
      <c r="P124" s="138">
        <f aca="true" t="shared" si="1" ref="P124:P129">O124*H124</f>
        <v>0</v>
      </c>
      <c r="Q124" s="138">
        <v>0</v>
      </c>
      <c r="R124" s="138">
        <f aca="true" t="shared" si="2" ref="R124:R129">Q124*H124</f>
        <v>0</v>
      </c>
      <c r="S124" s="138">
        <v>0</v>
      </c>
      <c r="T124" s="139">
        <f aca="true" t="shared" si="3" ref="T124:T129">S124*H124</f>
        <v>0</v>
      </c>
      <c r="AR124" s="140" t="s">
        <v>139</v>
      </c>
      <c r="AT124" s="140" t="s">
        <v>135</v>
      </c>
      <c r="AU124" s="140" t="s">
        <v>79</v>
      </c>
      <c r="AY124" s="16" t="s">
        <v>133</v>
      </c>
      <c r="BE124" s="141">
        <f aca="true" t="shared" si="4" ref="BE124:BE129">IF(N124="základní",J124,0)</f>
        <v>0</v>
      </c>
      <c r="BF124" s="141">
        <f aca="true" t="shared" si="5" ref="BF124:BF129">IF(N124="snížená",J124,0)</f>
        <v>0</v>
      </c>
      <c r="BG124" s="141">
        <f aca="true" t="shared" si="6" ref="BG124:BG129">IF(N124="zákl. přenesená",J124,0)</f>
        <v>0</v>
      </c>
      <c r="BH124" s="141">
        <f aca="true" t="shared" si="7" ref="BH124:BH129">IF(N124="sníž. přenesená",J124,0)</f>
        <v>0</v>
      </c>
      <c r="BI124" s="141">
        <f aca="true" t="shared" si="8" ref="BI124:BI129">IF(N124="nulová",J124,0)</f>
        <v>0</v>
      </c>
      <c r="BJ124" s="16" t="s">
        <v>79</v>
      </c>
      <c r="BK124" s="141">
        <f aca="true" t="shared" si="9" ref="BK124:BK129">ROUND(I124*H124,2)</f>
        <v>0</v>
      </c>
      <c r="BL124" s="16" t="s">
        <v>139</v>
      </c>
      <c r="BM124" s="140" t="s">
        <v>81</v>
      </c>
    </row>
    <row r="125" spans="2:65" s="1" customFormat="1" ht="16.5" customHeight="1">
      <c r="B125" s="128"/>
      <c r="C125" s="129" t="s">
        <v>81</v>
      </c>
      <c r="D125" s="129" t="s">
        <v>135</v>
      </c>
      <c r="E125" s="130" t="s">
        <v>670</v>
      </c>
      <c r="F125" s="131" t="s">
        <v>671</v>
      </c>
      <c r="G125" s="132" t="s">
        <v>138</v>
      </c>
      <c r="H125" s="133">
        <v>6</v>
      </c>
      <c r="I125" s="134"/>
      <c r="J125" s="134">
        <f t="shared" si="0"/>
        <v>0</v>
      </c>
      <c r="K125" s="135"/>
      <c r="L125" s="28"/>
      <c r="M125" s="136" t="s">
        <v>1</v>
      </c>
      <c r="N125" s="137" t="s">
        <v>36</v>
      </c>
      <c r="O125" s="138">
        <v>0</v>
      </c>
      <c r="P125" s="138">
        <f t="shared" si="1"/>
        <v>0</v>
      </c>
      <c r="Q125" s="138">
        <v>0</v>
      </c>
      <c r="R125" s="138">
        <f t="shared" si="2"/>
        <v>0</v>
      </c>
      <c r="S125" s="138">
        <v>0</v>
      </c>
      <c r="T125" s="139">
        <f t="shared" si="3"/>
        <v>0</v>
      </c>
      <c r="AR125" s="140" t="s">
        <v>139</v>
      </c>
      <c r="AT125" s="140" t="s">
        <v>135</v>
      </c>
      <c r="AU125" s="140" t="s">
        <v>79</v>
      </c>
      <c r="AY125" s="16" t="s">
        <v>133</v>
      </c>
      <c r="BE125" s="141">
        <f t="shared" si="4"/>
        <v>0</v>
      </c>
      <c r="BF125" s="141">
        <f t="shared" si="5"/>
        <v>0</v>
      </c>
      <c r="BG125" s="141">
        <f t="shared" si="6"/>
        <v>0</v>
      </c>
      <c r="BH125" s="141">
        <f t="shared" si="7"/>
        <v>0</v>
      </c>
      <c r="BI125" s="141">
        <f t="shared" si="8"/>
        <v>0</v>
      </c>
      <c r="BJ125" s="16" t="s">
        <v>79</v>
      </c>
      <c r="BK125" s="141">
        <f t="shared" si="9"/>
        <v>0</v>
      </c>
      <c r="BL125" s="16" t="s">
        <v>139</v>
      </c>
      <c r="BM125" s="140" t="s">
        <v>139</v>
      </c>
    </row>
    <row r="126" spans="2:65" s="1" customFormat="1" ht="21.75" customHeight="1">
      <c r="B126" s="128"/>
      <c r="C126" s="129" t="s">
        <v>142</v>
      </c>
      <c r="D126" s="129" t="s">
        <v>135</v>
      </c>
      <c r="E126" s="130" t="s">
        <v>672</v>
      </c>
      <c r="F126" s="131" t="s">
        <v>673</v>
      </c>
      <c r="G126" s="132" t="s">
        <v>138</v>
      </c>
      <c r="H126" s="133">
        <v>6</v>
      </c>
      <c r="I126" s="134"/>
      <c r="J126" s="134">
        <f t="shared" si="0"/>
        <v>0</v>
      </c>
      <c r="K126" s="135"/>
      <c r="L126" s="28"/>
      <c r="M126" s="136" t="s">
        <v>1</v>
      </c>
      <c r="N126" s="137" t="s">
        <v>36</v>
      </c>
      <c r="O126" s="138">
        <v>0</v>
      </c>
      <c r="P126" s="138">
        <f t="shared" si="1"/>
        <v>0</v>
      </c>
      <c r="Q126" s="138">
        <v>0</v>
      </c>
      <c r="R126" s="138">
        <f t="shared" si="2"/>
        <v>0</v>
      </c>
      <c r="S126" s="138">
        <v>0</v>
      </c>
      <c r="T126" s="139">
        <f t="shared" si="3"/>
        <v>0</v>
      </c>
      <c r="AR126" s="140" t="s">
        <v>139</v>
      </c>
      <c r="AT126" s="140" t="s">
        <v>135</v>
      </c>
      <c r="AU126" s="140" t="s">
        <v>79</v>
      </c>
      <c r="AY126" s="16" t="s">
        <v>133</v>
      </c>
      <c r="BE126" s="141">
        <f t="shared" si="4"/>
        <v>0</v>
      </c>
      <c r="BF126" s="141">
        <f t="shared" si="5"/>
        <v>0</v>
      </c>
      <c r="BG126" s="141">
        <f t="shared" si="6"/>
        <v>0</v>
      </c>
      <c r="BH126" s="141">
        <f t="shared" si="7"/>
        <v>0</v>
      </c>
      <c r="BI126" s="141">
        <f t="shared" si="8"/>
        <v>0</v>
      </c>
      <c r="BJ126" s="16" t="s">
        <v>79</v>
      </c>
      <c r="BK126" s="141">
        <f t="shared" si="9"/>
        <v>0</v>
      </c>
      <c r="BL126" s="16" t="s">
        <v>139</v>
      </c>
      <c r="BM126" s="140" t="s">
        <v>146</v>
      </c>
    </row>
    <row r="127" spans="2:65" s="1" customFormat="1" ht="16.5" customHeight="1">
      <c r="B127" s="128"/>
      <c r="C127" s="129" t="s">
        <v>139</v>
      </c>
      <c r="D127" s="129" t="s">
        <v>135</v>
      </c>
      <c r="E127" s="130" t="s">
        <v>674</v>
      </c>
      <c r="F127" s="131" t="s">
        <v>675</v>
      </c>
      <c r="G127" s="132" t="s">
        <v>145</v>
      </c>
      <c r="H127" s="133">
        <v>4</v>
      </c>
      <c r="I127" s="134"/>
      <c r="J127" s="134">
        <f t="shared" si="0"/>
        <v>0</v>
      </c>
      <c r="K127" s="135"/>
      <c r="L127" s="28"/>
      <c r="M127" s="136" t="s">
        <v>1</v>
      </c>
      <c r="N127" s="137" t="s">
        <v>36</v>
      </c>
      <c r="O127" s="138">
        <v>0</v>
      </c>
      <c r="P127" s="138">
        <f t="shared" si="1"/>
        <v>0</v>
      </c>
      <c r="Q127" s="138">
        <v>0</v>
      </c>
      <c r="R127" s="138">
        <f t="shared" si="2"/>
        <v>0</v>
      </c>
      <c r="S127" s="138">
        <v>0</v>
      </c>
      <c r="T127" s="139">
        <f t="shared" si="3"/>
        <v>0</v>
      </c>
      <c r="AR127" s="140" t="s">
        <v>139</v>
      </c>
      <c r="AT127" s="140" t="s">
        <v>135</v>
      </c>
      <c r="AU127" s="140" t="s">
        <v>79</v>
      </c>
      <c r="AY127" s="16" t="s">
        <v>133</v>
      </c>
      <c r="BE127" s="141">
        <f t="shared" si="4"/>
        <v>0</v>
      </c>
      <c r="BF127" s="141">
        <f t="shared" si="5"/>
        <v>0</v>
      </c>
      <c r="BG127" s="141">
        <f t="shared" si="6"/>
        <v>0</v>
      </c>
      <c r="BH127" s="141">
        <f t="shared" si="7"/>
        <v>0</v>
      </c>
      <c r="BI127" s="141">
        <f t="shared" si="8"/>
        <v>0</v>
      </c>
      <c r="BJ127" s="16" t="s">
        <v>79</v>
      </c>
      <c r="BK127" s="141">
        <f t="shared" si="9"/>
        <v>0</v>
      </c>
      <c r="BL127" s="16" t="s">
        <v>139</v>
      </c>
      <c r="BM127" s="140" t="s">
        <v>149</v>
      </c>
    </row>
    <row r="128" spans="2:65" s="1" customFormat="1" ht="21.75" customHeight="1">
      <c r="B128" s="128"/>
      <c r="C128" s="129" t="s">
        <v>150</v>
      </c>
      <c r="D128" s="129" t="s">
        <v>135</v>
      </c>
      <c r="E128" s="130" t="s">
        <v>676</v>
      </c>
      <c r="F128" s="131" t="s">
        <v>677</v>
      </c>
      <c r="G128" s="132" t="s">
        <v>145</v>
      </c>
      <c r="H128" s="133">
        <v>4</v>
      </c>
      <c r="I128" s="134"/>
      <c r="J128" s="134">
        <f t="shared" si="0"/>
        <v>0</v>
      </c>
      <c r="K128" s="135"/>
      <c r="L128" s="28"/>
      <c r="M128" s="136" t="s">
        <v>1</v>
      </c>
      <c r="N128" s="137" t="s">
        <v>36</v>
      </c>
      <c r="O128" s="138">
        <v>0</v>
      </c>
      <c r="P128" s="138">
        <f t="shared" si="1"/>
        <v>0</v>
      </c>
      <c r="Q128" s="138">
        <v>0</v>
      </c>
      <c r="R128" s="138">
        <f t="shared" si="2"/>
        <v>0</v>
      </c>
      <c r="S128" s="138">
        <v>0</v>
      </c>
      <c r="T128" s="139">
        <f t="shared" si="3"/>
        <v>0</v>
      </c>
      <c r="AR128" s="140" t="s">
        <v>139</v>
      </c>
      <c r="AT128" s="140" t="s">
        <v>135</v>
      </c>
      <c r="AU128" s="140" t="s">
        <v>79</v>
      </c>
      <c r="AY128" s="16" t="s">
        <v>133</v>
      </c>
      <c r="BE128" s="141">
        <f t="shared" si="4"/>
        <v>0</v>
      </c>
      <c r="BF128" s="141">
        <f t="shared" si="5"/>
        <v>0</v>
      </c>
      <c r="BG128" s="141">
        <f t="shared" si="6"/>
        <v>0</v>
      </c>
      <c r="BH128" s="141">
        <f t="shared" si="7"/>
        <v>0</v>
      </c>
      <c r="BI128" s="141">
        <f t="shared" si="8"/>
        <v>0</v>
      </c>
      <c r="BJ128" s="16" t="s">
        <v>79</v>
      </c>
      <c r="BK128" s="141">
        <f t="shared" si="9"/>
        <v>0</v>
      </c>
      <c r="BL128" s="16" t="s">
        <v>139</v>
      </c>
      <c r="BM128" s="140" t="s">
        <v>153</v>
      </c>
    </row>
    <row r="129" spans="2:65" s="1" customFormat="1" ht="21.75" customHeight="1">
      <c r="B129" s="128"/>
      <c r="C129" s="129" t="s">
        <v>146</v>
      </c>
      <c r="D129" s="129" t="s">
        <v>135</v>
      </c>
      <c r="E129" s="130" t="s">
        <v>678</v>
      </c>
      <c r="F129" s="131" t="s">
        <v>679</v>
      </c>
      <c r="G129" s="132" t="s">
        <v>178</v>
      </c>
      <c r="H129" s="133">
        <v>1.35</v>
      </c>
      <c r="I129" s="134"/>
      <c r="J129" s="134">
        <f t="shared" si="0"/>
        <v>0</v>
      </c>
      <c r="K129" s="135"/>
      <c r="L129" s="28"/>
      <c r="M129" s="136" t="s">
        <v>1</v>
      </c>
      <c r="N129" s="137" t="s">
        <v>36</v>
      </c>
      <c r="O129" s="138">
        <v>0</v>
      </c>
      <c r="P129" s="138">
        <f t="shared" si="1"/>
        <v>0</v>
      </c>
      <c r="Q129" s="138">
        <v>0</v>
      </c>
      <c r="R129" s="138">
        <f t="shared" si="2"/>
        <v>0</v>
      </c>
      <c r="S129" s="138">
        <v>0</v>
      </c>
      <c r="T129" s="139">
        <f t="shared" si="3"/>
        <v>0</v>
      </c>
      <c r="AR129" s="140" t="s">
        <v>139</v>
      </c>
      <c r="AT129" s="140" t="s">
        <v>135</v>
      </c>
      <c r="AU129" s="140" t="s">
        <v>79</v>
      </c>
      <c r="AY129" s="16" t="s">
        <v>133</v>
      </c>
      <c r="BE129" s="141">
        <f t="shared" si="4"/>
        <v>0</v>
      </c>
      <c r="BF129" s="141">
        <f t="shared" si="5"/>
        <v>0</v>
      </c>
      <c r="BG129" s="141">
        <f t="shared" si="6"/>
        <v>0</v>
      </c>
      <c r="BH129" s="141">
        <f t="shared" si="7"/>
        <v>0</v>
      </c>
      <c r="BI129" s="141">
        <f t="shared" si="8"/>
        <v>0</v>
      </c>
      <c r="BJ129" s="16" t="s">
        <v>79</v>
      </c>
      <c r="BK129" s="141">
        <f t="shared" si="9"/>
        <v>0</v>
      </c>
      <c r="BL129" s="16" t="s">
        <v>139</v>
      </c>
      <c r="BM129" s="140" t="s">
        <v>156</v>
      </c>
    </row>
    <row r="130" spans="2:63" s="11" customFormat="1" ht="25.9" customHeight="1">
      <c r="B130" s="117"/>
      <c r="D130" s="118" t="s">
        <v>70</v>
      </c>
      <c r="E130" s="119" t="s">
        <v>221</v>
      </c>
      <c r="F130" s="119" t="s">
        <v>680</v>
      </c>
      <c r="J130" s="120">
        <f>BK130</f>
        <v>0</v>
      </c>
      <c r="L130" s="117"/>
      <c r="M130" s="121"/>
      <c r="P130" s="122">
        <f>SUM(P131:P142)</f>
        <v>0</v>
      </c>
      <c r="R130" s="122">
        <f>SUM(R131:R142)</f>
        <v>0</v>
      </c>
      <c r="T130" s="123">
        <f>SUM(T131:T142)</f>
        <v>0</v>
      </c>
      <c r="AR130" s="118" t="s">
        <v>81</v>
      </c>
      <c r="AT130" s="124" t="s">
        <v>70</v>
      </c>
      <c r="AU130" s="124" t="s">
        <v>71</v>
      </c>
      <c r="AY130" s="118" t="s">
        <v>133</v>
      </c>
      <c r="BK130" s="125">
        <f>SUM(BK131:BK142)</f>
        <v>0</v>
      </c>
    </row>
    <row r="131" spans="2:65" s="1" customFormat="1" ht="24.2" customHeight="1">
      <c r="B131" s="128"/>
      <c r="C131" s="129" t="s">
        <v>157</v>
      </c>
      <c r="D131" s="129" t="s">
        <v>135</v>
      </c>
      <c r="E131" s="130" t="s">
        <v>681</v>
      </c>
      <c r="F131" s="131" t="s">
        <v>682</v>
      </c>
      <c r="G131" s="132" t="s">
        <v>200</v>
      </c>
      <c r="H131" s="133">
        <v>1</v>
      </c>
      <c r="I131" s="134"/>
      <c r="J131" s="134">
        <f aca="true" t="shared" si="10" ref="J131:J142">ROUND(I131*H131,2)</f>
        <v>0</v>
      </c>
      <c r="K131" s="135"/>
      <c r="L131" s="28"/>
      <c r="M131" s="136" t="s">
        <v>1</v>
      </c>
      <c r="N131" s="137" t="s">
        <v>36</v>
      </c>
      <c r="O131" s="138">
        <v>0</v>
      </c>
      <c r="P131" s="138">
        <f aca="true" t="shared" si="11" ref="P131:P142">O131*H131</f>
        <v>0</v>
      </c>
      <c r="Q131" s="138">
        <v>0</v>
      </c>
      <c r="R131" s="138">
        <f aca="true" t="shared" si="12" ref="R131:R142">Q131*H131</f>
        <v>0</v>
      </c>
      <c r="S131" s="138">
        <v>0</v>
      </c>
      <c r="T131" s="139">
        <f aca="true" t="shared" si="13" ref="T131:T142">S131*H131</f>
        <v>0</v>
      </c>
      <c r="AR131" s="140" t="s">
        <v>163</v>
      </c>
      <c r="AT131" s="140" t="s">
        <v>135</v>
      </c>
      <c r="AU131" s="140" t="s">
        <v>79</v>
      </c>
      <c r="AY131" s="16" t="s">
        <v>133</v>
      </c>
      <c r="BE131" s="141">
        <f aca="true" t="shared" si="14" ref="BE131:BE142">IF(N131="základní",J131,0)</f>
        <v>0</v>
      </c>
      <c r="BF131" s="141">
        <f aca="true" t="shared" si="15" ref="BF131:BF142">IF(N131="snížená",J131,0)</f>
        <v>0</v>
      </c>
      <c r="BG131" s="141">
        <f aca="true" t="shared" si="16" ref="BG131:BG142">IF(N131="zákl. přenesená",J131,0)</f>
        <v>0</v>
      </c>
      <c r="BH131" s="141">
        <f aca="true" t="shared" si="17" ref="BH131:BH142">IF(N131="sníž. přenesená",J131,0)</f>
        <v>0</v>
      </c>
      <c r="BI131" s="141">
        <f aca="true" t="shared" si="18" ref="BI131:BI142">IF(N131="nulová",J131,0)</f>
        <v>0</v>
      </c>
      <c r="BJ131" s="16" t="s">
        <v>79</v>
      </c>
      <c r="BK131" s="141">
        <f aca="true" t="shared" si="19" ref="BK131:BK142">ROUND(I131*H131,2)</f>
        <v>0</v>
      </c>
      <c r="BL131" s="16" t="s">
        <v>163</v>
      </c>
      <c r="BM131" s="140" t="s">
        <v>160</v>
      </c>
    </row>
    <row r="132" spans="2:65" s="1" customFormat="1" ht="21.75" customHeight="1">
      <c r="B132" s="128"/>
      <c r="C132" s="129" t="s">
        <v>149</v>
      </c>
      <c r="D132" s="129" t="s">
        <v>135</v>
      </c>
      <c r="E132" s="130" t="s">
        <v>683</v>
      </c>
      <c r="F132" s="131" t="s">
        <v>684</v>
      </c>
      <c r="G132" s="132" t="s">
        <v>189</v>
      </c>
      <c r="H132" s="133">
        <v>3.5</v>
      </c>
      <c r="I132" s="134"/>
      <c r="J132" s="134">
        <f t="shared" si="10"/>
        <v>0</v>
      </c>
      <c r="K132" s="135"/>
      <c r="L132" s="28"/>
      <c r="M132" s="136" t="s">
        <v>1</v>
      </c>
      <c r="N132" s="137" t="s">
        <v>36</v>
      </c>
      <c r="O132" s="138">
        <v>0</v>
      </c>
      <c r="P132" s="138">
        <f t="shared" si="11"/>
        <v>0</v>
      </c>
      <c r="Q132" s="138">
        <v>0</v>
      </c>
      <c r="R132" s="138">
        <f t="shared" si="12"/>
        <v>0</v>
      </c>
      <c r="S132" s="138">
        <v>0</v>
      </c>
      <c r="T132" s="139">
        <f t="shared" si="13"/>
        <v>0</v>
      </c>
      <c r="AR132" s="140" t="s">
        <v>163</v>
      </c>
      <c r="AT132" s="140" t="s">
        <v>135</v>
      </c>
      <c r="AU132" s="140" t="s">
        <v>79</v>
      </c>
      <c r="AY132" s="16" t="s">
        <v>133</v>
      </c>
      <c r="BE132" s="141">
        <f t="shared" si="14"/>
        <v>0</v>
      </c>
      <c r="BF132" s="141">
        <f t="shared" si="15"/>
        <v>0</v>
      </c>
      <c r="BG132" s="141">
        <f t="shared" si="16"/>
        <v>0</v>
      </c>
      <c r="BH132" s="141">
        <f t="shared" si="17"/>
        <v>0</v>
      </c>
      <c r="BI132" s="141">
        <f t="shared" si="18"/>
        <v>0</v>
      </c>
      <c r="BJ132" s="16" t="s">
        <v>79</v>
      </c>
      <c r="BK132" s="141">
        <f t="shared" si="19"/>
        <v>0</v>
      </c>
      <c r="BL132" s="16" t="s">
        <v>163</v>
      </c>
      <c r="BM132" s="140" t="s">
        <v>163</v>
      </c>
    </row>
    <row r="133" spans="2:65" s="1" customFormat="1" ht="16.5" customHeight="1">
      <c r="B133" s="128"/>
      <c r="C133" s="129" t="s">
        <v>164</v>
      </c>
      <c r="D133" s="129" t="s">
        <v>135</v>
      </c>
      <c r="E133" s="130" t="s">
        <v>685</v>
      </c>
      <c r="F133" s="131" t="s">
        <v>686</v>
      </c>
      <c r="G133" s="132" t="s">
        <v>189</v>
      </c>
      <c r="H133" s="133">
        <v>0.4</v>
      </c>
      <c r="I133" s="134"/>
      <c r="J133" s="134">
        <f t="shared" si="10"/>
        <v>0</v>
      </c>
      <c r="K133" s="135"/>
      <c r="L133" s="28"/>
      <c r="M133" s="136" t="s">
        <v>1</v>
      </c>
      <c r="N133" s="137" t="s">
        <v>36</v>
      </c>
      <c r="O133" s="138">
        <v>0</v>
      </c>
      <c r="P133" s="138">
        <f t="shared" si="11"/>
        <v>0</v>
      </c>
      <c r="Q133" s="138">
        <v>0</v>
      </c>
      <c r="R133" s="138">
        <f t="shared" si="12"/>
        <v>0</v>
      </c>
      <c r="S133" s="138">
        <v>0</v>
      </c>
      <c r="T133" s="139">
        <f t="shared" si="13"/>
        <v>0</v>
      </c>
      <c r="AR133" s="140" t="s">
        <v>163</v>
      </c>
      <c r="AT133" s="140" t="s">
        <v>135</v>
      </c>
      <c r="AU133" s="140" t="s">
        <v>79</v>
      </c>
      <c r="AY133" s="16" t="s">
        <v>133</v>
      </c>
      <c r="BE133" s="141">
        <f t="shared" si="14"/>
        <v>0</v>
      </c>
      <c r="BF133" s="141">
        <f t="shared" si="15"/>
        <v>0</v>
      </c>
      <c r="BG133" s="141">
        <f t="shared" si="16"/>
        <v>0</v>
      </c>
      <c r="BH133" s="141">
        <f t="shared" si="17"/>
        <v>0</v>
      </c>
      <c r="BI133" s="141">
        <f t="shared" si="18"/>
        <v>0</v>
      </c>
      <c r="BJ133" s="16" t="s">
        <v>79</v>
      </c>
      <c r="BK133" s="141">
        <f t="shared" si="19"/>
        <v>0</v>
      </c>
      <c r="BL133" s="16" t="s">
        <v>163</v>
      </c>
      <c r="BM133" s="140" t="s">
        <v>167</v>
      </c>
    </row>
    <row r="134" spans="2:65" s="1" customFormat="1" ht="16.5" customHeight="1">
      <c r="B134" s="128"/>
      <c r="C134" s="129" t="s">
        <v>153</v>
      </c>
      <c r="D134" s="129" t="s">
        <v>135</v>
      </c>
      <c r="E134" s="130" t="s">
        <v>687</v>
      </c>
      <c r="F134" s="131" t="s">
        <v>688</v>
      </c>
      <c r="G134" s="132" t="s">
        <v>189</v>
      </c>
      <c r="H134" s="133">
        <v>2</v>
      </c>
      <c r="I134" s="134"/>
      <c r="J134" s="134">
        <f t="shared" si="10"/>
        <v>0</v>
      </c>
      <c r="K134" s="135"/>
      <c r="L134" s="28"/>
      <c r="M134" s="136" t="s">
        <v>1</v>
      </c>
      <c r="N134" s="137" t="s">
        <v>36</v>
      </c>
      <c r="O134" s="138">
        <v>0</v>
      </c>
      <c r="P134" s="138">
        <f t="shared" si="11"/>
        <v>0</v>
      </c>
      <c r="Q134" s="138">
        <v>0</v>
      </c>
      <c r="R134" s="138">
        <f t="shared" si="12"/>
        <v>0</v>
      </c>
      <c r="S134" s="138">
        <v>0</v>
      </c>
      <c r="T134" s="139">
        <f t="shared" si="13"/>
        <v>0</v>
      </c>
      <c r="AR134" s="140" t="s">
        <v>163</v>
      </c>
      <c r="AT134" s="140" t="s">
        <v>135</v>
      </c>
      <c r="AU134" s="140" t="s">
        <v>79</v>
      </c>
      <c r="AY134" s="16" t="s">
        <v>133</v>
      </c>
      <c r="BE134" s="141">
        <f t="shared" si="14"/>
        <v>0</v>
      </c>
      <c r="BF134" s="141">
        <f t="shared" si="15"/>
        <v>0</v>
      </c>
      <c r="BG134" s="141">
        <f t="shared" si="16"/>
        <v>0</v>
      </c>
      <c r="BH134" s="141">
        <f t="shared" si="17"/>
        <v>0</v>
      </c>
      <c r="BI134" s="141">
        <f t="shared" si="18"/>
        <v>0</v>
      </c>
      <c r="BJ134" s="16" t="s">
        <v>79</v>
      </c>
      <c r="BK134" s="141">
        <f t="shared" si="19"/>
        <v>0</v>
      </c>
      <c r="BL134" s="16" t="s">
        <v>163</v>
      </c>
      <c r="BM134" s="140" t="s">
        <v>170</v>
      </c>
    </row>
    <row r="135" spans="2:65" s="1" customFormat="1" ht="21.75" customHeight="1">
      <c r="B135" s="128"/>
      <c r="C135" s="129" t="s">
        <v>171</v>
      </c>
      <c r="D135" s="129" t="s">
        <v>135</v>
      </c>
      <c r="E135" s="130" t="s">
        <v>689</v>
      </c>
      <c r="F135" s="131" t="s">
        <v>690</v>
      </c>
      <c r="G135" s="132" t="s">
        <v>189</v>
      </c>
      <c r="H135" s="133">
        <v>0.4</v>
      </c>
      <c r="I135" s="134"/>
      <c r="J135" s="134">
        <f t="shared" si="10"/>
        <v>0</v>
      </c>
      <c r="K135" s="135"/>
      <c r="L135" s="28"/>
      <c r="M135" s="136" t="s">
        <v>1</v>
      </c>
      <c r="N135" s="137" t="s">
        <v>36</v>
      </c>
      <c r="O135" s="138">
        <v>0</v>
      </c>
      <c r="P135" s="138">
        <f t="shared" si="11"/>
        <v>0</v>
      </c>
      <c r="Q135" s="138">
        <v>0</v>
      </c>
      <c r="R135" s="138">
        <f t="shared" si="12"/>
        <v>0</v>
      </c>
      <c r="S135" s="138">
        <v>0</v>
      </c>
      <c r="T135" s="139">
        <f t="shared" si="13"/>
        <v>0</v>
      </c>
      <c r="AR135" s="140" t="s">
        <v>163</v>
      </c>
      <c r="AT135" s="140" t="s">
        <v>135</v>
      </c>
      <c r="AU135" s="140" t="s">
        <v>79</v>
      </c>
      <c r="AY135" s="16" t="s">
        <v>133</v>
      </c>
      <c r="BE135" s="141">
        <f t="shared" si="14"/>
        <v>0</v>
      </c>
      <c r="BF135" s="141">
        <f t="shared" si="15"/>
        <v>0</v>
      </c>
      <c r="BG135" s="141">
        <f t="shared" si="16"/>
        <v>0</v>
      </c>
      <c r="BH135" s="141">
        <f t="shared" si="17"/>
        <v>0</v>
      </c>
      <c r="BI135" s="141">
        <f t="shared" si="18"/>
        <v>0</v>
      </c>
      <c r="BJ135" s="16" t="s">
        <v>79</v>
      </c>
      <c r="BK135" s="141">
        <f t="shared" si="19"/>
        <v>0</v>
      </c>
      <c r="BL135" s="16" t="s">
        <v>163</v>
      </c>
      <c r="BM135" s="140" t="s">
        <v>174</v>
      </c>
    </row>
    <row r="136" spans="2:65" s="1" customFormat="1" ht="21.75" customHeight="1">
      <c r="B136" s="128"/>
      <c r="C136" s="129" t="s">
        <v>156</v>
      </c>
      <c r="D136" s="129" t="s">
        <v>135</v>
      </c>
      <c r="E136" s="130" t="s">
        <v>691</v>
      </c>
      <c r="F136" s="131" t="s">
        <v>692</v>
      </c>
      <c r="G136" s="132" t="s">
        <v>189</v>
      </c>
      <c r="H136" s="133">
        <v>2</v>
      </c>
      <c r="I136" s="134"/>
      <c r="J136" s="134">
        <f t="shared" si="10"/>
        <v>0</v>
      </c>
      <c r="K136" s="135"/>
      <c r="L136" s="28"/>
      <c r="M136" s="136" t="s">
        <v>1</v>
      </c>
      <c r="N136" s="137" t="s">
        <v>36</v>
      </c>
      <c r="O136" s="138">
        <v>0</v>
      </c>
      <c r="P136" s="138">
        <f t="shared" si="11"/>
        <v>0</v>
      </c>
      <c r="Q136" s="138">
        <v>0</v>
      </c>
      <c r="R136" s="138">
        <f t="shared" si="12"/>
        <v>0</v>
      </c>
      <c r="S136" s="138">
        <v>0</v>
      </c>
      <c r="T136" s="139">
        <f t="shared" si="13"/>
        <v>0</v>
      </c>
      <c r="AR136" s="140" t="s">
        <v>163</v>
      </c>
      <c r="AT136" s="140" t="s">
        <v>135</v>
      </c>
      <c r="AU136" s="140" t="s">
        <v>79</v>
      </c>
      <c r="AY136" s="16" t="s">
        <v>133</v>
      </c>
      <c r="BE136" s="141">
        <f t="shared" si="14"/>
        <v>0</v>
      </c>
      <c r="BF136" s="141">
        <f t="shared" si="15"/>
        <v>0</v>
      </c>
      <c r="BG136" s="141">
        <f t="shared" si="16"/>
        <v>0</v>
      </c>
      <c r="BH136" s="141">
        <f t="shared" si="17"/>
        <v>0</v>
      </c>
      <c r="BI136" s="141">
        <f t="shared" si="18"/>
        <v>0</v>
      </c>
      <c r="BJ136" s="16" t="s">
        <v>79</v>
      </c>
      <c r="BK136" s="141">
        <f t="shared" si="19"/>
        <v>0</v>
      </c>
      <c r="BL136" s="16" t="s">
        <v>163</v>
      </c>
      <c r="BM136" s="140" t="s">
        <v>179</v>
      </c>
    </row>
    <row r="137" spans="2:65" s="1" customFormat="1" ht="16.5" customHeight="1">
      <c r="B137" s="128"/>
      <c r="C137" s="129" t="s">
        <v>180</v>
      </c>
      <c r="D137" s="129" t="s">
        <v>135</v>
      </c>
      <c r="E137" s="130" t="s">
        <v>693</v>
      </c>
      <c r="F137" s="131" t="s">
        <v>694</v>
      </c>
      <c r="G137" s="132" t="s">
        <v>189</v>
      </c>
      <c r="H137" s="133">
        <v>0.4</v>
      </c>
      <c r="I137" s="134"/>
      <c r="J137" s="134">
        <f t="shared" si="10"/>
        <v>0</v>
      </c>
      <c r="K137" s="135"/>
      <c r="L137" s="28"/>
      <c r="M137" s="136" t="s">
        <v>1</v>
      </c>
      <c r="N137" s="137" t="s">
        <v>36</v>
      </c>
      <c r="O137" s="138">
        <v>0</v>
      </c>
      <c r="P137" s="138">
        <f t="shared" si="11"/>
        <v>0</v>
      </c>
      <c r="Q137" s="138">
        <v>0</v>
      </c>
      <c r="R137" s="138">
        <f t="shared" si="12"/>
        <v>0</v>
      </c>
      <c r="S137" s="138">
        <v>0</v>
      </c>
      <c r="T137" s="139">
        <f t="shared" si="13"/>
        <v>0</v>
      </c>
      <c r="AR137" s="140" t="s">
        <v>163</v>
      </c>
      <c r="AT137" s="140" t="s">
        <v>135</v>
      </c>
      <c r="AU137" s="140" t="s">
        <v>79</v>
      </c>
      <c r="AY137" s="16" t="s">
        <v>133</v>
      </c>
      <c r="BE137" s="141">
        <f t="shared" si="14"/>
        <v>0</v>
      </c>
      <c r="BF137" s="141">
        <f t="shared" si="15"/>
        <v>0</v>
      </c>
      <c r="BG137" s="141">
        <f t="shared" si="16"/>
        <v>0</v>
      </c>
      <c r="BH137" s="141">
        <f t="shared" si="17"/>
        <v>0</v>
      </c>
      <c r="BI137" s="141">
        <f t="shared" si="18"/>
        <v>0</v>
      </c>
      <c r="BJ137" s="16" t="s">
        <v>79</v>
      </c>
      <c r="BK137" s="141">
        <f t="shared" si="19"/>
        <v>0</v>
      </c>
      <c r="BL137" s="16" t="s">
        <v>163</v>
      </c>
      <c r="BM137" s="140" t="s">
        <v>182</v>
      </c>
    </row>
    <row r="138" spans="2:65" s="1" customFormat="1" ht="16.5" customHeight="1">
      <c r="B138" s="128"/>
      <c r="C138" s="129" t="s">
        <v>160</v>
      </c>
      <c r="D138" s="129" t="s">
        <v>135</v>
      </c>
      <c r="E138" s="130" t="s">
        <v>695</v>
      </c>
      <c r="F138" s="131" t="s">
        <v>696</v>
      </c>
      <c r="G138" s="132" t="s">
        <v>189</v>
      </c>
      <c r="H138" s="133">
        <v>2.5</v>
      </c>
      <c r="I138" s="134"/>
      <c r="J138" s="134">
        <f t="shared" si="10"/>
        <v>0</v>
      </c>
      <c r="K138" s="135"/>
      <c r="L138" s="28"/>
      <c r="M138" s="136" t="s">
        <v>1</v>
      </c>
      <c r="N138" s="137" t="s">
        <v>36</v>
      </c>
      <c r="O138" s="138">
        <v>0</v>
      </c>
      <c r="P138" s="138">
        <f t="shared" si="11"/>
        <v>0</v>
      </c>
      <c r="Q138" s="138">
        <v>0</v>
      </c>
      <c r="R138" s="138">
        <f t="shared" si="12"/>
        <v>0</v>
      </c>
      <c r="S138" s="138">
        <v>0</v>
      </c>
      <c r="T138" s="139">
        <f t="shared" si="13"/>
        <v>0</v>
      </c>
      <c r="AR138" s="140" t="s">
        <v>163</v>
      </c>
      <c r="AT138" s="140" t="s">
        <v>135</v>
      </c>
      <c r="AU138" s="140" t="s">
        <v>79</v>
      </c>
      <c r="AY138" s="16" t="s">
        <v>133</v>
      </c>
      <c r="BE138" s="141">
        <f t="shared" si="14"/>
        <v>0</v>
      </c>
      <c r="BF138" s="141">
        <f t="shared" si="15"/>
        <v>0</v>
      </c>
      <c r="BG138" s="141">
        <f t="shared" si="16"/>
        <v>0</v>
      </c>
      <c r="BH138" s="141">
        <f t="shared" si="17"/>
        <v>0</v>
      </c>
      <c r="BI138" s="141">
        <f t="shared" si="18"/>
        <v>0</v>
      </c>
      <c r="BJ138" s="16" t="s">
        <v>79</v>
      </c>
      <c r="BK138" s="141">
        <f t="shared" si="19"/>
        <v>0</v>
      </c>
      <c r="BL138" s="16" t="s">
        <v>163</v>
      </c>
      <c r="BM138" s="140" t="s">
        <v>185</v>
      </c>
    </row>
    <row r="139" spans="2:65" s="1" customFormat="1" ht="16.5" customHeight="1">
      <c r="B139" s="128"/>
      <c r="C139" s="129" t="s">
        <v>8</v>
      </c>
      <c r="D139" s="129" t="s">
        <v>135</v>
      </c>
      <c r="E139" s="130" t="s">
        <v>697</v>
      </c>
      <c r="F139" s="131" t="s">
        <v>698</v>
      </c>
      <c r="G139" s="132" t="s">
        <v>200</v>
      </c>
      <c r="H139" s="133">
        <v>0</v>
      </c>
      <c r="I139" s="134"/>
      <c r="J139" s="134">
        <f t="shared" si="10"/>
        <v>0</v>
      </c>
      <c r="K139" s="135"/>
      <c r="L139" s="28"/>
      <c r="M139" s="136" t="s">
        <v>1</v>
      </c>
      <c r="N139" s="137" t="s">
        <v>36</v>
      </c>
      <c r="O139" s="138">
        <v>0</v>
      </c>
      <c r="P139" s="138">
        <f t="shared" si="11"/>
        <v>0</v>
      </c>
      <c r="Q139" s="138">
        <v>0</v>
      </c>
      <c r="R139" s="138">
        <f t="shared" si="12"/>
        <v>0</v>
      </c>
      <c r="S139" s="138">
        <v>0</v>
      </c>
      <c r="T139" s="139">
        <f t="shared" si="13"/>
        <v>0</v>
      </c>
      <c r="AR139" s="140" t="s">
        <v>163</v>
      </c>
      <c r="AT139" s="140" t="s">
        <v>135</v>
      </c>
      <c r="AU139" s="140" t="s">
        <v>79</v>
      </c>
      <c r="AY139" s="16" t="s">
        <v>133</v>
      </c>
      <c r="BE139" s="141">
        <f t="shared" si="14"/>
        <v>0</v>
      </c>
      <c r="BF139" s="141">
        <f t="shared" si="15"/>
        <v>0</v>
      </c>
      <c r="BG139" s="141">
        <f t="shared" si="16"/>
        <v>0</v>
      </c>
      <c r="BH139" s="141">
        <f t="shared" si="17"/>
        <v>0</v>
      </c>
      <c r="BI139" s="141">
        <f t="shared" si="18"/>
        <v>0</v>
      </c>
      <c r="BJ139" s="16" t="s">
        <v>79</v>
      </c>
      <c r="BK139" s="141">
        <f t="shared" si="19"/>
        <v>0</v>
      </c>
      <c r="BL139" s="16" t="s">
        <v>163</v>
      </c>
      <c r="BM139" s="140" t="s">
        <v>190</v>
      </c>
    </row>
    <row r="140" spans="2:65" s="1" customFormat="1" ht="16.5" customHeight="1">
      <c r="B140" s="128"/>
      <c r="C140" s="129" t="s">
        <v>163</v>
      </c>
      <c r="D140" s="129" t="s">
        <v>135</v>
      </c>
      <c r="E140" s="130" t="s">
        <v>699</v>
      </c>
      <c r="F140" s="131" t="s">
        <v>700</v>
      </c>
      <c r="G140" s="132" t="s">
        <v>200</v>
      </c>
      <c r="H140" s="133">
        <v>1</v>
      </c>
      <c r="I140" s="134"/>
      <c r="J140" s="134">
        <f t="shared" si="10"/>
        <v>0</v>
      </c>
      <c r="K140" s="135"/>
      <c r="L140" s="28"/>
      <c r="M140" s="136" t="s">
        <v>1</v>
      </c>
      <c r="N140" s="137" t="s">
        <v>36</v>
      </c>
      <c r="O140" s="138">
        <v>0</v>
      </c>
      <c r="P140" s="138">
        <f t="shared" si="11"/>
        <v>0</v>
      </c>
      <c r="Q140" s="138">
        <v>0</v>
      </c>
      <c r="R140" s="138">
        <f t="shared" si="12"/>
        <v>0</v>
      </c>
      <c r="S140" s="138">
        <v>0</v>
      </c>
      <c r="T140" s="139">
        <f t="shared" si="13"/>
        <v>0</v>
      </c>
      <c r="AR140" s="140" t="s">
        <v>163</v>
      </c>
      <c r="AT140" s="140" t="s">
        <v>135</v>
      </c>
      <c r="AU140" s="140" t="s">
        <v>79</v>
      </c>
      <c r="AY140" s="16" t="s">
        <v>133</v>
      </c>
      <c r="BE140" s="141">
        <f t="shared" si="14"/>
        <v>0</v>
      </c>
      <c r="BF140" s="141">
        <f t="shared" si="15"/>
        <v>0</v>
      </c>
      <c r="BG140" s="141">
        <f t="shared" si="16"/>
        <v>0</v>
      </c>
      <c r="BH140" s="141">
        <f t="shared" si="17"/>
        <v>0</v>
      </c>
      <c r="BI140" s="141">
        <f t="shared" si="18"/>
        <v>0</v>
      </c>
      <c r="BJ140" s="16" t="s">
        <v>79</v>
      </c>
      <c r="BK140" s="141">
        <f t="shared" si="19"/>
        <v>0</v>
      </c>
      <c r="BL140" s="16" t="s">
        <v>163</v>
      </c>
      <c r="BM140" s="140" t="s">
        <v>193</v>
      </c>
    </row>
    <row r="141" spans="2:65" s="1" customFormat="1" ht="16.5" customHeight="1">
      <c r="B141" s="128"/>
      <c r="C141" s="129" t="s">
        <v>194</v>
      </c>
      <c r="D141" s="129" t="s">
        <v>135</v>
      </c>
      <c r="E141" s="130" t="s">
        <v>701</v>
      </c>
      <c r="F141" s="131" t="s">
        <v>702</v>
      </c>
      <c r="G141" s="132" t="s">
        <v>189</v>
      </c>
      <c r="H141" s="133">
        <v>6</v>
      </c>
      <c r="I141" s="134"/>
      <c r="J141" s="134">
        <f t="shared" si="10"/>
        <v>0</v>
      </c>
      <c r="K141" s="135"/>
      <c r="L141" s="28"/>
      <c r="M141" s="136" t="s">
        <v>1</v>
      </c>
      <c r="N141" s="137" t="s">
        <v>36</v>
      </c>
      <c r="O141" s="138">
        <v>0</v>
      </c>
      <c r="P141" s="138">
        <f t="shared" si="11"/>
        <v>0</v>
      </c>
      <c r="Q141" s="138">
        <v>0</v>
      </c>
      <c r="R141" s="138">
        <f t="shared" si="12"/>
        <v>0</v>
      </c>
      <c r="S141" s="138">
        <v>0</v>
      </c>
      <c r="T141" s="139">
        <f t="shared" si="13"/>
        <v>0</v>
      </c>
      <c r="AR141" s="140" t="s">
        <v>163</v>
      </c>
      <c r="AT141" s="140" t="s">
        <v>135</v>
      </c>
      <c r="AU141" s="140" t="s">
        <v>79</v>
      </c>
      <c r="AY141" s="16" t="s">
        <v>133</v>
      </c>
      <c r="BE141" s="141">
        <f t="shared" si="14"/>
        <v>0</v>
      </c>
      <c r="BF141" s="141">
        <f t="shared" si="15"/>
        <v>0</v>
      </c>
      <c r="BG141" s="141">
        <f t="shared" si="16"/>
        <v>0</v>
      </c>
      <c r="BH141" s="141">
        <f t="shared" si="17"/>
        <v>0</v>
      </c>
      <c r="BI141" s="141">
        <f t="shared" si="18"/>
        <v>0</v>
      </c>
      <c r="BJ141" s="16" t="s">
        <v>79</v>
      </c>
      <c r="BK141" s="141">
        <f t="shared" si="19"/>
        <v>0</v>
      </c>
      <c r="BL141" s="16" t="s">
        <v>163</v>
      </c>
      <c r="BM141" s="140" t="s">
        <v>197</v>
      </c>
    </row>
    <row r="142" spans="2:65" s="1" customFormat="1" ht="21.75" customHeight="1">
      <c r="B142" s="128"/>
      <c r="C142" s="129" t="s">
        <v>167</v>
      </c>
      <c r="D142" s="129" t="s">
        <v>135</v>
      </c>
      <c r="E142" s="130" t="s">
        <v>703</v>
      </c>
      <c r="F142" s="131" t="s">
        <v>704</v>
      </c>
      <c r="G142" s="132" t="s">
        <v>178</v>
      </c>
      <c r="H142" s="133">
        <v>0.24</v>
      </c>
      <c r="I142" s="134"/>
      <c r="J142" s="134">
        <f t="shared" si="10"/>
        <v>0</v>
      </c>
      <c r="K142" s="135"/>
      <c r="L142" s="28"/>
      <c r="M142" s="136" t="s">
        <v>1</v>
      </c>
      <c r="N142" s="137" t="s">
        <v>36</v>
      </c>
      <c r="O142" s="138">
        <v>0</v>
      </c>
      <c r="P142" s="138">
        <f t="shared" si="11"/>
        <v>0</v>
      </c>
      <c r="Q142" s="138">
        <v>0</v>
      </c>
      <c r="R142" s="138">
        <f t="shared" si="12"/>
        <v>0</v>
      </c>
      <c r="S142" s="138">
        <v>0</v>
      </c>
      <c r="T142" s="139">
        <f t="shared" si="13"/>
        <v>0</v>
      </c>
      <c r="AR142" s="140" t="s">
        <v>163</v>
      </c>
      <c r="AT142" s="140" t="s">
        <v>135</v>
      </c>
      <c r="AU142" s="140" t="s">
        <v>79</v>
      </c>
      <c r="AY142" s="16" t="s">
        <v>133</v>
      </c>
      <c r="BE142" s="141">
        <f t="shared" si="14"/>
        <v>0</v>
      </c>
      <c r="BF142" s="141">
        <f t="shared" si="15"/>
        <v>0</v>
      </c>
      <c r="BG142" s="141">
        <f t="shared" si="16"/>
        <v>0</v>
      </c>
      <c r="BH142" s="141">
        <f t="shared" si="17"/>
        <v>0</v>
      </c>
      <c r="BI142" s="141">
        <f t="shared" si="18"/>
        <v>0</v>
      </c>
      <c r="BJ142" s="16" t="s">
        <v>79</v>
      </c>
      <c r="BK142" s="141">
        <f t="shared" si="19"/>
        <v>0</v>
      </c>
      <c r="BL142" s="16" t="s">
        <v>163</v>
      </c>
      <c r="BM142" s="140" t="s">
        <v>201</v>
      </c>
    </row>
    <row r="143" spans="2:63" s="11" customFormat="1" ht="25.9" customHeight="1">
      <c r="B143" s="117"/>
      <c r="D143" s="118" t="s">
        <v>70</v>
      </c>
      <c r="E143" s="119" t="s">
        <v>705</v>
      </c>
      <c r="F143" s="119" t="s">
        <v>706</v>
      </c>
      <c r="J143" s="120">
        <f>BK143</f>
        <v>0</v>
      </c>
      <c r="L143" s="117"/>
      <c r="M143" s="121"/>
      <c r="P143" s="122">
        <f>SUM(P144:P153)</f>
        <v>0</v>
      </c>
      <c r="R143" s="122">
        <f>SUM(R144:R153)</f>
        <v>0</v>
      </c>
      <c r="T143" s="123">
        <f>SUM(T144:T153)</f>
        <v>0</v>
      </c>
      <c r="AR143" s="118" t="s">
        <v>81</v>
      </c>
      <c r="AT143" s="124" t="s">
        <v>70</v>
      </c>
      <c r="AU143" s="124" t="s">
        <v>71</v>
      </c>
      <c r="AY143" s="118" t="s">
        <v>133</v>
      </c>
      <c r="BK143" s="125">
        <f>SUM(BK144:BK153)</f>
        <v>0</v>
      </c>
    </row>
    <row r="144" spans="2:65" s="1" customFormat="1" ht="21.75" customHeight="1">
      <c r="B144" s="128"/>
      <c r="C144" s="129" t="s">
        <v>202</v>
      </c>
      <c r="D144" s="129" t="s">
        <v>135</v>
      </c>
      <c r="E144" s="130" t="s">
        <v>707</v>
      </c>
      <c r="F144" s="131" t="s">
        <v>708</v>
      </c>
      <c r="G144" s="132" t="s">
        <v>200</v>
      </c>
      <c r="H144" s="133">
        <v>1</v>
      </c>
      <c r="I144" s="134"/>
      <c r="J144" s="134">
        <f aca="true" t="shared" si="20" ref="J144:J153">ROUND(I144*H144,2)</f>
        <v>0</v>
      </c>
      <c r="K144" s="135"/>
      <c r="L144" s="28"/>
      <c r="M144" s="136" t="s">
        <v>1</v>
      </c>
      <c r="N144" s="137" t="s">
        <v>36</v>
      </c>
      <c r="O144" s="138">
        <v>0</v>
      </c>
      <c r="P144" s="138">
        <f aca="true" t="shared" si="21" ref="P144:P153">O144*H144</f>
        <v>0</v>
      </c>
      <c r="Q144" s="138">
        <v>0</v>
      </c>
      <c r="R144" s="138">
        <f aca="true" t="shared" si="22" ref="R144:R153">Q144*H144</f>
        <v>0</v>
      </c>
      <c r="S144" s="138">
        <v>0</v>
      </c>
      <c r="T144" s="139">
        <f aca="true" t="shared" si="23" ref="T144:T153">S144*H144</f>
        <v>0</v>
      </c>
      <c r="AR144" s="140" t="s">
        <v>163</v>
      </c>
      <c r="AT144" s="140" t="s">
        <v>135</v>
      </c>
      <c r="AU144" s="140" t="s">
        <v>79</v>
      </c>
      <c r="AY144" s="16" t="s">
        <v>133</v>
      </c>
      <c r="BE144" s="141">
        <f aca="true" t="shared" si="24" ref="BE144:BE153">IF(N144="základní",J144,0)</f>
        <v>0</v>
      </c>
      <c r="BF144" s="141">
        <f aca="true" t="shared" si="25" ref="BF144:BF153">IF(N144="snížená",J144,0)</f>
        <v>0</v>
      </c>
      <c r="BG144" s="141">
        <f aca="true" t="shared" si="26" ref="BG144:BG153">IF(N144="zákl. přenesená",J144,0)</f>
        <v>0</v>
      </c>
      <c r="BH144" s="141">
        <f aca="true" t="shared" si="27" ref="BH144:BH153">IF(N144="sníž. přenesená",J144,0)</f>
        <v>0</v>
      </c>
      <c r="BI144" s="141">
        <f aca="true" t="shared" si="28" ref="BI144:BI153">IF(N144="nulová",J144,0)</f>
        <v>0</v>
      </c>
      <c r="BJ144" s="16" t="s">
        <v>79</v>
      </c>
      <c r="BK144" s="141">
        <f aca="true" t="shared" si="29" ref="BK144:BK153">ROUND(I144*H144,2)</f>
        <v>0</v>
      </c>
      <c r="BL144" s="16" t="s">
        <v>163</v>
      </c>
      <c r="BM144" s="140" t="s">
        <v>205</v>
      </c>
    </row>
    <row r="145" spans="2:65" s="1" customFormat="1" ht="21.75" customHeight="1">
      <c r="B145" s="128"/>
      <c r="C145" s="129" t="s">
        <v>170</v>
      </c>
      <c r="D145" s="129" t="s">
        <v>135</v>
      </c>
      <c r="E145" s="130" t="s">
        <v>709</v>
      </c>
      <c r="F145" s="131" t="s">
        <v>710</v>
      </c>
      <c r="G145" s="132" t="s">
        <v>189</v>
      </c>
      <c r="H145" s="133">
        <v>4.5</v>
      </c>
      <c r="I145" s="134"/>
      <c r="J145" s="134">
        <f t="shared" si="20"/>
        <v>0</v>
      </c>
      <c r="K145" s="135"/>
      <c r="L145" s="28"/>
      <c r="M145" s="136" t="s">
        <v>1</v>
      </c>
      <c r="N145" s="137" t="s">
        <v>36</v>
      </c>
      <c r="O145" s="138">
        <v>0</v>
      </c>
      <c r="P145" s="138">
        <f t="shared" si="21"/>
        <v>0</v>
      </c>
      <c r="Q145" s="138">
        <v>0</v>
      </c>
      <c r="R145" s="138">
        <f t="shared" si="22"/>
        <v>0</v>
      </c>
      <c r="S145" s="138">
        <v>0</v>
      </c>
      <c r="T145" s="139">
        <f t="shared" si="23"/>
        <v>0</v>
      </c>
      <c r="AR145" s="140" t="s">
        <v>163</v>
      </c>
      <c r="AT145" s="140" t="s">
        <v>135</v>
      </c>
      <c r="AU145" s="140" t="s">
        <v>79</v>
      </c>
      <c r="AY145" s="16" t="s">
        <v>133</v>
      </c>
      <c r="BE145" s="141">
        <f t="shared" si="24"/>
        <v>0</v>
      </c>
      <c r="BF145" s="141">
        <f t="shared" si="25"/>
        <v>0</v>
      </c>
      <c r="BG145" s="141">
        <f t="shared" si="26"/>
        <v>0</v>
      </c>
      <c r="BH145" s="141">
        <f t="shared" si="27"/>
        <v>0</v>
      </c>
      <c r="BI145" s="141">
        <f t="shared" si="28"/>
        <v>0</v>
      </c>
      <c r="BJ145" s="16" t="s">
        <v>79</v>
      </c>
      <c r="BK145" s="141">
        <f t="shared" si="29"/>
        <v>0</v>
      </c>
      <c r="BL145" s="16" t="s">
        <v>163</v>
      </c>
      <c r="BM145" s="140" t="s">
        <v>208</v>
      </c>
    </row>
    <row r="146" spans="2:65" s="1" customFormat="1" ht="16.5" customHeight="1">
      <c r="B146" s="128"/>
      <c r="C146" s="129" t="s">
        <v>7</v>
      </c>
      <c r="D146" s="129" t="s">
        <v>135</v>
      </c>
      <c r="E146" s="130" t="s">
        <v>711</v>
      </c>
      <c r="F146" s="131" t="s">
        <v>712</v>
      </c>
      <c r="G146" s="132" t="s">
        <v>189</v>
      </c>
      <c r="H146" s="133">
        <v>4.5</v>
      </c>
      <c r="I146" s="134"/>
      <c r="J146" s="134">
        <f t="shared" si="20"/>
        <v>0</v>
      </c>
      <c r="K146" s="135"/>
      <c r="L146" s="28"/>
      <c r="M146" s="136" t="s">
        <v>1</v>
      </c>
      <c r="N146" s="137" t="s">
        <v>36</v>
      </c>
      <c r="O146" s="138">
        <v>0</v>
      </c>
      <c r="P146" s="138">
        <f t="shared" si="21"/>
        <v>0</v>
      </c>
      <c r="Q146" s="138">
        <v>0</v>
      </c>
      <c r="R146" s="138">
        <f t="shared" si="22"/>
        <v>0</v>
      </c>
      <c r="S146" s="138">
        <v>0</v>
      </c>
      <c r="T146" s="139">
        <f t="shared" si="23"/>
        <v>0</v>
      </c>
      <c r="AR146" s="140" t="s">
        <v>163</v>
      </c>
      <c r="AT146" s="140" t="s">
        <v>135</v>
      </c>
      <c r="AU146" s="140" t="s">
        <v>79</v>
      </c>
      <c r="AY146" s="16" t="s">
        <v>133</v>
      </c>
      <c r="BE146" s="141">
        <f t="shared" si="24"/>
        <v>0</v>
      </c>
      <c r="BF146" s="141">
        <f t="shared" si="25"/>
        <v>0</v>
      </c>
      <c r="BG146" s="141">
        <f t="shared" si="26"/>
        <v>0</v>
      </c>
      <c r="BH146" s="141">
        <f t="shared" si="27"/>
        <v>0</v>
      </c>
      <c r="BI146" s="141">
        <f t="shared" si="28"/>
        <v>0</v>
      </c>
      <c r="BJ146" s="16" t="s">
        <v>79</v>
      </c>
      <c r="BK146" s="141">
        <f t="shared" si="29"/>
        <v>0</v>
      </c>
      <c r="BL146" s="16" t="s">
        <v>163</v>
      </c>
      <c r="BM146" s="140" t="s">
        <v>211</v>
      </c>
    </row>
    <row r="147" spans="2:65" s="1" customFormat="1" ht="21.75" customHeight="1">
      <c r="B147" s="128"/>
      <c r="C147" s="129" t="s">
        <v>174</v>
      </c>
      <c r="D147" s="129" t="s">
        <v>135</v>
      </c>
      <c r="E147" s="130" t="s">
        <v>713</v>
      </c>
      <c r="F147" s="131" t="s">
        <v>714</v>
      </c>
      <c r="G147" s="132" t="s">
        <v>189</v>
      </c>
      <c r="H147" s="133">
        <v>4.5</v>
      </c>
      <c r="I147" s="134"/>
      <c r="J147" s="134">
        <f t="shared" si="20"/>
        <v>0</v>
      </c>
      <c r="K147" s="135"/>
      <c r="L147" s="28"/>
      <c r="M147" s="136" t="s">
        <v>1</v>
      </c>
      <c r="N147" s="137" t="s">
        <v>36</v>
      </c>
      <c r="O147" s="138">
        <v>0</v>
      </c>
      <c r="P147" s="138">
        <f t="shared" si="21"/>
        <v>0</v>
      </c>
      <c r="Q147" s="138">
        <v>0</v>
      </c>
      <c r="R147" s="138">
        <f t="shared" si="22"/>
        <v>0</v>
      </c>
      <c r="S147" s="138">
        <v>0</v>
      </c>
      <c r="T147" s="139">
        <f t="shared" si="23"/>
        <v>0</v>
      </c>
      <c r="AR147" s="140" t="s">
        <v>163</v>
      </c>
      <c r="AT147" s="140" t="s">
        <v>135</v>
      </c>
      <c r="AU147" s="140" t="s">
        <v>79</v>
      </c>
      <c r="AY147" s="16" t="s">
        <v>133</v>
      </c>
      <c r="BE147" s="141">
        <f t="shared" si="24"/>
        <v>0</v>
      </c>
      <c r="BF147" s="141">
        <f t="shared" si="25"/>
        <v>0</v>
      </c>
      <c r="BG147" s="141">
        <f t="shared" si="26"/>
        <v>0</v>
      </c>
      <c r="BH147" s="141">
        <f t="shared" si="27"/>
        <v>0</v>
      </c>
      <c r="BI147" s="141">
        <f t="shared" si="28"/>
        <v>0</v>
      </c>
      <c r="BJ147" s="16" t="s">
        <v>79</v>
      </c>
      <c r="BK147" s="141">
        <f t="shared" si="29"/>
        <v>0</v>
      </c>
      <c r="BL147" s="16" t="s">
        <v>163</v>
      </c>
      <c r="BM147" s="140" t="s">
        <v>214</v>
      </c>
    </row>
    <row r="148" spans="2:65" s="1" customFormat="1" ht="21.75" customHeight="1">
      <c r="B148" s="128"/>
      <c r="C148" s="129" t="s">
        <v>215</v>
      </c>
      <c r="D148" s="129" t="s">
        <v>135</v>
      </c>
      <c r="E148" s="130" t="s">
        <v>715</v>
      </c>
      <c r="F148" s="131" t="s">
        <v>716</v>
      </c>
      <c r="G148" s="132" t="s">
        <v>189</v>
      </c>
      <c r="H148" s="133">
        <v>3.5</v>
      </c>
      <c r="I148" s="134"/>
      <c r="J148" s="134">
        <f t="shared" si="20"/>
        <v>0</v>
      </c>
      <c r="K148" s="135"/>
      <c r="L148" s="28"/>
      <c r="M148" s="136" t="s">
        <v>1</v>
      </c>
      <c r="N148" s="137" t="s">
        <v>36</v>
      </c>
      <c r="O148" s="138">
        <v>0</v>
      </c>
      <c r="P148" s="138">
        <f t="shared" si="21"/>
        <v>0</v>
      </c>
      <c r="Q148" s="138">
        <v>0</v>
      </c>
      <c r="R148" s="138">
        <f t="shared" si="22"/>
        <v>0</v>
      </c>
      <c r="S148" s="138">
        <v>0</v>
      </c>
      <c r="T148" s="139">
        <f t="shared" si="23"/>
        <v>0</v>
      </c>
      <c r="AR148" s="140" t="s">
        <v>163</v>
      </c>
      <c r="AT148" s="140" t="s">
        <v>135</v>
      </c>
      <c r="AU148" s="140" t="s">
        <v>79</v>
      </c>
      <c r="AY148" s="16" t="s">
        <v>133</v>
      </c>
      <c r="BE148" s="141">
        <f t="shared" si="24"/>
        <v>0</v>
      </c>
      <c r="BF148" s="141">
        <f t="shared" si="25"/>
        <v>0</v>
      </c>
      <c r="BG148" s="141">
        <f t="shared" si="26"/>
        <v>0</v>
      </c>
      <c r="BH148" s="141">
        <f t="shared" si="27"/>
        <v>0</v>
      </c>
      <c r="BI148" s="141">
        <f t="shared" si="28"/>
        <v>0</v>
      </c>
      <c r="BJ148" s="16" t="s">
        <v>79</v>
      </c>
      <c r="BK148" s="141">
        <f t="shared" si="29"/>
        <v>0</v>
      </c>
      <c r="BL148" s="16" t="s">
        <v>163</v>
      </c>
      <c r="BM148" s="140" t="s">
        <v>218</v>
      </c>
    </row>
    <row r="149" spans="2:65" s="1" customFormat="1" ht="16.5" customHeight="1">
      <c r="B149" s="128"/>
      <c r="C149" s="129" t="s">
        <v>179</v>
      </c>
      <c r="D149" s="129" t="s">
        <v>135</v>
      </c>
      <c r="E149" s="130" t="s">
        <v>717</v>
      </c>
      <c r="F149" s="131" t="s">
        <v>718</v>
      </c>
      <c r="G149" s="132" t="s">
        <v>189</v>
      </c>
      <c r="H149" s="133">
        <v>3.5</v>
      </c>
      <c r="I149" s="134"/>
      <c r="J149" s="134">
        <f t="shared" si="20"/>
        <v>0</v>
      </c>
      <c r="K149" s="135"/>
      <c r="L149" s="28"/>
      <c r="M149" s="136" t="s">
        <v>1</v>
      </c>
      <c r="N149" s="137" t="s">
        <v>36</v>
      </c>
      <c r="O149" s="138">
        <v>0</v>
      </c>
      <c r="P149" s="138">
        <f t="shared" si="21"/>
        <v>0</v>
      </c>
      <c r="Q149" s="138">
        <v>0</v>
      </c>
      <c r="R149" s="138">
        <f t="shared" si="22"/>
        <v>0</v>
      </c>
      <c r="S149" s="138">
        <v>0</v>
      </c>
      <c r="T149" s="139">
        <f t="shared" si="23"/>
        <v>0</v>
      </c>
      <c r="AR149" s="140" t="s">
        <v>163</v>
      </c>
      <c r="AT149" s="140" t="s">
        <v>135</v>
      </c>
      <c r="AU149" s="140" t="s">
        <v>79</v>
      </c>
      <c r="AY149" s="16" t="s">
        <v>133</v>
      </c>
      <c r="BE149" s="141">
        <f t="shared" si="24"/>
        <v>0</v>
      </c>
      <c r="BF149" s="141">
        <f t="shared" si="25"/>
        <v>0</v>
      </c>
      <c r="BG149" s="141">
        <f t="shared" si="26"/>
        <v>0</v>
      </c>
      <c r="BH149" s="141">
        <f t="shared" si="27"/>
        <v>0</v>
      </c>
      <c r="BI149" s="141">
        <f t="shared" si="28"/>
        <v>0</v>
      </c>
      <c r="BJ149" s="16" t="s">
        <v>79</v>
      </c>
      <c r="BK149" s="141">
        <f t="shared" si="29"/>
        <v>0</v>
      </c>
      <c r="BL149" s="16" t="s">
        <v>163</v>
      </c>
      <c r="BM149" s="140" t="s">
        <v>225</v>
      </c>
    </row>
    <row r="150" spans="2:65" s="1" customFormat="1" ht="16.5" customHeight="1">
      <c r="B150" s="128"/>
      <c r="C150" s="129" t="s">
        <v>226</v>
      </c>
      <c r="D150" s="129" t="s">
        <v>135</v>
      </c>
      <c r="E150" s="130" t="s">
        <v>719</v>
      </c>
      <c r="F150" s="131" t="s">
        <v>720</v>
      </c>
      <c r="G150" s="132" t="s">
        <v>189</v>
      </c>
      <c r="H150" s="133">
        <v>8</v>
      </c>
      <c r="I150" s="134"/>
      <c r="J150" s="134">
        <f t="shared" si="20"/>
        <v>0</v>
      </c>
      <c r="K150" s="135"/>
      <c r="L150" s="28"/>
      <c r="M150" s="136" t="s">
        <v>1</v>
      </c>
      <c r="N150" s="137" t="s">
        <v>36</v>
      </c>
      <c r="O150" s="138">
        <v>0</v>
      </c>
      <c r="P150" s="138">
        <f t="shared" si="21"/>
        <v>0</v>
      </c>
      <c r="Q150" s="138">
        <v>0</v>
      </c>
      <c r="R150" s="138">
        <f t="shared" si="22"/>
        <v>0</v>
      </c>
      <c r="S150" s="138">
        <v>0</v>
      </c>
      <c r="T150" s="139">
        <f t="shared" si="23"/>
        <v>0</v>
      </c>
      <c r="AR150" s="140" t="s">
        <v>163</v>
      </c>
      <c r="AT150" s="140" t="s">
        <v>135</v>
      </c>
      <c r="AU150" s="140" t="s">
        <v>79</v>
      </c>
      <c r="AY150" s="16" t="s">
        <v>133</v>
      </c>
      <c r="BE150" s="141">
        <f t="shared" si="24"/>
        <v>0</v>
      </c>
      <c r="BF150" s="141">
        <f t="shared" si="25"/>
        <v>0</v>
      </c>
      <c r="BG150" s="141">
        <f t="shared" si="26"/>
        <v>0</v>
      </c>
      <c r="BH150" s="141">
        <f t="shared" si="27"/>
        <v>0</v>
      </c>
      <c r="BI150" s="141">
        <f t="shared" si="28"/>
        <v>0</v>
      </c>
      <c r="BJ150" s="16" t="s">
        <v>79</v>
      </c>
      <c r="BK150" s="141">
        <f t="shared" si="29"/>
        <v>0</v>
      </c>
      <c r="BL150" s="16" t="s">
        <v>163</v>
      </c>
      <c r="BM150" s="140" t="s">
        <v>229</v>
      </c>
    </row>
    <row r="151" spans="2:65" s="1" customFormat="1" ht="21.75" customHeight="1">
      <c r="B151" s="128"/>
      <c r="C151" s="129" t="s">
        <v>182</v>
      </c>
      <c r="D151" s="129" t="s">
        <v>135</v>
      </c>
      <c r="E151" s="130" t="s">
        <v>721</v>
      </c>
      <c r="F151" s="131" t="s">
        <v>722</v>
      </c>
      <c r="G151" s="132" t="s">
        <v>200</v>
      </c>
      <c r="H151" s="133">
        <v>1</v>
      </c>
      <c r="I151" s="134"/>
      <c r="J151" s="134">
        <f t="shared" si="20"/>
        <v>0</v>
      </c>
      <c r="K151" s="135"/>
      <c r="L151" s="28"/>
      <c r="M151" s="136" t="s">
        <v>1</v>
      </c>
      <c r="N151" s="137" t="s">
        <v>36</v>
      </c>
      <c r="O151" s="138">
        <v>0</v>
      </c>
      <c r="P151" s="138">
        <f t="shared" si="21"/>
        <v>0</v>
      </c>
      <c r="Q151" s="138">
        <v>0</v>
      </c>
      <c r="R151" s="138">
        <f t="shared" si="22"/>
        <v>0</v>
      </c>
      <c r="S151" s="138">
        <v>0</v>
      </c>
      <c r="T151" s="139">
        <f t="shared" si="23"/>
        <v>0</v>
      </c>
      <c r="AR151" s="140" t="s">
        <v>163</v>
      </c>
      <c r="AT151" s="140" t="s">
        <v>135</v>
      </c>
      <c r="AU151" s="140" t="s">
        <v>79</v>
      </c>
      <c r="AY151" s="16" t="s">
        <v>133</v>
      </c>
      <c r="BE151" s="141">
        <f t="shared" si="24"/>
        <v>0</v>
      </c>
      <c r="BF151" s="141">
        <f t="shared" si="25"/>
        <v>0</v>
      </c>
      <c r="BG151" s="141">
        <f t="shared" si="26"/>
        <v>0</v>
      </c>
      <c r="BH151" s="141">
        <f t="shared" si="27"/>
        <v>0</v>
      </c>
      <c r="BI151" s="141">
        <f t="shared" si="28"/>
        <v>0</v>
      </c>
      <c r="BJ151" s="16" t="s">
        <v>79</v>
      </c>
      <c r="BK151" s="141">
        <f t="shared" si="29"/>
        <v>0</v>
      </c>
      <c r="BL151" s="16" t="s">
        <v>163</v>
      </c>
      <c r="BM151" s="140" t="s">
        <v>232</v>
      </c>
    </row>
    <row r="152" spans="2:65" s="1" customFormat="1" ht="21.75" customHeight="1">
      <c r="B152" s="128"/>
      <c r="C152" s="129" t="s">
        <v>233</v>
      </c>
      <c r="D152" s="129" t="s">
        <v>135</v>
      </c>
      <c r="E152" s="130" t="s">
        <v>723</v>
      </c>
      <c r="F152" s="131" t="s">
        <v>724</v>
      </c>
      <c r="G152" s="132" t="s">
        <v>200</v>
      </c>
      <c r="H152" s="133">
        <v>2</v>
      </c>
      <c r="I152" s="134"/>
      <c r="J152" s="134">
        <f t="shared" si="20"/>
        <v>0</v>
      </c>
      <c r="K152" s="135"/>
      <c r="L152" s="28"/>
      <c r="M152" s="136" t="s">
        <v>1</v>
      </c>
      <c r="N152" s="137" t="s">
        <v>36</v>
      </c>
      <c r="O152" s="138">
        <v>0</v>
      </c>
      <c r="P152" s="138">
        <f t="shared" si="21"/>
        <v>0</v>
      </c>
      <c r="Q152" s="138">
        <v>0</v>
      </c>
      <c r="R152" s="138">
        <f t="shared" si="22"/>
        <v>0</v>
      </c>
      <c r="S152" s="138">
        <v>0</v>
      </c>
      <c r="T152" s="139">
        <f t="shared" si="23"/>
        <v>0</v>
      </c>
      <c r="AR152" s="140" t="s">
        <v>163</v>
      </c>
      <c r="AT152" s="140" t="s">
        <v>135</v>
      </c>
      <c r="AU152" s="140" t="s">
        <v>79</v>
      </c>
      <c r="AY152" s="16" t="s">
        <v>133</v>
      </c>
      <c r="BE152" s="141">
        <f t="shared" si="24"/>
        <v>0</v>
      </c>
      <c r="BF152" s="141">
        <f t="shared" si="25"/>
        <v>0</v>
      </c>
      <c r="BG152" s="141">
        <f t="shared" si="26"/>
        <v>0</v>
      </c>
      <c r="BH152" s="141">
        <f t="shared" si="27"/>
        <v>0</v>
      </c>
      <c r="BI152" s="141">
        <f t="shared" si="28"/>
        <v>0</v>
      </c>
      <c r="BJ152" s="16" t="s">
        <v>79</v>
      </c>
      <c r="BK152" s="141">
        <f t="shared" si="29"/>
        <v>0</v>
      </c>
      <c r="BL152" s="16" t="s">
        <v>163</v>
      </c>
      <c r="BM152" s="140" t="s">
        <v>236</v>
      </c>
    </row>
    <row r="153" spans="2:65" s="1" customFormat="1" ht="16.5" customHeight="1">
      <c r="B153" s="128"/>
      <c r="C153" s="129" t="s">
        <v>185</v>
      </c>
      <c r="D153" s="129" t="s">
        <v>135</v>
      </c>
      <c r="E153" s="130" t="s">
        <v>725</v>
      </c>
      <c r="F153" s="131" t="s">
        <v>726</v>
      </c>
      <c r="G153" s="132" t="s">
        <v>178</v>
      </c>
      <c r="H153" s="133">
        <v>0.19</v>
      </c>
      <c r="I153" s="134"/>
      <c r="J153" s="134">
        <f t="shared" si="20"/>
        <v>0</v>
      </c>
      <c r="K153" s="135"/>
      <c r="L153" s="28"/>
      <c r="M153" s="136" t="s">
        <v>1</v>
      </c>
      <c r="N153" s="137" t="s">
        <v>36</v>
      </c>
      <c r="O153" s="138">
        <v>0</v>
      </c>
      <c r="P153" s="138">
        <f t="shared" si="21"/>
        <v>0</v>
      </c>
      <c r="Q153" s="138">
        <v>0</v>
      </c>
      <c r="R153" s="138">
        <f t="shared" si="22"/>
        <v>0</v>
      </c>
      <c r="S153" s="138">
        <v>0</v>
      </c>
      <c r="T153" s="139">
        <f t="shared" si="23"/>
        <v>0</v>
      </c>
      <c r="AR153" s="140" t="s">
        <v>163</v>
      </c>
      <c r="AT153" s="140" t="s">
        <v>135</v>
      </c>
      <c r="AU153" s="140" t="s">
        <v>79</v>
      </c>
      <c r="AY153" s="16" t="s">
        <v>133</v>
      </c>
      <c r="BE153" s="141">
        <f t="shared" si="24"/>
        <v>0</v>
      </c>
      <c r="BF153" s="141">
        <f t="shared" si="25"/>
        <v>0</v>
      </c>
      <c r="BG153" s="141">
        <f t="shared" si="26"/>
        <v>0</v>
      </c>
      <c r="BH153" s="141">
        <f t="shared" si="27"/>
        <v>0</v>
      </c>
      <c r="BI153" s="141">
        <f t="shared" si="28"/>
        <v>0</v>
      </c>
      <c r="BJ153" s="16" t="s">
        <v>79</v>
      </c>
      <c r="BK153" s="141">
        <f t="shared" si="29"/>
        <v>0</v>
      </c>
      <c r="BL153" s="16" t="s">
        <v>163</v>
      </c>
      <c r="BM153" s="140" t="s">
        <v>239</v>
      </c>
    </row>
    <row r="154" spans="2:63" s="11" customFormat="1" ht="25.9" customHeight="1">
      <c r="B154" s="117"/>
      <c r="D154" s="118" t="s">
        <v>70</v>
      </c>
      <c r="E154" s="119" t="s">
        <v>727</v>
      </c>
      <c r="F154" s="119" t="s">
        <v>728</v>
      </c>
      <c r="J154" s="120">
        <f>BK154</f>
        <v>0</v>
      </c>
      <c r="L154" s="117"/>
      <c r="M154" s="121"/>
      <c r="P154" s="122">
        <f>SUM(P155:P162)</f>
        <v>0</v>
      </c>
      <c r="R154" s="122">
        <f>SUM(R155:R162)</f>
        <v>0</v>
      </c>
      <c r="T154" s="123">
        <f>SUM(T155:T162)</f>
        <v>0</v>
      </c>
      <c r="AR154" s="118" t="s">
        <v>81</v>
      </c>
      <c r="AT154" s="124" t="s">
        <v>70</v>
      </c>
      <c r="AU154" s="124" t="s">
        <v>71</v>
      </c>
      <c r="AY154" s="118" t="s">
        <v>133</v>
      </c>
      <c r="BK154" s="125">
        <f>SUM(BK155:BK162)</f>
        <v>0</v>
      </c>
    </row>
    <row r="155" spans="2:65" s="1" customFormat="1" ht="16.5" customHeight="1">
      <c r="B155" s="128"/>
      <c r="C155" s="129" t="s">
        <v>240</v>
      </c>
      <c r="D155" s="129" t="s">
        <v>135</v>
      </c>
      <c r="E155" s="130" t="s">
        <v>729</v>
      </c>
      <c r="F155" s="131" t="s">
        <v>730</v>
      </c>
      <c r="G155" s="132" t="s">
        <v>200</v>
      </c>
      <c r="H155" s="133">
        <v>1</v>
      </c>
      <c r="I155" s="134"/>
      <c r="J155" s="134">
        <f aca="true" t="shared" si="30" ref="J155:J162">ROUND(I155*H155,2)</f>
        <v>0</v>
      </c>
      <c r="K155" s="135"/>
      <c r="L155" s="28"/>
      <c r="M155" s="136" t="s">
        <v>1</v>
      </c>
      <c r="N155" s="137" t="s">
        <v>36</v>
      </c>
      <c r="O155" s="138">
        <v>0</v>
      </c>
      <c r="P155" s="138">
        <f aca="true" t="shared" si="31" ref="P155:P162">O155*H155</f>
        <v>0</v>
      </c>
      <c r="Q155" s="138">
        <v>0</v>
      </c>
      <c r="R155" s="138">
        <f aca="true" t="shared" si="32" ref="R155:R162">Q155*H155</f>
        <v>0</v>
      </c>
      <c r="S155" s="138">
        <v>0</v>
      </c>
      <c r="T155" s="139">
        <f aca="true" t="shared" si="33" ref="T155:T162">S155*H155</f>
        <v>0</v>
      </c>
      <c r="AR155" s="140" t="s">
        <v>163</v>
      </c>
      <c r="AT155" s="140" t="s">
        <v>135</v>
      </c>
      <c r="AU155" s="140" t="s">
        <v>79</v>
      </c>
      <c r="AY155" s="16" t="s">
        <v>133</v>
      </c>
      <c r="BE155" s="141">
        <f aca="true" t="shared" si="34" ref="BE155:BE162">IF(N155="základní",J155,0)</f>
        <v>0</v>
      </c>
      <c r="BF155" s="141">
        <f aca="true" t="shared" si="35" ref="BF155:BF162">IF(N155="snížená",J155,0)</f>
        <v>0</v>
      </c>
      <c r="BG155" s="141">
        <f aca="true" t="shared" si="36" ref="BG155:BG162">IF(N155="zákl. přenesená",J155,0)</f>
        <v>0</v>
      </c>
      <c r="BH155" s="141">
        <f aca="true" t="shared" si="37" ref="BH155:BH162">IF(N155="sníž. přenesená",J155,0)</f>
        <v>0</v>
      </c>
      <c r="BI155" s="141">
        <f aca="true" t="shared" si="38" ref="BI155:BI162">IF(N155="nulová",J155,0)</f>
        <v>0</v>
      </c>
      <c r="BJ155" s="16" t="s">
        <v>79</v>
      </c>
      <c r="BK155" s="141">
        <f aca="true" t="shared" si="39" ref="BK155:BK162">ROUND(I155*H155,2)</f>
        <v>0</v>
      </c>
      <c r="BL155" s="16" t="s">
        <v>163</v>
      </c>
      <c r="BM155" s="140" t="s">
        <v>243</v>
      </c>
    </row>
    <row r="156" spans="2:65" s="1" customFormat="1" ht="16.5" customHeight="1">
      <c r="B156" s="128"/>
      <c r="C156" s="129" t="s">
        <v>190</v>
      </c>
      <c r="D156" s="129" t="s">
        <v>135</v>
      </c>
      <c r="E156" s="130" t="s">
        <v>731</v>
      </c>
      <c r="F156" s="131" t="s">
        <v>732</v>
      </c>
      <c r="G156" s="132" t="s">
        <v>200</v>
      </c>
      <c r="H156" s="133">
        <v>1</v>
      </c>
      <c r="I156" s="134"/>
      <c r="J156" s="134">
        <f t="shared" si="30"/>
        <v>0</v>
      </c>
      <c r="K156" s="135"/>
      <c r="L156" s="28"/>
      <c r="M156" s="136" t="s">
        <v>1</v>
      </c>
      <c r="N156" s="137" t="s">
        <v>36</v>
      </c>
      <c r="O156" s="138">
        <v>0</v>
      </c>
      <c r="P156" s="138">
        <f t="shared" si="31"/>
        <v>0</v>
      </c>
      <c r="Q156" s="138">
        <v>0</v>
      </c>
      <c r="R156" s="138">
        <f t="shared" si="32"/>
        <v>0</v>
      </c>
      <c r="S156" s="138">
        <v>0</v>
      </c>
      <c r="T156" s="139">
        <f t="shared" si="33"/>
        <v>0</v>
      </c>
      <c r="AR156" s="140" t="s">
        <v>163</v>
      </c>
      <c r="AT156" s="140" t="s">
        <v>135</v>
      </c>
      <c r="AU156" s="140" t="s">
        <v>79</v>
      </c>
      <c r="AY156" s="16" t="s">
        <v>133</v>
      </c>
      <c r="BE156" s="141">
        <f t="shared" si="34"/>
        <v>0</v>
      </c>
      <c r="BF156" s="141">
        <f t="shared" si="35"/>
        <v>0</v>
      </c>
      <c r="BG156" s="141">
        <f t="shared" si="36"/>
        <v>0</v>
      </c>
      <c r="BH156" s="141">
        <f t="shared" si="37"/>
        <v>0</v>
      </c>
      <c r="BI156" s="141">
        <f t="shared" si="38"/>
        <v>0</v>
      </c>
      <c r="BJ156" s="16" t="s">
        <v>79</v>
      </c>
      <c r="BK156" s="141">
        <f t="shared" si="39"/>
        <v>0</v>
      </c>
      <c r="BL156" s="16" t="s">
        <v>163</v>
      </c>
      <c r="BM156" s="140" t="s">
        <v>247</v>
      </c>
    </row>
    <row r="157" spans="2:65" s="1" customFormat="1" ht="16.5" customHeight="1">
      <c r="B157" s="128"/>
      <c r="C157" s="129" t="s">
        <v>248</v>
      </c>
      <c r="D157" s="129" t="s">
        <v>135</v>
      </c>
      <c r="E157" s="130" t="s">
        <v>733</v>
      </c>
      <c r="F157" s="131" t="s">
        <v>734</v>
      </c>
      <c r="G157" s="132" t="s">
        <v>200</v>
      </c>
      <c r="H157" s="133">
        <v>1</v>
      </c>
      <c r="I157" s="134"/>
      <c r="J157" s="134">
        <f t="shared" si="30"/>
        <v>0</v>
      </c>
      <c r="K157" s="135"/>
      <c r="L157" s="28"/>
      <c r="M157" s="136" t="s">
        <v>1</v>
      </c>
      <c r="N157" s="137" t="s">
        <v>36</v>
      </c>
      <c r="O157" s="138">
        <v>0</v>
      </c>
      <c r="P157" s="138">
        <f t="shared" si="31"/>
        <v>0</v>
      </c>
      <c r="Q157" s="138">
        <v>0</v>
      </c>
      <c r="R157" s="138">
        <f t="shared" si="32"/>
        <v>0</v>
      </c>
      <c r="S157" s="138">
        <v>0</v>
      </c>
      <c r="T157" s="139">
        <f t="shared" si="33"/>
        <v>0</v>
      </c>
      <c r="AR157" s="140" t="s">
        <v>163</v>
      </c>
      <c r="AT157" s="140" t="s">
        <v>135</v>
      </c>
      <c r="AU157" s="140" t="s">
        <v>79</v>
      </c>
      <c r="AY157" s="16" t="s">
        <v>133</v>
      </c>
      <c r="BE157" s="141">
        <f t="shared" si="34"/>
        <v>0</v>
      </c>
      <c r="BF157" s="141">
        <f t="shared" si="35"/>
        <v>0</v>
      </c>
      <c r="BG157" s="141">
        <f t="shared" si="36"/>
        <v>0</v>
      </c>
      <c r="BH157" s="141">
        <f t="shared" si="37"/>
        <v>0</v>
      </c>
      <c r="BI157" s="141">
        <f t="shared" si="38"/>
        <v>0</v>
      </c>
      <c r="BJ157" s="16" t="s">
        <v>79</v>
      </c>
      <c r="BK157" s="141">
        <f t="shared" si="39"/>
        <v>0</v>
      </c>
      <c r="BL157" s="16" t="s">
        <v>163</v>
      </c>
      <c r="BM157" s="140" t="s">
        <v>251</v>
      </c>
    </row>
    <row r="158" spans="2:65" s="1" customFormat="1" ht="16.5" customHeight="1">
      <c r="B158" s="128"/>
      <c r="C158" s="129" t="s">
        <v>193</v>
      </c>
      <c r="D158" s="129" t="s">
        <v>135</v>
      </c>
      <c r="E158" s="130" t="s">
        <v>735</v>
      </c>
      <c r="F158" s="131" t="s">
        <v>736</v>
      </c>
      <c r="G158" s="132" t="s">
        <v>737</v>
      </c>
      <c r="H158" s="133">
        <v>1</v>
      </c>
      <c r="I158" s="134"/>
      <c r="J158" s="134">
        <f t="shared" si="30"/>
        <v>0</v>
      </c>
      <c r="K158" s="135"/>
      <c r="L158" s="28"/>
      <c r="M158" s="136" t="s">
        <v>1</v>
      </c>
      <c r="N158" s="137" t="s">
        <v>36</v>
      </c>
      <c r="O158" s="138">
        <v>0</v>
      </c>
      <c r="P158" s="138">
        <f t="shared" si="31"/>
        <v>0</v>
      </c>
      <c r="Q158" s="138">
        <v>0</v>
      </c>
      <c r="R158" s="138">
        <f t="shared" si="32"/>
        <v>0</v>
      </c>
      <c r="S158" s="138">
        <v>0</v>
      </c>
      <c r="T158" s="139">
        <f t="shared" si="33"/>
        <v>0</v>
      </c>
      <c r="AR158" s="140" t="s">
        <v>163</v>
      </c>
      <c r="AT158" s="140" t="s">
        <v>135</v>
      </c>
      <c r="AU158" s="140" t="s">
        <v>79</v>
      </c>
      <c r="AY158" s="16" t="s">
        <v>133</v>
      </c>
      <c r="BE158" s="141">
        <f t="shared" si="34"/>
        <v>0</v>
      </c>
      <c r="BF158" s="141">
        <f t="shared" si="35"/>
        <v>0</v>
      </c>
      <c r="BG158" s="141">
        <f t="shared" si="36"/>
        <v>0</v>
      </c>
      <c r="BH158" s="141">
        <f t="shared" si="37"/>
        <v>0</v>
      </c>
      <c r="BI158" s="141">
        <f t="shared" si="38"/>
        <v>0</v>
      </c>
      <c r="BJ158" s="16" t="s">
        <v>79</v>
      </c>
      <c r="BK158" s="141">
        <f t="shared" si="39"/>
        <v>0</v>
      </c>
      <c r="BL158" s="16" t="s">
        <v>163</v>
      </c>
      <c r="BM158" s="140" t="s">
        <v>254</v>
      </c>
    </row>
    <row r="159" spans="2:65" s="1" customFormat="1" ht="16.5" customHeight="1">
      <c r="B159" s="128"/>
      <c r="C159" s="129" t="s">
        <v>255</v>
      </c>
      <c r="D159" s="129" t="s">
        <v>135</v>
      </c>
      <c r="E159" s="130" t="s">
        <v>738</v>
      </c>
      <c r="F159" s="131" t="s">
        <v>739</v>
      </c>
      <c r="G159" s="132" t="s">
        <v>200</v>
      </c>
      <c r="H159" s="133">
        <v>1</v>
      </c>
      <c r="I159" s="134"/>
      <c r="J159" s="134">
        <f t="shared" si="30"/>
        <v>0</v>
      </c>
      <c r="K159" s="135"/>
      <c r="L159" s="28"/>
      <c r="M159" s="136" t="s">
        <v>1</v>
      </c>
      <c r="N159" s="137" t="s">
        <v>36</v>
      </c>
      <c r="O159" s="138">
        <v>0</v>
      </c>
      <c r="P159" s="138">
        <f t="shared" si="31"/>
        <v>0</v>
      </c>
      <c r="Q159" s="138">
        <v>0</v>
      </c>
      <c r="R159" s="138">
        <f t="shared" si="32"/>
        <v>0</v>
      </c>
      <c r="S159" s="138">
        <v>0</v>
      </c>
      <c r="T159" s="139">
        <f t="shared" si="33"/>
        <v>0</v>
      </c>
      <c r="AR159" s="140" t="s">
        <v>163</v>
      </c>
      <c r="AT159" s="140" t="s">
        <v>135</v>
      </c>
      <c r="AU159" s="140" t="s">
        <v>79</v>
      </c>
      <c r="AY159" s="16" t="s">
        <v>133</v>
      </c>
      <c r="BE159" s="141">
        <f t="shared" si="34"/>
        <v>0</v>
      </c>
      <c r="BF159" s="141">
        <f t="shared" si="35"/>
        <v>0</v>
      </c>
      <c r="BG159" s="141">
        <f t="shared" si="36"/>
        <v>0</v>
      </c>
      <c r="BH159" s="141">
        <f t="shared" si="37"/>
        <v>0</v>
      </c>
      <c r="BI159" s="141">
        <f t="shared" si="38"/>
        <v>0</v>
      </c>
      <c r="BJ159" s="16" t="s">
        <v>79</v>
      </c>
      <c r="BK159" s="141">
        <f t="shared" si="39"/>
        <v>0</v>
      </c>
      <c r="BL159" s="16" t="s">
        <v>163</v>
      </c>
      <c r="BM159" s="140" t="s">
        <v>258</v>
      </c>
    </row>
    <row r="160" spans="2:65" s="1" customFormat="1" ht="16.5" customHeight="1">
      <c r="B160" s="128"/>
      <c r="C160" s="129" t="s">
        <v>197</v>
      </c>
      <c r="D160" s="129" t="s">
        <v>135</v>
      </c>
      <c r="E160" s="130" t="s">
        <v>740</v>
      </c>
      <c r="F160" s="131" t="s">
        <v>741</v>
      </c>
      <c r="G160" s="132" t="s">
        <v>737</v>
      </c>
      <c r="H160" s="133">
        <v>2</v>
      </c>
      <c r="I160" s="134"/>
      <c r="J160" s="134">
        <f t="shared" si="30"/>
        <v>0</v>
      </c>
      <c r="K160" s="135"/>
      <c r="L160" s="28"/>
      <c r="M160" s="136" t="s">
        <v>1</v>
      </c>
      <c r="N160" s="137" t="s">
        <v>36</v>
      </c>
      <c r="O160" s="138">
        <v>0</v>
      </c>
      <c r="P160" s="138">
        <f t="shared" si="31"/>
        <v>0</v>
      </c>
      <c r="Q160" s="138">
        <v>0</v>
      </c>
      <c r="R160" s="138">
        <f t="shared" si="32"/>
        <v>0</v>
      </c>
      <c r="S160" s="138">
        <v>0</v>
      </c>
      <c r="T160" s="139">
        <f t="shared" si="33"/>
        <v>0</v>
      </c>
      <c r="AR160" s="140" t="s">
        <v>163</v>
      </c>
      <c r="AT160" s="140" t="s">
        <v>135</v>
      </c>
      <c r="AU160" s="140" t="s">
        <v>79</v>
      </c>
      <c r="AY160" s="16" t="s">
        <v>133</v>
      </c>
      <c r="BE160" s="141">
        <f t="shared" si="34"/>
        <v>0</v>
      </c>
      <c r="BF160" s="141">
        <f t="shared" si="35"/>
        <v>0</v>
      </c>
      <c r="BG160" s="141">
        <f t="shared" si="36"/>
        <v>0</v>
      </c>
      <c r="BH160" s="141">
        <f t="shared" si="37"/>
        <v>0</v>
      </c>
      <c r="BI160" s="141">
        <f t="shared" si="38"/>
        <v>0</v>
      </c>
      <c r="BJ160" s="16" t="s">
        <v>79</v>
      </c>
      <c r="BK160" s="141">
        <f t="shared" si="39"/>
        <v>0</v>
      </c>
      <c r="BL160" s="16" t="s">
        <v>163</v>
      </c>
      <c r="BM160" s="140" t="s">
        <v>261</v>
      </c>
    </row>
    <row r="161" spans="2:65" s="1" customFormat="1" ht="16.5" customHeight="1">
      <c r="B161" s="128"/>
      <c r="C161" s="129" t="s">
        <v>262</v>
      </c>
      <c r="D161" s="129" t="s">
        <v>135</v>
      </c>
      <c r="E161" s="130" t="s">
        <v>742</v>
      </c>
      <c r="F161" s="131" t="s">
        <v>743</v>
      </c>
      <c r="G161" s="132" t="s">
        <v>737</v>
      </c>
      <c r="H161" s="133">
        <v>1</v>
      </c>
      <c r="I161" s="134"/>
      <c r="J161" s="134">
        <f t="shared" si="30"/>
        <v>0</v>
      </c>
      <c r="K161" s="135"/>
      <c r="L161" s="28"/>
      <c r="M161" s="136" t="s">
        <v>1</v>
      </c>
      <c r="N161" s="137" t="s">
        <v>36</v>
      </c>
      <c r="O161" s="138">
        <v>0</v>
      </c>
      <c r="P161" s="138">
        <f t="shared" si="31"/>
        <v>0</v>
      </c>
      <c r="Q161" s="138">
        <v>0</v>
      </c>
      <c r="R161" s="138">
        <f t="shared" si="32"/>
        <v>0</v>
      </c>
      <c r="S161" s="138">
        <v>0</v>
      </c>
      <c r="T161" s="139">
        <f t="shared" si="33"/>
        <v>0</v>
      </c>
      <c r="AR161" s="140" t="s">
        <v>163</v>
      </c>
      <c r="AT161" s="140" t="s">
        <v>135</v>
      </c>
      <c r="AU161" s="140" t="s">
        <v>79</v>
      </c>
      <c r="AY161" s="16" t="s">
        <v>133</v>
      </c>
      <c r="BE161" s="141">
        <f t="shared" si="34"/>
        <v>0</v>
      </c>
      <c r="BF161" s="141">
        <f t="shared" si="35"/>
        <v>0</v>
      </c>
      <c r="BG161" s="141">
        <f t="shared" si="36"/>
        <v>0</v>
      </c>
      <c r="BH161" s="141">
        <f t="shared" si="37"/>
        <v>0</v>
      </c>
      <c r="BI161" s="141">
        <f t="shared" si="38"/>
        <v>0</v>
      </c>
      <c r="BJ161" s="16" t="s">
        <v>79</v>
      </c>
      <c r="BK161" s="141">
        <f t="shared" si="39"/>
        <v>0</v>
      </c>
      <c r="BL161" s="16" t="s">
        <v>163</v>
      </c>
      <c r="BM161" s="140" t="s">
        <v>265</v>
      </c>
    </row>
    <row r="162" spans="2:65" s="1" customFormat="1" ht="21.75" customHeight="1">
      <c r="B162" s="128"/>
      <c r="C162" s="129" t="s">
        <v>201</v>
      </c>
      <c r="D162" s="129" t="s">
        <v>135</v>
      </c>
      <c r="E162" s="130" t="s">
        <v>744</v>
      </c>
      <c r="F162" s="131" t="s">
        <v>745</v>
      </c>
      <c r="G162" s="132" t="s">
        <v>178</v>
      </c>
      <c r="H162" s="133">
        <v>0.02</v>
      </c>
      <c r="I162" s="134"/>
      <c r="J162" s="134">
        <f t="shared" si="30"/>
        <v>0</v>
      </c>
      <c r="K162" s="135"/>
      <c r="L162" s="28"/>
      <c r="M162" s="152" t="s">
        <v>1</v>
      </c>
      <c r="N162" s="153" t="s">
        <v>36</v>
      </c>
      <c r="O162" s="154">
        <v>0</v>
      </c>
      <c r="P162" s="154">
        <f t="shared" si="31"/>
        <v>0</v>
      </c>
      <c r="Q162" s="154">
        <v>0</v>
      </c>
      <c r="R162" s="154">
        <f t="shared" si="32"/>
        <v>0</v>
      </c>
      <c r="S162" s="154">
        <v>0</v>
      </c>
      <c r="T162" s="155">
        <f t="shared" si="33"/>
        <v>0</v>
      </c>
      <c r="AR162" s="140" t="s">
        <v>163</v>
      </c>
      <c r="AT162" s="140" t="s">
        <v>135</v>
      </c>
      <c r="AU162" s="140" t="s">
        <v>79</v>
      </c>
      <c r="AY162" s="16" t="s">
        <v>133</v>
      </c>
      <c r="BE162" s="141">
        <f t="shared" si="34"/>
        <v>0</v>
      </c>
      <c r="BF162" s="141">
        <f t="shared" si="35"/>
        <v>0</v>
      </c>
      <c r="BG162" s="141">
        <f t="shared" si="36"/>
        <v>0</v>
      </c>
      <c r="BH162" s="141">
        <f t="shared" si="37"/>
        <v>0</v>
      </c>
      <c r="BI162" s="141">
        <f t="shared" si="38"/>
        <v>0</v>
      </c>
      <c r="BJ162" s="16" t="s">
        <v>79</v>
      </c>
      <c r="BK162" s="141">
        <f t="shared" si="39"/>
        <v>0</v>
      </c>
      <c r="BL162" s="16" t="s">
        <v>163</v>
      </c>
      <c r="BM162" s="140" t="s">
        <v>268</v>
      </c>
    </row>
    <row r="163" spans="2:12" s="1" customFormat="1" ht="6.95" customHeight="1">
      <c r="B163" s="40"/>
      <c r="C163" s="41"/>
      <c r="D163" s="41"/>
      <c r="E163" s="41"/>
      <c r="F163" s="41"/>
      <c r="G163" s="41"/>
      <c r="H163" s="41"/>
      <c r="I163" s="41"/>
      <c r="J163" s="41"/>
      <c r="K163" s="41"/>
      <c r="L163" s="28"/>
    </row>
  </sheetData>
  <autoFilter ref="C120:K162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4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130"/>
  <sheetViews>
    <sheetView showGridLines="0" workbookViewId="0" topLeftCell="A1">
      <selection activeCell="X128" sqref="X128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8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46" t="s">
        <v>5</v>
      </c>
      <c r="M2" s="237"/>
      <c r="N2" s="237"/>
      <c r="O2" s="237"/>
      <c r="P2" s="237"/>
      <c r="Q2" s="237"/>
      <c r="R2" s="237"/>
      <c r="S2" s="237"/>
      <c r="T2" s="237"/>
      <c r="U2" s="237"/>
      <c r="V2" s="237"/>
      <c r="AT2" s="16" t="s">
        <v>89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81</v>
      </c>
    </row>
    <row r="4" spans="2:46" ht="24.95" customHeight="1">
      <c r="B4" s="19"/>
      <c r="D4" s="20" t="s">
        <v>103</v>
      </c>
      <c r="L4" s="19"/>
      <c r="M4" s="83" t="s">
        <v>10</v>
      </c>
      <c r="AT4" s="16" t="s">
        <v>3</v>
      </c>
    </row>
    <row r="5" spans="2:12" ht="6.95" customHeight="1">
      <c r="B5" s="19"/>
      <c r="L5" s="19"/>
    </row>
    <row r="6" spans="2:12" ht="12" customHeight="1">
      <c r="B6" s="19"/>
      <c r="D6" s="25" t="s">
        <v>14</v>
      </c>
      <c r="L6" s="19"/>
    </row>
    <row r="7" spans="2:12" ht="16.5" customHeight="1">
      <c r="B7" s="19"/>
      <c r="E7" s="264" t="str">
        <f>'Rekapitulace stavby'!K6</f>
        <v>Sklad a přístřešek pro svařován a retenční nádrž, SAKO Brno a.s.</v>
      </c>
      <c r="F7" s="265"/>
      <c r="G7" s="265"/>
      <c r="H7" s="265"/>
      <c r="L7" s="19"/>
    </row>
    <row r="8" spans="2:12" s="1" customFormat="1" ht="12" customHeight="1">
      <c r="B8" s="28"/>
      <c r="D8" s="25" t="s">
        <v>104</v>
      </c>
      <c r="L8" s="28"/>
    </row>
    <row r="9" spans="2:12" s="1" customFormat="1" ht="16.5" customHeight="1">
      <c r="B9" s="28"/>
      <c r="D9" s="190" t="s">
        <v>1557</v>
      </c>
      <c r="E9" s="229" t="s">
        <v>1561</v>
      </c>
      <c r="F9" s="263"/>
      <c r="G9" s="263"/>
      <c r="H9" s="263"/>
      <c r="L9" s="28"/>
    </row>
    <row r="10" spans="2:12" s="1" customFormat="1" ht="12">
      <c r="B10" s="28"/>
      <c r="L10" s="28"/>
    </row>
    <row r="11" spans="2:12" s="1" customFormat="1" ht="12" customHeight="1">
      <c r="B11" s="28"/>
      <c r="D11" s="25" t="s">
        <v>16</v>
      </c>
      <c r="F11" s="23" t="s">
        <v>1</v>
      </c>
      <c r="I11" s="25" t="s">
        <v>17</v>
      </c>
      <c r="J11" s="23" t="s">
        <v>1</v>
      </c>
      <c r="L11" s="28"/>
    </row>
    <row r="12" spans="2:12" s="1" customFormat="1" ht="12" customHeight="1">
      <c r="B12" s="28"/>
      <c r="D12" s="25" t="s">
        <v>18</v>
      </c>
      <c r="F12" s="23" t="s">
        <v>24</v>
      </c>
      <c r="I12" s="25" t="s">
        <v>20</v>
      </c>
      <c r="J12" s="48" t="str">
        <f>'Rekapitulace stavby'!AN8</f>
        <v>22. 7. 2022</v>
      </c>
      <c r="L12" s="28"/>
    </row>
    <row r="13" spans="2:12" s="1" customFormat="1" ht="10.9" customHeight="1">
      <c r="B13" s="28"/>
      <c r="L13" s="28"/>
    </row>
    <row r="14" spans="2:12" s="1" customFormat="1" ht="12" customHeight="1">
      <c r="B14" s="28"/>
      <c r="D14" s="25" t="s">
        <v>22</v>
      </c>
      <c r="I14" s="25" t="s">
        <v>23</v>
      </c>
      <c r="J14" s="23" t="str">
        <f>IF('Rekapitulace stavby'!AN10="","",'Rekapitulace stavby'!AN10)</f>
        <v/>
      </c>
      <c r="L14" s="28"/>
    </row>
    <row r="15" spans="2:12" s="1" customFormat="1" ht="18" customHeight="1">
      <c r="B15" s="28"/>
      <c r="E15" s="23" t="str">
        <f>IF('Rekapitulace stavby'!E11="","",'Rekapitulace stavby'!E11)</f>
        <v xml:space="preserve"> </v>
      </c>
      <c r="I15" s="25" t="s">
        <v>25</v>
      </c>
      <c r="J15" s="23" t="str">
        <f>IF('Rekapitulace stavby'!AN11="","",'Rekapitulace stavby'!AN11)</f>
        <v/>
      </c>
      <c r="L15" s="28"/>
    </row>
    <row r="16" spans="2:12" s="1" customFormat="1" ht="6.95" customHeight="1">
      <c r="B16" s="28"/>
      <c r="L16" s="28"/>
    </row>
    <row r="17" spans="2:12" s="1" customFormat="1" ht="12" customHeight="1">
      <c r="B17" s="28"/>
      <c r="D17" s="25" t="s">
        <v>26</v>
      </c>
      <c r="I17" s="25" t="s">
        <v>23</v>
      </c>
      <c r="J17" s="23" t="str">
        <f>'Rekapitulace stavby'!AN13</f>
        <v>Vyplň údaj</v>
      </c>
      <c r="L17" s="28"/>
    </row>
    <row r="18" spans="2:12" s="1" customFormat="1" ht="18" customHeight="1">
      <c r="B18" s="28"/>
      <c r="E18" s="236" t="str">
        <f>'Rekapitulace stavby'!E14</f>
        <v>Vyplň údaj</v>
      </c>
      <c r="F18" s="236"/>
      <c r="G18" s="236"/>
      <c r="H18" s="236"/>
      <c r="I18" s="25" t="s">
        <v>25</v>
      </c>
      <c r="J18" s="23" t="str">
        <f>'Rekapitulace stavby'!AN14</f>
        <v>Vyplň údaj</v>
      </c>
      <c r="L18" s="28"/>
    </row>
    <row r="19" spans="2:12" s="1" customFormat="1" ht="6.95" customHeight="1">
      <c r="B19" s="28"/>
      <c r="L19" s="28"/>
    </row>
    <row r="20" spans="2:12" s="1" customFormat="1" ht="12" customHeight="1">
      <c r="B20" s="28"/>
      <c r="D20" s="25" t="s">
        <v>27</v>
      </c>
      <c r="I20" s="25" t="s">
        <v>23</v>
      </c>
      <c r="J20" s="23" t="str">
        <f>IF('Rekapitulace stavby'!AN16="","",'Rekapitulace stavby'!AN16)</f>
        <v/>
      </c>
      <c r="L20" s="28"/>
    </row>
    <row r="21" spans="2:12" s="1" customFormat="1" ht="18" customHeight="1">
      <c r="B21" s="28"/>
      <c r="E21" s="23" t="str">
        <f>IF('Rekapitulace stavby'!E17="","",'Rekapitulace stavby'!E17)</f>
        <v xml:space="preserve"> </v>
      </c>
      <c r="I21" s="25" t="s">
        <v>25</v>
      </c>
      <c r="J21" s="23" t="str">
        <f>IF('Rekapitulace stavby'!AN17="","",'Rekapitulace stavby'!AN17)</f>
        <v/>
      </c>
      <c r="L21" s="28"/>
    </row>
    <row r="22" spans="2:12" s="1" customFormat="1" ht="6.95" customHeight="1">
      <c r="B22" s="28"/>
      <c r="L22" s="28"/>
    </row>
    <row r="23" spans="2:12" s="1" customFormat="1" ht="12" customHeight="1">
      <c r="B23" s="28"/>
      <c r="D23" s="25" t="s">
        <v>29</v>
      </c>
      <c r="I23" s="25" t="s">
        <v>23</v>
      </c>
      <c r="J23" s="23" t="str">
        <f>IF('Rekapitulace stavby'!AN19="","",'Rekapitulace stavby'!AN19)</f>
        <v/>
      </c>
      <c r="L23" s="28"/>
    </row>
    <row r="24" spans="2:12" s="1" customFormat="1" ht="18" customHeight="1">
      <c r="B24" s="28"/>
      <c r="E24" s="23" t="str">
        <f>IF('Rekapitulace stavby'!E20="","",'Rekapitulace stavby'!E20)</f>
        <v xml:space="preserve"> </v>
      </c>
      <c r="I24" s="25" t="s">
        <v>25</v>
      </c>
      <c r="J24" s="23" t="str">
        <f>IF('Rekapitulace stavby'!AN20="","",'Rekapitulace stavby'!AN20)</f>
        <v/>
      </c>
      <c r="L24" s="28"/>
    </row>
    <row r="25" spans="2:12" s="1" customFormat="1" ht="6.95" customHeight="1">
      <c r="B25" s="28"/>
      <c r="L25" s="28"/>
    </row>
    <row r="26" spans="2:12" s="1" customFormat="1" ht="12" customHeight="1">
      <c r="B26" s="28"/>
      <c r="D26" s="25" t="s">
        <v>30</v>
      </c>
      <c r="L26" s="28"/>
    </row>
    <row r="27" spans="2:12" s="7" customFormat="1" ht="16.5" customHeight="1">
      <c r="B27" s="84"/>
      <c r="E27" s="240" t="s">
        <v>1</v>
      </c>
      <c r="F27" s="240"/>
      <c r="G27" s="240"/>
      <c r="H27" s="240"/>
      <c r="L27" s="84"/>
    </row>
    <row r="28" spans="2:12" s="1" customFormat="1" ht="6.95" customHeight="1">
      <c r="B28" s="28"/>
      <c r="L28" s="28"/>
    </row>
    <row r="29" spans="2:12" s="1" customFormat="1" ht="6.95" customHeight="1">
      <c r="B29" s="28"/>
      <c r="D29" s="49"/>
      <c r="E29" s="49"/>
      <c r="F29" s="49"/>
      <c r="G29" s="49"/>
      <c r="H29" s="49"/>
      <c r="I29" s="49"/>
      <c r="J29" s="49"/>
      <c r="K29" s="49"/>
      <c r="L29" s="28"/>
    </row>
    <row r="30" spans="2:12" s="1" customFormat="1" ht="25.35" customHeight="1">
      <c r="B30" s="28"/>
      <c r="D30" s="85" t="s">
        <v>31</v>
      </c>
      <c r="J30" s="61">
        <f>ROUND(J118,2)</f>
        <v>0</v>
      </c>
      <c r="L30" s="28"/>
    </row>
    <row r="31" spans="2:12" s="1" customFormat="1" ht="6.95" customHeight="1">
      <c r="B31" s="28"/>
      <c r="D31" s="49"/>
      <c r="E31" s="49"/>
      <c r="F31" s="49"/>
      <c r="G31" s="49"/>
      <c r="H31" s="49"/>
      <c r="I31" s="49"/>
      <c r="J31" s="49"/>
      <c r="K31" s="49"/>
      <c r="L31" s="28"/>
    </row>
    <row r="32" spans="2:12" s="1" customFormat="1" ht="14.45" customHeight="1">
      <c r="B32" s="28"/>
      <c r="F32" s="31" t="s">
        <v>33</v>
      </c>
      <c r="I32" s="31" t="s">
        <v>32</v>
      </c>
      <c r="J32" s="31" t="s">
        <v>34</v>
      </c>
      <c r="L32" s="28"/>
    </row>
    <row r="33" spans="2:12" s="1" customFormat="1" ht="14.45" customHeight="1">
      <c r="B33" s="28"/>
      <c r="D33" s="86" t="s">
        <v>35</v>
      </c>
      <c r="E33" s="25" t="s">
        <v>36</v>
      </c>
      <c r="F33" s="87">
        <f>ROUND((SUM(BE118:BE129)),2)</f>
        <v>0</v>
      </c>
      <c r="I33" s="88">
        <v>0.21</v>
      </c>
      <c r="J33" s="87">
        <f>ROUND(((SUM(BE118:BE129))*I33),2)</f>
        <v>0</v>
      </c>
      <c r="L33" s="28"/>
    </row>
    <row r="34" spans="2:12" s="1" customFormat="1" ht="14.45" customHeight="1">
      <c r="B34" s="28"/>
      <c r="E34" s="25" t="s">
        <v>37</v>
      </c>
      <c r="F34" s="87">
        <f>ROUND((SUM(BF118:BF129)),2)</f>
        <v>0</v>
      </c>
      <c r="I34" s="88">
        <v>0.15</v>
      </c>
      <c r="J34" s="87">
        <f>ROUND(((SUM(BF118:BF129))*I34),2)</f>
        <v>0</v>
      </c>
      <c r="L34" s="28"/>
    </row>
    <row r="35" spans="2:12" s="1" customFormat="1" ht="14.45" customHeight="1" hidden="1">
      <c r="B35" s="28"/>
      <c r="E35" s="25" t="s">
        <v>38</v>
      </c>
      <c r="F35" s="87">
        <f>ROUND((SUM(BG118:BG129)),2)</f>
        <v>0</v>
      </c>
      <c r="I35" s="88">
        <v>0.21</v>
      </c>
      <c r="J35" s="87">
        <f>0</f>
        <v>0</v>
      </c>
      <c r="L35" s="28"/>
    </row>
    <row r="36" spans="2:12" s="1" customFormat="1" ht="14.45" customHeight="1" hidden="1">
      <c r="B36" s="28"/>
      <c r="E36" s="25" t="s">
        <v>39</v>
      </c>
      <c r="F36" s="87">
        <f>ROUND((SUM(BH118:BH129)),2)</f>
        <v>0</v>
      </c>
      <c r="I36" s="88">
        <v>0.15</v>
      </c>
      <c r="J36" s="87">
        <f>0</f>
        <v>0</v>
      </c>
      <c r="L36" s="28"/>
    </row>
    <row r="37" spans="2:12" s="1" customFormat="1" ht="14.45" customHeight="1" hidden="1">
      <c r="B37" s="28"/>
      <c r="E37" s="25" t="s">
        <v>40</v>
      </c>
      <c r="F37" s="87">
        <f>ROUND((SUM(BI118:BI129)),2)</f>
        <v>0</v>
      </c>
      <c r="I37" s="88">
        <v>0</v>
      </c>
      <c r="J37" s="87">
        <f>0</f>
        <v>0</v>
      </c>
      <c r="L37" s="28"/>
    </row>
    <row r="38" spans="2:12" s="1" customFormat="1" ht="6.95" customHeight="1">
      <c r="B38" s="28"/>
      <c r="L38" s="28"/>
    </row>
    <row r="39" spans="2:12" s="1" customFormat="1" ht="25.35" customHeight="1">
      <c r="B39" s="28"/>
      <c r="C39" s="89"/>
      <c r="D39" s="90" t="s">
        <v>41</v>
      </c>
      <c r="E39" s="52"/>
      <c r="F39" s="52"/>
      <c r="G39" s="91" t="s">
        <v>42</v>
      </c>
      <c r="H39" s="92" t="s">
        <v>43</v>
      </c>
      <c r="I39" s="52"/>
      <c r="J39" s="93">
        <f>SUM(J30:J37)</f>
        <v>0</v>
      </c>
      <c r="K39" s="94"/>
      <c r="L39" s="28"/>
    </row>
    <row r="40" spans="2:12" s="1" customFormat="1" ht="14.45" customHeight="1">
      <c r="B40" s="28"/>
      <c r="L40" s="28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28"/>
      <c r="D50" s="37" t="s">
        <v>44</v>
      </c>
      <c r="E50" s="38"/>
      <c r="F50" s="38"/>
      <c r="G50" s="37" t="s">
        <v>45</v>
      </c>
      <c r="H50" s="38"/>
      <c r="I50" s="38"/>
      <c r="J50" s="38"/>
      <c r="K50" s="38"/>
      <c r="L50" s="28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.75">
      <c r="B61" s="28"/>
      <c r="D61" s="39" t="s">
        <v>46</v>
      </c>
      <c r="E61" s="30"/>
      <c r="F61" s="95" t="s">
        <v>47</v>
      </c>
      <c r="G61" s="39" t="s">
        <v>46</v>
      </c>
      <c r="H61" s="30"/>
      <c r="I61" s="30"/>
      <c r="J61" s="96" t="s">
        <v>47</v>
      </c>
      <c r="K61" s="30"/>
      <c r="L61" s="28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.75">
      <c r="B65" s="28"/>
      <c r="D65" s="37" t="s">
        <v>48</v>
      </c>
      <c r="E65" s="38"/>
      <c r="F65" s="38"/>
      <c r="G65" s="37" t="s">
        <v>49</v>
      </c>
      <c r="H65" s="38"/>
      <c r="I65" s="38"/>
      <c r="J65" s="38"/>
      <c r="K65" s="38"/>
      <c r="L65" s="28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.75">
      <c r="B76" s="28"/>
      <c r="D76" s="39" t="s">
        <v>46</v>
      </c>
      <c r="E76" s="30"/>
      <c r="F76" s="95" t="s">
        <v>47</v>
      </c>
      <c r="G76" s="39" t="s">
        <v>46</v>
      </c>
      <c r="H76" s="30"/>
      <c r="I76" s="30"/>
      <c r="J76" s="96" t="s">
        <v>47</v>
      </c>
      <c r="K76" s="30"/>
      <c r="L76" s="28"/>
    </row>
    <row r="77" spans="2:12" s="1" customFormat="1" ht="14.45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8"/>
    </row>
    <row r="81" spans="2:12" s="1" customFormat="1" ht="6.95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8"/>
    </row>
    <row r="82" spans="2:12" s="1" customFormat="1" ht="24.95" customHeight="1">
      <c r="B82" s="28"/>
      <c r="C82" s="20" t="s">
        <v>106</v>
      </c>
      <c r="L82" s="28"/>
    </row>
    <row r="83" spans="2:12" s="1" customFormat="1" ht="6.95" customHeight="1">
      <c r="B83" s="28"/>
      <c r="L83" s="28"/>
    </row>
    <row r="84" spans="2:12" s="1" customFormat="1" ht="12" customHeight="1">
      <c r="B84" s="28"/>
      <c r="C84" s="25" t="s">
        <v>14</v>
      </c>
      <c r="L84" s="28"/>
    </row>
    <row r="85" spans="2:12" s="1" customFormat="1" ht="16.5" customHeight="1">
      <c r="B85" s="28"/>
      <c r="E85" s="264" t="str">
        <f>E7</f>
        <v>Sklad a přístřešek pro svařován a retenční nádrž, SAKO Brno a.s.</v>
      </c>
      <c r="F85" s="265"/>
      <c r="G85" s="265"/>
      <c r="H85" s="265"/>
      <c r="L85" s="28"/>
    </row>
    <row r="86" spans="2:12" s="1" customFormat="1" ht="12" customHeight="1">
      <c r="B86" s="28"/>
      <c r="C86" s="25" t="s">
        <v>104</v>
      </c>
      <c r="L86" s="28"/>
    </row>
    <row r="87" spans="2:12" s="1" customFormat="1" ht="16.5" customHeight="1">
      <c r="B87" s="28"/>
      <c r="E87" s="229" t="str">
        <f>E9</f>
        <v>UT SO07</v>
      </c>
      <c r="F87" s="263"/>
      <c r="G87" s="263"/>
      <c r="H87" s="263"/>
      <c r="L87" s="28"/>
    </row>
    <row r="88" spans="2:12" s="1" customFormat="1" ht="6.95" customHeight="1">
      <c r="B88" s="28"/>
      <c r="L88" s="28"/>
    </row>
    <row r="89" spans="2:12" s="1" customFormat="1" ht="12" customHeight="1">
      <c r="B89" s="28"/>
      <c r="C89" s="25" t="s">
        <v>18</v>
      </c>
      <c r="F89" s="23" t="str">
        <f>F12</f>
        <v xml:space="preserve"> </v>
      </c>
      <c r="I89" s="25" t="s">
        <v>20</v>
      </c>
      <c r="J89" s="48" t="str">
        <f>IF(J12="","",J12)</f>
        <v>22. 7. 2022</v>
      </c>
      <c r="L89" s="28"/>
    </row>
    <row r="90" spans="2:12" s="1" customFormat="1" ht="6.95" customHeight="1">
      <c r="B90" s="28"/>
      <c r="L90" s="28"/>
    </row>
    <row r="91" spans="2:12" s="1" customFormat="1" ht="15.2" customHeight="1">
      <c r="B91" s="28"/>
      <c r="C91" s="25" t="s">
        <v>22</v>
      </c>
      <c r="F91" s="23" t="str">
        <f>E15</f>
        <v xml:space="preserve"> </v>
      </c>
      <c r="I91" s="25" t="s">
        <v>27</v>
      </c>
      <c r="J91" s="26" t="str">
        <f>E21</f>
        <v xml:space="preserve"> </v>
      </c>
      <c r="L91" s="28"/>
    </row>
    <row r="92" spans="2:12" s="1" customFormat="1" ht="15.2" customHeight="1">
      <c r="B92" s="28"/>
      <c r="C92" s="25" t="s">
        <v>26</v>
      </c>
      <c r="F92" s="23" t="str">
        <f>IF(E18="","",E18)</f>
        <v>Vyplň údaj</v>
      </c>
      <c r="I92" s="25" t="s">
        <v>29</v>
      </c>
      <c r="J92" s="26" t="str">
        <f>E24</f>
        <v xml:space="preserve"> </v>
      </c>
      <c r="L92" s="28"/>
    </row>
    <row r="93" spans="2:12" s="1" customFormat="1" ht="10.35" customHeight="1">
      <c r="B93" s="28"/>
      <c r="L93" s="28"/>
    </row>
    <row r="94" spans="2:12" s="1" customFormat="1" ht="29.25" customHeight="1">
      <c r="B94" s="28"/>
      <c r="C94" s="97" t="s">
        <v>107</v>
      </c>
      <c r="D94" s="89"/>
      <c r="E94" s="89"/>
      <c r="F94" s="89"/>
      <c r="G94" s="89"/>
      <c r="H94" s="89"/>
      <c r="I94" s="89"/>
      <c r="J94" s="98" t="s">
        <v>108</v>
      </c>
      <c r="K94" s="89"/>
      <c r="L94" s="28"/>
    </row>
    <row r="95" spans="2:12" s="1" customFormat="1" ht="10.35" customHeight="1">
      <c r="B95" s="28"/>
      <c r="L95" s="28"/>
    </row>
    <row r="96" spans="2:47" s="1" customFormat="1" ht="22.9" customHeight="1">
      <c r="B96" s="28"/>
      <c r="C96" s="99" t="s">
        <v>109</v>
      </c>
      <c r="J96" s="61">
        <f>J118</f>
        <v>0</v>
      </c>
      <c r="L96" s="28"/>
      <c r="AU96" s="16" t="s">
        <v>110</v>
      </c>
    </row>
    <row r="97" spans="2:12" s="8" customFormat="1" ht="24.95" customHeight="1">
      <c r="B97" s="100"/>
      <c r="D97" s="101" t="s">
        <v>746</v>
      </c>
      <c r="E97" s="102"/>
      <c r="F97" s="102"/>
      <c r="G97" s="102"/>
      <c r="H97" s="102"/>
      <c r="I97" s="102"/>
      <c r="J97" s="103">
        <f>J119</f>
        <v>0</v>
      </c>
      <c r="L97" s="100"/>
    </row>
    <row r="98" spans="2:12" s="8" customFormat="1" ht="24.95" customHeight="1">
      <c r="B98" s="100"/>
      <c r="D98" s="101" t="s">
        <v>747</v>
      </c>
      <c r="E98" s="102"/>
      <c r="F98" s="102"/>
      <c r="G98" s="102"/>
      <c r="H98" s="102"/>
      <c r="I98" s="102"/>
      <c r="J98" s="103">
        <f>J125</f>
        <v>0</v>
      </c>
      <c r="L98" s="100"/>
    </row>
    <row r="99" spans="2:12" s="1" customFormat="1" ht="21.75" customHeight="1">
      <c r="B99" s="28"/>
      <c r="L99" s="28"/>
    </row>
    <row r="100" spans="2:12" s="1" customFormat="1" ht="6.95" customHeight="1">
      <c r="B100" s="40"/>
      <c r="C100" s="41"/>
      <c r="D100" s="41"/>
      <c r="E100" s="41"/>
      <c r="F100" s="41"/>
      <c r="G100" s="41"/>
      <c r="H100" s="41"/>
      <c r="I100" s="41"/>
      <c r="J100" s="41"/>
      <c r="K100" s="41"/>
      <c r="L100" s="28"/>
    </row>
    <row r="104" spans="2:12" s="1" customFormat="1" ht="6.95" customHeight="1">
      <c r="B104" s="42"/>
      <c r="C104" s="43"/>
      <c r="D104" s="43"/>
      <c r="E104" s="43"/>
      <c r="F104" s="43"/>
      <c r="G104" s="43"/>
      <c r="H104" s="43"/>
      <c r="I104" s="43"/>
      <c r="J104" s="43"/>
      <c r="K104" s="43"/>
      <c r="L104" s="28"/>
    </row>
    <row r="105" spans="2:12" s="1" customFormat="1" ht="24.95" customHeight="1">
      <c r="B105" s="28"/>
      <c r="C105" s="20" t="s">
        <v>118</v>
      </c>
      <c r="L105" s="28"/>
    </row>
    <row r="106" spans="2:12" s="1" customFormat="1" ht="6.95" customHeight="1">
      <c r="B106" s="28"/>
      <c r="L106" s="28"/>
    </row>
    <row r="107" spans="2:12" s="1" customFormat="1" ht="12" customHeight="1">
      <c r="B107" s="28"/>
      <c r="C107" s="25" t="s">
        <v>14</v>
      </c>
      <c r="L107" s="28"/>
    </row>
    <row r="108" spans="2:12" s="1" customFormat="1" ht="16.5" customHeight="1">
      <c r="B108" s="28"/>
      <c r="E108" s="264" t="str">
        <f>E7</f>
        <v>Sklad a přístřešek pro svařován a retenční nádrž, SAKO Brno a.s.</v>
      </c>
      <c r="F108" s="265"/>
      <c r="G108" s="265"/>
      <c r="H108" s="265"/>
      <c r="L108" s="28"/>
    </row>
    <row r="109" spans="2:12" s="1" customFormat="1" ht="12" customHeight="1">
      <c r="B109" s="28"/>
      <c r="C109" s="25" t="s">
        <v>104</v>
      </c>
      <c r="L109" s="28"/>
    </row>
    <row r="110" spans="2:12" s="1" customFormat="1" ht="16.5" customHeight="1">
      <c r="B110" s="28"/>
      <c r="E110" s="229" t="str">
        <f>E9</f>
        <v>UT SO07</v>
      </c>
      <c r="F110" s="263"/>
      <c r="G110" s="263"/>
      <c r="H110" s="263"/>
      <c r="L110" s="28"/>
    </row>
    <row r="111" spans="2:12" s="1" customFormat="1" ht="6.95" customHeight="1">
      <c r="B111" s="28"/>
      <c r="L111" s="28"/>
    </row>
    <row r="112" spans="2:12" s="1" customFormat="1" ht="12" customHeight="1">
      <c r="B112" s="28"/>
      <c r="C112" s="25" t="s">
        <v>18</v>
      </c>
      <c r="F112" s="23" t="str">
        <f>F12</f>
        <v xml:space="preserve"> </v>
      </c>
      <c r="I112" s="25" t="s">
        <v>20</v>
      </c>
      <c r="J112" s="48" t="str">
        <f>IF(J12="","",J12)</f>
        <v>22. 7. 2022</v>
      </c>
      <c r="L112" s="28"/>
    </row>
    <row r="113" spans="2:12" s="1" customFormat="1" ht="6.95" customHeight="1">
      <c r="B113" s="28"/>
      <c r="L113" s="28"/>
    </row>
    <row r="114" spans="2:12" s="1" customFormat="1" ht="15.2" customHeight="1">
      <c r="B114" s="28"/>
      <c r="C114" s="25" t="s">
        <v>22</v>
      </c>
      <c r="F114" s="23" t="str">
        <f>E15</f>
        <v xml:space="preserve"> </v>
      </c>
      <c r="I114" s="25" t="s">
        <v>27</v>
      </c>
      <c r="J114" s="26" t="str">
        <f>E21</f>
        <v xml:space="preserve"> </v>
      </c>
      <c r="L114" s="28"/>
    </row>
    <row r="115" spans="2:12" s="1" customFormat="1" ht="15.2" customHeight="1">
      <c r="B115" s="28"/>
      <c r="C115" s="25" t="s">
        <v>26</v>
      </c>
      <c r="F115" s="23" t="str">
        <f>IF(E18="","",E18)</f>
        <v>Vyplň údaj</v>
      </c>
      <c r="I115" s="25" t="s">
        <v>29</v>
      </c>
      <c r="J115" s="26" t="str">
        <f>E24</f>
        <v xml:space="preserve"> </v>
      </c>
      <c r="L115" s="28"/>
    </row>
    <row r="116" spans="2:12" s="1" customFormat="1" ht="10.35" customHeight="1">
      <c r="B116" s="28"/>
      <c r="L116" s="28"/>
    </row>
    <row r="117" spans="2:20" s="10" customFormat="1" ht="29.25" customHeight="1">
      <c r="B117" s="108"/>
      <c r="C117" s="109" t="s">
        <v>119</v>
      </c>
      <c r="D117" s="110" t="s">
        <v>56</v>
      </c>
      <c r="E117" s="110" t="s">
        <v>52</v>
      </c>
      <c r="F117" s="110" t="s">
        <v>53</v>
      </c>
      <c r="G117" s="110" t="s">
        <v>120</v>
      </c>
      <c r="H117" s="110" t="s">
        <v>121</v>
      </c>
      <c r="I117" s="110" t="s">
        <v>122</v>
      </c>
      <c r="J117" s="111" t="s">
        <v>108</v>
      </c>
      <c r="K117" s="112" t="s">
        <v>123</v>
      </c>
      <c r="L117" s="108"/>
      <c r="M117" s="54" t="s">
        <v>1</v>
      </c>
      <c r="N117" s="55" t="s">
        <v>35</v>
      </c>
      <c r="O117" s="55" t="s">
        <v>124</v>
      </c>
      <c r="P117" s="55" t="s">
        <v>125</v>
      </c>
      <c r="Q117" s="55" t="s">
        <v>126</v>
      </c>
      <c r="R117" s="55" t="s">
        <v>127</v>
      </c>
      <c r="S117" s="55" t="s">
        <v>128</v>
      </c>
      <c r="T117" s="56" t="s">
        <v>129</v>
      </c>
    </row>
    <row r="118" spans="2:63" s="1" customFormat="1" ht="22.9" customHeight="1">
      <c r="B118" s="28"/>
      <c r="C118" s="59" t="s">
        <v>130</v>
      </c>
      <c r="J118" s="113">
        <f>BK118</f>
        <v>0</v>
      </c>
      <c r="L118" s="28"/>
      <c r="M118" s="57"/>
      <c r="N118" s="49"/>
      <c r="O118" s="49"/>
      <c r="P118" s="114">
        <f>P119+P125</f>
        <v>0</v>
      </c>
      <c r="Q118" s="49"/>
      <c r="R118" s="114">
        <f>R119+R125</f>
        <v>0</v>
      </c>
      <c r="S118" s="49"/>
      <c r="T118" s="115">
        <f>T119+T125</f>
        <v>0</v>
      </c>
      <c r="AT118" s="16" t="s">
        <v>70</v>
      </c>
      <c r="AU118" s="16" t="s">
        <v>110</v>
      </c>
      <c r="BK118" s="116">
        <f>BK119+BK125</f>
        <v>0</v>
      </c>
    </row>
    <row r="119" spans="2:63" s="11" customFormat="1" ht="25.9" customHeight="1">
      <c r="B119" s="117"/>
      <c r="D119" s="118" t="s">
        <v>70</v>
      </c>
      <c r="E119" s="119" t="s">
        <v>79</v>
      </c>
      <c r="F119" s="119" t="s">
        <v>748</v>
      </c>
      <c r="J119" s="120">
        <f>BK119</f>
        <v>0</v>
      </c>
      <c r="L119" s="117"/>
      <c r="M119" s="121"/>
      <c r="P119" s="122">
        <f>SUM(P120:P124)</f>
        <v>0</v>
      </c>
      <c r="R119" s="122">
        <f>SUM(R120:R124)</f>
        <v>0</v>
      </c>
      <c r="T119" s="123">
        <f>SUM(T120:T124)</f>
        <v>0</v>
      </c>
      <c r="AR119" s="118" t="s">
        <v>79</v>
      </c>
      <c r="AT119" s="124" t="s">
        <v>70</v>
      </c>
      <c r="AU119" s="124" t="s">
        <v>71</v>
      </c>
      <c r="AY119" s="118" t="s">
        <v>133</v>
      </c>
      <c r="BK119" s="125">
        <f>SUM(BK120:BK124)</f>
        <v>0</v>
      </c>
    </row>
    <row r="120" spans="2:65" s="1" customFormat="1" ht="24.2" customHeight="1">
      <c r="B120" s="128"/>
      <c r="C120" s="142" t="s">
        <v>79</v>
      </c>
      <c r="D120" s="142" t="s">
        <v>175</v>
      </c>
      <c r="E120" s="143" t="s">
        <v>749</v>
      </c>
      <c r="F120" s="144" t="s">
        <v>750</v>
      </c>
      <c r="G120" s="145" t="s">
        <v>297</v>
      </c>
      <c r="H120" s="146">
        <v>1</v>
      </c>
      <c r="I120" s="147"/>
      <c r="J120" s="147">
        <f>ROUND(I120*H120,2)</f>
        <v>0</v>
      </c>
      <c r="K120" s="148"/>
      <c r="L120" s="149"/>
      <c r="M120" s="150" t="s">
        <v>1</v>
      </c>
      <c r="N120" s="151" t="s">
        <v>36</v>
      </c>
      <c r="O120" s="138">
        <v>0</v>
      </c>
      <c r="P120" s="138">
        <f>O120*H120</f>
        <v>0</v>
      </c>
      <c r="Q120" s="138">
        <v>0</v>
      </c>
      <c r="R120" s="138">
        <f>Q120*H120</f>
        <v>0</v>
      </c>
      <c r="S120" s="138">
        <v>0</v>
      </c>
      <c r="T120" s="139">
        <f>S120*H120</f>
        <v>0</v>
      </c>
      <c r="AR120" s="140" t="s">
        <v>149</v>
      </c>
      <c r="AT120" s="140" t="s">
        <v>175</v>
      </c>
      <c r="AU120" s="140" t="s">
        <v>79</v>
      </c>
      <c r="AY120" s="16" t="s">
        <v>133</v>
      </c>
      <c r="BE120" s="141">
        <f>IF(N120="základní",J120,0)</f>
        <v>0</v>
      </c>
      <c r="BF120" s="141">
        <f>IF(N120="snížená",J120,0)</f>
        <v>0</v>
      </c>
      <c r="BG120" s="141">
        <f>IF(N120="zákl. přenesená",J120,0)</f>
        <v>0</v>
      </c>
      <c r="BH120" s="141">
        <f>IF(N120="sníž. přenesená",J120,0)</f>
        <v>0</v>
      </c>
      <c r="BI120" s="141">
        <f>IF(N120="nulová",J120,0)</f>
        <v>0</v>
      </c>
      <c r="BJ120" s="16" t="s">
        <v>79</v>
      </c>
      <c r="BK120" s="141">
        <f>ROUND(I120*H120,2)</f>
        <v>0</v>
      </c>
      <c r="BL120" s="16" t="s">
        <v>139</v>
      </c>
      <c r="BM120" s="140" t="s">
        <v>81</v>
      </c>
    </row>
    <row r="121" spans="2:65" s="1" customFormat="1" ht="24.2" customHeight="1">
      <c r="B121" s="128"/>
      <c r="C121" s="142" t="s">
        <v>81</v>
      </c>
      <c r="D121" s="142" t="s">
        <v>175</v>
      </c>
      <c r="E121" s="143" t="s">
        <v>751</v>
      </c>
      <c r="F121" s="144" t="s">
        <v>752</v>
      </c>
      <c r="G121" s="145" t="s">
        <v>297</v>
      </c>
      <c r="H121" s="146">
        <v>3</v>
      </c>
      <c r="I121" s="147"/>
      <c r="J121" s="147">
        <f>ROUND(I121*H121,2)</f>
        <v>0</v>
      </c>
      <c r="K121" s="148"/>
      <c r="L121" s="149"/>
      <c r="M121" s="150" t="s">
        <v>1</v>
      </c>
      <c r="N121" s="151" t="s">
        <v>36</v>
      </c>
      <c r="O121" s="138">
        <v>0</v>
      </c>
      <c r="P121" s="138">
        <f>O121*H121</f>
        <v>0</v>
      </c>
      <c r="Q121" s="138">
        <v>0</v>
      </c>
      <c r="R121" s="138">
        <f>Q121*H121</f>
        <v>0</v>
      </c>
      <c r="S121" s="138">
        <v>0</v>
      </c>
      <c r="T121" s="139">
        <f>S121*H121</f>
        <v>0</v>
      </c>
      <c r="AR121" s="140" t="s">
        <v>149</v>
      </c>
      <c r="AT121" s="140" t="s">
        <v>175</v>
      </c>
      <c r="AU121" s="140" t="s">
        <v>79</v>
      </c>
      <c r="AY121" s="16" t="s">
        <v>133</v>
      </c>
      <c r="BE121" s="141">
        <f>IF(N121="základní",J121,0)</f>
        <v>0</v>
      </c>
      <c r="BF121" s="141">
        <f>IF(N121="snížená",J121,0)</f>
        <v>0</v>
      </c>
      <c r="BG121" s="141">
        <f>IF(N121="zákl. přenesená",J121,0)</f>
        <v>0</v>
      </c>
      <c r="BH121" s="141">
        <f>IF(N121="sníž. přenesená",J121,0)</f>
        <v>0</v>
      </c>
      <c r="BI121" s="141">
        <f>IF(N121="nulová",J121,0)</f>
        <v>0</v>
      </c>
      <c r="BJ121" s="16" t="s">
        <v>79</v>
      </c>
      <c r="BK121" s="141">
        <f>ROUND(I121*H121,2)</f>
        <v>0</v>
      </c>
      <c r="BL121" s="16" t="s">
        <v>139</v>
      </c>
      <c r="BM121" s="140" t="s">
        <v>139</v>
      </c>
    </row>
    <row r="122" spans="2:65" s="1" customFormat="1" ht="24.2" customHeight="1">
      <c r="B122" s="128"/>
      <c r="C122" s="142" t="s">
        <v>142</v>
      </c>
      <c r="D122" s="142" t="s">
        <v>175</v>
      </c>
      <c r="E122" s="143" t="s">
        <v>753</v>
      </c>
      <c r="F122" s="144" t="s">
        <v>754</v>
      </c>
      <c r="G122" s="145" t="s">
        <v>297</v>
      </c>
      <c r="H122" s="146">
        <v>1</v>
      </c>
      <c r="I122" s="147"/>
      <c r="J122" s="147">
        <f>ROUND(I122*H122,2)</f>
        <v>0</v>
      </c>
      <c r="K122" s="148"/>
      <c r="L122" s="149"/>
      <c r="M122" s="150" t="s">
        <v>1</v>
      </c>
      <c r="N122" s="151" t="s">
        <v>36</v>
      </c>
      <c r="O122" s="138">
        <v>0</v>
      </c>
      <c r="P122" s="138">
        <f>O122*H122</f>
        <v>0</v>
      </c>
      <c r="Q122" s="138">
        <v>0</v>
      </c>
      <c r="R122" s="138">
        <f>Q122*H122</f>
        <v>0</v>
      </c>
      <c r="S122" s="138">
        <v>0</v>
      </c>
      <c r="T122" s="139">
        <f>S122*H122</f>
        <v>0</v>
      </c>
      <c r="AR122" s="140" t="s">
        <v>149</v>
      </c>
      <c r="AT122" s="140" t="s">
        <v>175</v>
      </c>
      <c r="AU122" s="140" t="s">
        <v>79</v>
      </c>
      <c r="AY122" s="16" t="s">
        <v>133</v>
      </c>
      <c r="BE122" s="141">
        <f>IF(N122="základní",J122,0)</f>
        <v>0</v>
      </c>
      <c r="BF122" s="141">
        <f>IF(N122="snížená",J122,0)</f>
        <v>0</v>
      </c>
      <c r="BG122" s="141">
        <f>IF(N122="zákl. přenesená",J122,0)</f>
        <v>0</v>
      </c>
      <c r="BH122" s="141">
        <f>IF(N122="sníž. přenesená",J122,0)</f>
        <v>0</v>
      </c>
      <c r="BI122" s="141">
        <f>IF(N122="nulová",J122,0)</f>
        <v>0</v>
      </c>
      <c r="BJ122" s="16" t="s">
        <v>79</v>
      </c>
      <c r="BK122" s="141">
        <f>ROUND(I122*H122,2)</f>
        <v>0</v>
      </c>
      <c r="BL122" s="16" t="s">
        <v>139</v>
      </c>
      <c r="BM122" s="140" t="s">
        <v>146</v>
      </c>
    </row>
    <row r="123" spans="2:65" s="1" customFormat="1" ht="16.5" customHeight="1">
      <c r="B123" s="128"/>
      <c r="C123" s="129" t="s">
        <v>139</v>
      </c>
      <c r="D123" s="129" t="s">
        <v>135</v>
      </c>
      <c r="E123" s="130" t="s">
        <v>755</v>
      </c>
      <c r="F123" s="131" t="s">
        <v>1</v>
      </c>
      <c r="G123" s="132" t="s">
        <v>1</v>
      </c>
      <c r="H123" s="133">
        <v>0</v>
      </c>
      <c r="I123" s="134"/>
      <c r="J123" s="134">
        <f>ROUND(I123*H123,2)</f>
        <v>0</v>
      </c>
      <c r="K123" s="135"/>
      <c r="L123" s="28"/>
      <c r="M123" s="136" t="s">
        <v>1</v>
      </c>
      <c r="N123" s="137" t="s">
        <v>36</v>
      </c>
      <c r="O123" s="138">
        <v>0</v>
      </c>
      <c r="P123" s="138">
        <f>O123*H123</f>
        <v>0</v>
      </c>
      <c r="Q123" s="138">
        <v>0</v>
      </c>
      <c r="R123" s="138">
        <f>Q123*H123</f>
        <v>0</v>
      </c>
      <c r="S123" s="138">
        <v>0</v>
      </c>
      <c r="T123" s="139">
        <f>S123*H123</f>
        <v>0</v>
      </c>
      <c r="AR123" s="140" t="s">
        <v>139</v>
      </c>
      <c r="AT123" s="140" t="s">
        <v>135</v>
      </c>
      <c r="AU123" s="140" t="s">
        <v>79</v>
      </c>
      <c r="AY123" s="16" t="s">
        <v>133</v>
      </c>
      <c r="BE123" s="141">
        <f>IF(N123="základní",J123,0)</f>
        <v>0</v>
      </c>
      <c r="BF123" s="141">
        <f>IF(N123="snížená",J123,0)</f>
        <v>0</v>
      </c>
      <c r="BG123" s="141">
        <f>IF(N123="zákl. přenesená",J123,0)</f>
        <v>0</v>
      </c>
      <c r="BH123" s="141">
        <f>IF(N123="sníž. přenesená",J123,0)</f>
        <v>0</v>
      </c>
      <c r="BI123" s="141">
        <f>IF(N123="nulová",J123,0)</f>
        <v>0</v>
      </c>
      <c r="BJ123" s="16" t="s">
        <v>79</v>
      </c>
      <c r="BK123" s="141">
        <f>ROUND(I123*H123,2)</f>
        <v>0</v>
      </c>
      <c r="BL123" s="16" t="s">
        <v>139</v>
      </c>
      <c r="BM123" s="140" t="s">
        <v>149</v>
      </c>
    </row>
    <row r="124" spans="2:65" s="1" customFormat="1" ht="16.5" customHeight="1">
      <c r="B124" s="128"/>
      <c r="C124" s="142" t="s">
        <v>150</v>
      </c>
      <c r="D124" s="142" t="s">
        <v>175</v>
      </c>
      <c r="E124" s="143" t="s">
        <v>756</v>
      </c>
      <c r="F124" s="144" t="s">
        <v>757</v>
      </c>
      <c r="G124" s="145" t="s">
        <v>758</v>
      </c>
      <c r="H124" s="146">
        <v>18</v>
      </c>
      <c r="I124" s="147"/>
      <c r="J124" s="147">
        <f>ROUND(I124*H124,2)</f>
        <v>0</v>
      </c>
      <c r="K124" s="148"/>
      <c r="L124" s="149"/>
      <c r="M124" s="150" t="s">
        <v>1</v>
      </c>
      <c r="N124" s="151" t="s">
        <v>36</v>
      </c>
      <c r="O124" s="138">
        <v>0</v>
      </c>
      <c r="P124" s="138">
        <f>O124*H124</f>
        <v>0</v>
      </c>
      <c r="Q124" s="138">
        <v>0</v>
      </c>
      <c r="R124" s="138">
        <f>Q124*H124</f>
        <v>0</v>
      </c>
      <c r="S124" s="138">
        <v>0</v>
      </c>
      <c r="T124" s="139">
        <f>S124*H124</f>
        <v>0</v>
      </c>
      <c r="AR124" s="140" t="s">
        <v>149</v>
      </c>
      <c r="AT124" s="140" t="s">
        <v>175</v>
      </c>
      <c r="AU124" s="140" t="s">
        <v>79</v>
      </c>
      <c r="AY124" s="16" t="s">
        <v>133</v>
      </c>
      <c r="BE124" s="141">
        <f>IF(N124="základní",J124,0)</f>
        <v>0</v>
      </c>
      <c r="BF124" s="141">
        <f>IF(N124="snížená",J124,0)</f>
        <v>0</v>
      </c>
      <c r="BG124" s="141">
        <f>IF(N124="zákl. přenesená",J124,0)</f>
        <v>0</v>
      </c>
      <c r="BH124" s="141">
        <f>IF(N124="sníž. přenesená",J124,0)</f>
        <v>0</v>
      </c>
      <c r="BI124" s="141">
        <f>IF(N124="nulová",J124,0)</f>
        <v>0</v>
      </c>
      <c r="BJ124" s="16" t="s">
        <v>79</v>
      </c>
      <c r="BK124" s="141">
        <f>ROUND(I124*H124,2)</f>
        <v>0</v>
      </c>
      <c r="BL124" s="16" t="s">
        <v>139</v>
      </c>
      <c r="BM124" s="140" t="s">
        <v>153</v>
      </c>
    </row>
    <row r="125" spans="2:63" s="11" customFormat="1" ht="25.9" customHeight="1">
      <c r="B125" s="117"/>
      <c r="D125" s="118" t="s">
        <v>70</v>
      </c>
      <c r="E125" s="119" t="s">
        <v>280</v>
      </c>
      <c r="F125" s="119" t="s">
        <v>759</v>
      </c>
      <c r="J125" s="120">
        <f>BK125</f>
        <v>0</v>
      </c>
      <c r="L125" s="117"/>
      <c r="M125" s="121"/>
      <c r="P125" s="122">
        <f>SUM(P126:P129)</f>
        <v>0</v>
      </c>
      <c r="R125" s="122">
        <f>SUM(R126:R129)</f>
        <v>0</v>
      </c>
      <c r="T125" s="123">
        <f>SUM(T126:T129)</f>
        <v>0</v>
      </c>
      <c r="AR125" s="118" t="s">
        <v>139</v>
      </c>
      <c r="AT125" s="124" t="s">
        <v>70</v>
      </c>
      <c r="AU125" s="124" t="s">
        <v>71</v>
      </c>
      <c r="AY125" s="118" t="s">
        <v>133</v>
      </c>
      <c r="BK125" s="125">
        <f>SUM(BK126:BK129)</f>
        <v>0</v>
      </c>
    </row>
    <row r="126" spans="2:65" s="1" customFormat="1" ht="16.5" customHeight="1">
      <c r="B126" s="128"/>
      <c r="C126" s="129" t="s">
        <v>146</v>
      </c>
      <c r="D126" s="129" t="s">
        <v>135</v>
      </c>
      <c r="E126" s="130" t="s">
        <v>760</v>
      </c>
      <c r="F126" s="131" t="s">
        <v>761</v>
      </c>
      <c r="G126" s="132" t="s">
        <v>297</v>
      </c>
      <c r="H126" s="133">
        <v>1</v>
      </c>
      <c r="I126" s="134"/>
      <c r="J126" s="134">
        <f>ROUND(I126*H126,2)</f>
        <v>0</v>
      </c>
      <c r="K126" s="135"/>
      <c r="L126" s="28"/>
      <c r="M126" s="136" t="s">
        <v>1</v>
      </c>
      <c r="N126" s="137" t="s">
        <v>36</v>
      </c>
      <c r="O126" s="138">
        <v>0</v>
      </c>
      <c r="P126" s="138">
        <f>O126*H126</f>
        <v>0</v>
      </c>
      <c r="Q126" s="138">
        <v>0</v>
      </c>
      <c r="R126" s="138">
        <f>Q126*H126</f>
        <v>0</v>
      </c>
      <c r="S126" s="138">
        <v>0</v>
      </c>
      <c r="T126" s="139">
        <f>S126*H126</f>
        <v>0</v>
      </c>
      <c r="AR126" s="140" t="s">
        <v>762</v>
      </c>
      <c r="AT126" s="140" t="s">
        <v>135</v>
      </c>
      <c r="AU126" s="140" t="s">
        <v>79</v>
      </c>
      <c r="AY126" s="16" t="s">
        <v>133</v>
      </c>
      <c r="BE126" s="141">
        <f>IF(N126="základní",J126,0)</f>
        <v>0</v>
      </c>
      <c r="BF126" s="141">
        <f>IF(N126="snížená",J126,0)</f>
        <v>0</v>
      </c>
      <c r="BG126" s="141">
        <f>IF(N126="zákl. přenesená",J126,0)</f>
        <v>0</v>
      </c>
      <c r="BH126" s="141">
        <f>IF(N126="sníž. přenesená",J126,0)</f>
        <v>0</v>
      </c>
      <c r="BI126" s="141">
        <f>IF(N126="nulová",J126,0)</f>
        <v>0</v>
      </c>
      <c r="BJ126" s="16" t="s">
        <v>79</v>
      </c>
      <c r="BK126" s="141">
        <f>ROUND(I126*H126,2)</f>
        <v>0</v>
      </c>
      <c r="BL126" s="16" t="s">
        <v>762</v>
      </c>
      <c r="BM126" s="140" t="s">
        <v>156</v>
      </c>
    </row>
    <row r="127" spans="2:65" s="1" customFormat="1" ht="16.5" customHeight="1">
      <c r="B127" s="128"/>
      <c r="C127" s="129" t="s">
        <v>157</v>
      </c>
      <c r="D127" s="129" t="s">
        <v>135</v>
      </c>
      <c r="E127" s="130" t="s">
        <v>763</v>
      </c>
      <c r="F127" s="131" t="s">
        <v>764</v>
      </c>
      <c r="G127" s="132" t="s">
        <v>297</v>
      </c>
      <c r="H127" s="133">
        <v>1</v>
      </c>
      <c r="I127" s="134"/>
      <c r="J127" s="134">
        <f>ROUND(I127*H127,2)</f>
        <v>0</v>
      </c>
      <c r="K127" s="135"/>
      <c r="L127" s="28"/>
      <c r="M127" s="136" t="s">
        <v>1</v>
      </c>
      <c r="N127" s="137" t="s">
        <v>36</v>
      </c>
      <c r="O127" s="138">
        <v>0</v>
      </c>
      <c r="P127" s="138">
        <f>O127*H127</f>
        <v>0</v>
      </c>
      <c r="Q127" s="138">
        <v>0</v>
      </c>
      <c r="R127" s="138">
        <f>Q127*H127</f>
        <v>0</v>
      </c>
      <c r="S127" s="138">
        <v>0</v>
      </c>
      <c r="T127" s="139">
        <f>S127*H127</f>
        <v>0</v>
      </c>
      <c r="AR127" s="140" t="s">
        <v>762</v>
      </c>
      <c r="AT127" s="140" t="s">
        <v>135</v>
      </c>
      <c r="AU127" s="140" t="s">
        <v>79</v>
      </c>
      <c r="AY127" s="16" t="s">
        <v>133</v>
      </c>
      <c r="BE127" s="141">
        <f>IF(N127="základní",J127,0)</f>
        <v>0</v>
      </c>
      <c r="BF127" s="141">
        <f>IF(N127="snížená",J127,0)</f>
        <v>0</v>
      </c>
      <c r="BG127" s="141">
        <f>IF(N127="zákl. přenesená",J127,0)</f>
        <v>0</v>
      </c>
      <c r="BH127" s="141">
        <f>IF(N127="sníž. přenesená",J127,0)</f>
        <v>0</v>
      </c>
      <c r="BI127" s="141">
        <f>IF(N127="nulová",J127,0)</f>
        <v>0</v>
      </c>
      <c r="BJ127" s="16" t="s">
        <v>79</v>
      </c>
      <c r="BK127" s="141">
        <f>ROUND(I127*H127,2)</f>
        <v>0</v>
      </c>
      <c r="BL127" s="16" t="s">
        <v>762</v>
      </c>
      <c r="BM127" s="140" t="s">
        <v>160</v>
      </c>
    </row>
    <row r="128" spans="2:65" s="1" customFormat="1" ht="16.5" customHeight="1">
      <c r="B128" s="128"/>
      <c r="C128" s="129" t="s">
        <v>149</v>
      </c>
      <c r="D128" s="129" t="s">
        <v>135</v>
      </c>
      <c r="E128" s="130" t="s">
        <v>756</v>
      </c>
      <c r="F128" s="131" t="s">
        <v>765</v>
      </c>
      <c r="G128" s="132" t="s">
        <v>758</v>
      </c>
      <c r="H128" s="133">
        <v>4</v>
      </c>
      <c r="I128" s="134"/>
      <c r="J128" s="134">
        <f>ROUND(I128*H128,2)</f>
        <v>0</v>
      </c>
      <c r="K128" s="135"/>
      <c r="L128" s="28"/>
      <c r="M128" s="136" t="s">
        <v>1</v>
      </c>
      <c r="N128" s="137" t="s">
        <v>36</v>
      </c>
      <c r="O128" s="138">
        <v>0</v>
      </c>
      <c r="P128" s="138">
        <f>O128*H128</f>
        <v>0</v>
      </c>
      <c r="Q128" s="138">
        <v>0</v>
      </c>
      <c r="R128" s="138">
        <f>Q128*H128</f>
        <v>0</v>
      </c>
      <c r="S128" s="138">
        <v>0</v>
      </c>
      <c r="T128" s="139">
        <f>S128*H128</f>
        <v>0</v>
      </c>
      <c r="AR128" s="140" t="s">
        <v>762</v>
      </c>
      <c r="AT128" s="140" t="s">
        <v>135</v>
      </c>
      <c r="AU128" s="140" t="s">
        <v>79</v>
      </c>
      <c r="AY128" s="16" t="s">
        <v>133</v>
      </c>
      <c r="BE128" s="141">
        <f>IF(N128="základní",J128,0)</f>
        <v>0</v>
      </c>
      <c r="BF128" s="141">
        <f>IF(N128="snížená",J128,0)</f>
        <v>0</v>
      </c>
      <c r="BG128" s="141">
        <f>IF(N128="zákl. přenesená",J128,0)</f>
        <v>0</v>
      </c>
      <c r="BH128" s="141">
        <f>IF(N128="sníž. přenesená",J128,0)</f>
        <v>0</v>
      </c>
      <c r="BI128" s="141">
        <f>IF(N128="nulová",J128,0)</f>
        <v>0</v>
      </c>
      <c r="BJ128" s="16" t="s">
        <v>79</v>
      </c>
      <c r="BK128" s="141">
        <f>ROUND(I128*H128,2)</f>
        <v>0</v>
      </c>
      <c r="BL128" s="16" t="s">
        <v>762</v>
      </c>
      <c r="BM128" s="140" t="s">
        <v>163</v>
      </c>
    </row>
    <row r="129" spans="2:65" s="1" customFormat="1" ht="16.5" customHeight="1">
      <c r="B129" s="128"/>
      <c r="C129" s="129" t="s">
        <v>164</v>
      </c>
      <c r="D129" s="129" t="s">
        <v>135</v>
      </c>
      <c r="E129" s="130" t="s">
        <v>766</v>
      </c>
      <c r="F129" s="131" t="s">
        <v>767</v>
      </c>
      <c r="G129" s="132" t="s">
        <v>758</v>
      </c>
      <c r="H129" s="133">
        <v>4</v>
      </c>
      <c r="I129" s="134"/>
      <c r="J129" s="134">
        <f>ROUND(I129*H129,2)</f>
        <v>0</v>
      </c>
      <c r="K129" s="135"/>
      <c r="L129" s="28"/>
      <c r="M129" s="152" t="s">
        <v>1</v>
      </c>
      <c r="N129" s="153" t="s">
        <v>36</v>
      </c>
      <c r="O129" s="154">
        <v>0</v>
      </c>
      <c r="P129" s="154">
        <f>O129*H129</f>
        <v>0</v>
      </c>
      <c r="Q129" s="154">
        <v>0</v>
      </c>
      <c r="R129" s="154">
        <f>Q129*H129</f>
        <v>0</v>
      </c>
      <c r="S129" s="154">
        <v>0</v>
      </c>
      <c r="T129" s="155">
        <f>S129*H129</f>
        <v>0</v>
      </c>
      <c r="AR129" s="140" t="s">
        <v>762</v>
      </c>
      <c r="AT129" s="140" t="s">
        <v>135</v>
      </c>
      <c r="AU129" s="140" t="s">
        <v>79</v>
      </c>
      <c r="AY129" s="16" t="s">
        <v>133</v>
      </c>
      <c r="BE129" s="141">
        <f>IF(N129="základní",J129,0)</f>
        <v>0</v>
      </c>
      <c r="BF129" s="141">
        <f>IF(N129="snížená",J129,0)</f>
        <v>0</v>
      </c>
      <c r="BG129" s="141">
        <f>IF(N129="zákl. přenesená",J129,0)</f>
        <v>0</v>
      </c>
      <c r="BH129" s="141">
        <f>IF(N129="sníž. přenesená",J129,0)</f>
        <v>0</v>
      </c>
      <c r="BI129" s="141">
        <f>IF(N129="nulová",J129,0)</f>
        <v>0</v>
      </c>
      <c r="BJ129" s="16" t="s">
        <v>79</v>
      </c>
      <c r="BK129" s="141">
        <f>ROUND(I129*H129,2)</f>
        <v>0</v>
      </c>
      <c r="BL129" s="16" t="s">
        <v>762</v>
      </c>
      <c r="BM129" s="140" t="s">
        <v>167</v>
      </c>
    </row>
    <row r="130" spans="2:12" s="1" customFormat="1" ht="6.95" customHeight="1">
      <c r="B130" s="40"/>
      <c r="C130" s="41"/>
      <c r="D130" s="41"/>
      <c r="E130" s="41"/>
      <c r="F130" s="41"/>
      <c r="G130" s="41"/>
      <c r="H130" s="41"/>
      <c r="I130" s="41"/>
      <c r="J130" s="41"/>
      <c r="K130" s="41"/>
      <c r="L130" s="28"/>
    </row>
  </sheetData>
  <autoFilter ref="C117:K129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4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BM203"/>
  <sheetViews>
    <sheetView showGridLines="0" workbookViewId="0" topLeftCell="A186">
      <selection activeCell="W205" sqref="W205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8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46" t="s">
        <v>5</v>
      </c>
      <c r="M2" s="237"/>
      <c r="N2" s="237"/>
      <c r="O2" s="237"/>
      <c r="P2" s="237"/>
      <c r="Q2" s="237"/>
      <c r="R2" s="237"/>
      <c r="S2" s="237"/>
      <c r="T2" s="237"/>
      <c r="U2" s="237"/>
      <c r="V2" s="237"/>
      <c r="AT2" s="16" t="s">
        <v>90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81</v>
      </c>
    </row>
    <row r="4" spans="2:46" ht="24.95" customHeight="1">
      <c r="B4" s="19"/>
      <c r="D4" s="20" t="s">
        <v>103</v>
      </c>
      <c r="L4" s="19"/>
      <c r="M4" s="83" t="s">
        <v>10</v>
      </c>
      <c r="AT4" s="16" t="s">
        <v>3</v>
      </c>
    </row>
    <row r="5" spans="2:12" ht="6.95" customHeight="1">
      <c r="B5" s="19"/>
      <c r="L5" s="19"/>
    </row>
    <row r="6" spans="2:12" ht="12" customHeight="1">
      <c r="B6" s="19"/>
      <c r="D6" s="25" t="s">
        <v>14</v>
      </c>
      <c r="L6" s="19"/>
    </row>
    <row r="7" spans="2:12" ht="16.5" customHeight="1">
      <c r="B7" s="19"/>
      <c r="E7" s="264" t="str">
        <f>'Rekapitulace stavby'!K6</f>
        <v>Sklad a přístřešek pro svařován a retenční nádrž, SAKO Brno a.s.</v>
      </c>
      <c r="F7" s="265"/>
      <c r="G7" s="265"/>
      <c r="H7" s="265"/>
      <c r="L7" s="19"/>
    </row>
    <row r="8" spans="2:12" s="1" customFormat="1" ht="12" customHeight="1">
      <c r="B8" s="28"/>
      <c r="D8" s="25" t="s">
        <v>104</v>
      </c>
      <c r="L8" s="28"/>
    </row>
    <row r="9" spans="2:12" s="1" customFormat="1" ht="16.5" customHeight="1">
      <c r="B9" s="28"/>
      <c r="D9" s="190" t="s">
        <v>1558</v>
      </c>
      <c r="E9" s="229" t="s">
        <v>1562</v>
      </c>
      <c r="F9" s="263"/>
      <c r="G9" s="263"/>
      <c r="H9" s="263"/>
      <c r="L9" s="28"/>
    </row>
    <row r="10" spans="2:12" s="1" customFormat="1" ht="12">
      <c r="B10" s="28"/>
      <c r="L10" s="28"/>
    </row>
    <row r="11" spans="2:12" s="1" customFormat="1" ht="12" customHeight="1">
      <c r="B11" s="28"/>
      <c r="D11" s="25" t="s">
        <v>16</v>
      </c>
      <c r="F11" s="23" t="s">
        <v>1</v>
      </c>
      <c r="I11" s="25" t="s">
        <v>17</v>
      </c>
      <c r="J11" s="23" t="s">
        <v>1</v>
      </c>
      <c r="L11" s="28"/>
    </row>
    <row r="12" spans="2:12" s="1" customFormat="1" ht="12" customHeight="1">
      <c r="B12" s="28"/>
      <c r="D12" s="25" t="s">
        <v>18</v>
      </c>
      <c r="F12" s="23" t="s">
        <v>24</v>
      </c>
      <c r="I12" s="25" t="s">
        <v>20</v>
      </c>
      <c r="J12" s="48" t="str">
        <f>'Rekapitulace stavby'!AN8</f>
        <v>22. 7. 2022</v>
      </c>
      <c r="L12" s="28"/>
    </row>
    <row r="13" spans="2:12" s="1" customFormat="1" ht="10.9" customHeight="1">
      <c r="B13" s="28"/>
      <c r="L13" s="28"/>
    </row>
    <row r="14" spans="2:12" s="1" customFormat="1" ht="12" customHeight="1">
      <c r="B14" s="28"/>
      <c r="D14" s="25" t="s">
        <v>22</v>
      </c>
      <c r="I14" s="25" t="s">
        <v>23</v>
      </c>
      <c r="J14" s="23" t="str">
        <f>IF('Rekapitulace stavby'!AN10="","",'Rekapitulace stavby'!AN10)</f>
        <v/>
      </c>
      <c r="L14" s="28"/>
    </row>
    <row r="15" spans="2:12" s="1" customFormat="1" ht="18" customHeight="1">
      <c r="B15" s="28"/>
      <c r="E15" s="23" t="str">
        <f>IF('Rekapitulace stavby'!E11="","",'Rekapitulace stavby'!E11)</f>
        <v xml:space="preserve"> </v>
      </c>
      <c r="I15" s="25" t="s">
        <v>25</v>
      </c>
      <c r="J15" s="23" t="str">
        <f>IF('Rekapitulace stavby'!AN11="","",'Rekapitulace stavby'!AN11)</f>
        <v/>
      </c>
      <c r="L15" s="28"/>
    </row>
    <row r="16" spans="2:12" s="1" customFormat="1" ht="6.95" customHeight="1">
      <c r="B16" s="28"/>
      <c r="L16" s="28"/>
    </row>
    <row r="17" spans="2:12" s="1" customFormat="1" ht="12" customHeight="1">
      <c r="B17" s="28"/>
      <c r="D17" s="25" t="s">
        <v>26</v>
      </c>
      <c r="I17" s="25" t="s">
        <v>23</v>
      </c>
      <c r="J17" s="23" t="str">
        <f>'Rekapitulace stavby'!AN13</f>
        <v>Vyplň údaj</v>
      </c>
      <c r="L17" s="28"/>
    </row>
    <row r="18" spans="2:12" s="1" customFormat="1" ht="18" customHeight="1">
      <c r="B18" s="28"/>
      <c r="E18" s="236" t="str">
        <f>'Rekapitulace stavby'!E14</f>
        <v>Vyplň údaj</v>
      </c>
      <c r="F18" s="236"/>
      <c r="G18" s="236"/>
      <c r="H18" s="236"/>
      <c r="I18" s="25" t="s">
        <v>25</v>
      </c>
      <c r="J18" s="23" t="str">
        <f>'Rekapitulace stavby'!AN14</f>
        <v>Vyplň údaj</v>
      </c>
      <c r="L18" s="28"/>
    </row>
    <row r="19" spans="2:12" s="1" customFormat="1" ht="6.95" customHeight="1">
      <c r="B19" s="28"/>
      <c r="L19" s="28"/>
    </row>
    <row r="20" spans="2:12" s="1" customFormat="1" ht="12" customHeight="1">
      <c r="B20" s="28"/>
      <c r="D20" s="25" t="s">
        <v>27</v>
      </c>
      <c r="I20" s="25" t="s">
        <v>23</v>
      </c>
      <c r="J20" s="23" t="str">
        <f>IF('Rekapitulace stavby'!AN16="","",'Rekapitulace stavby'!AN16)</f>
        <v/>
      </c>
      <c r="L20" s="28"/>
    </row>
    <row r="21" spans="2:12" s="1" customFormat="1" ht="18" customHeight="1">
      <c r="B21" s="28"/>
      <c r="E21" s="23" t="str">
        <f>IF('Rekapitulace stavby'!E17="","",'Rekapitulace stavby'!E17)</f>
        <v xml:space="preserve"> </v>
      </c>
      <c r="I21" s="25" t="s">
        <v>25</v>
      </c>
      <c r="J21" s="23" t="str">
        <f>IF('Rekapitulace stavby'!AN17="","",'Rekapitulace stavby'!AN17)</f>
        <v/>
      </c>
      <c r="L21" s="28"/>
    </row>
    <row r="22" spans="2:12" s="1" customFormat="1" ht="6.95" customHeight="1">
      <c r="B22" s="28"/>
      <c r="L22" s="28"/>
    </row>
    <row r="23" spans="2:12" s="1" customFormat="1" ht="12" customHeight="1">
      <c r="B23" s="28"/>
      <c r="D23" s="25" t="s">
        <v>29</v>
      </c>
      <c r="I23" s="25" t="s">
        <v>23</v>
      </c>
      <c r="J23" s="23" t="str">
        <f>IF('Rekapitulace stavby'!AN19="","",'Rekapitulace stavby'!AN19)</f>
        <v/>
      </c>
      <c r="L23" s="28"/>
    </row>
    <row r="24" spans="2:12" s="1" customFormat="1" ht="18" customHeight="1">
      <c r="B24" s="28"/>
      <c r="E24" s="23" t="str">
        <f>IF('Rekapitulace stavby'!E20="","",'Rekapitulace stavby'!E20)</f>
        <v xml:space="preserve"> </v>
      </c>
      <c r="I24" s="25" t="s">
        <v>25</v>
      </c>
      <c r="J24" s="23" t="str">
        <f>IF('Rekapitulace stavby'!AN20="","",'Rekapitulace stavby'!AN20)</f>
        <v/>
      </c>
      <c r="L24" s="28"/>
    </row>
    <row r="25" spans="2:12" s="1" customFormat="1" ht="6.95" customHeight="1">
      <c r="B25" s="28"/>
      <c r="L25" s="28"/>
    </row>
    <row r="26" spans="2:12" s="1" customFormat="1" ht="12" customHeight="1">
      <c r="B26" s="28"/>
      <c r="D26" s="25" t="s">
        <v>30</v>
      </c>
      <c r="L26" s="28"/>
    </row>
    <row r="27" spans="2:12" s="7" customFormat="1" ht="16.5" customHeight="1">
      <c r="B27" s="84"/>
      <c r="E27" s="240" t="s">
        <v>1</v>
      </c>
      <c r="F27" s="240"/>
      <c r="G27" s="240"/>
      <c r="H27" s="240"/>
      <c r="L27" s="84"/>
    </row>
    <row r="28" spans="2:12" s="1" customFormat="1" ht="6.95" customHeight="1">
      <c r="B28" s="28"/>
      <c r="L28" s="28"/>
    </row>
    <row r="29" spans="2:12" s="1" customFormat="1" ht="6.95" customHeight="1">
      <c r="B29" s="28"/>
      <c r="D29" s="49"/>
      <c r="E29" s="49"/>
      <c r="F29" s="49"/>
      <c r="G29" s="49"/>
      <c r="H29" s="49"/>
      <c r="I29" s="49"/>
      <c r="J29" s="49"/>
      <c r="K29" s="49"/>
      <c r="L29" s="28"/>
    </row>
    <row r="30" spans="2:12" s="1" customFormat="1" ht="25.35" customHeight="1">
      <c r="B30" s="28"/>
      <c r="D30" s="85" t="s">
        <v>31</v>
      </c>
      <c r="J30" s="61">
        <f>ROUND(J120,2)</f>
        <v>0</v>
      </c>
      <c r="L30" s="28"/>
    </row>
    <row r="31" spans="2:12" s="1" customFormat="1" ht="6.95" customHeight="1">
      <c r="B31" s="28"/>
      <c r="D31" s="49"/>
      <c r="E31" s="49"/>
      <c r="F31" s="49"/>
      <c r="G31" s="49"/>
      <c r="H31" s="49"/>
      <c r="I31" s="49"/>
      <c r="J31" s="49"/>
      <c r="K31" s="49"/>
      <c r="L31" s="28"/>
    </row>
    <row r="32" spans="2:12" s="1" customFormat="1" ht="14.45" customHeight="1">
      <c r="B32" s="28"/>
      <c r="F32" s="31" t="s">
        <v>33</v>
      </c>
      <c r="I32" s="31" t="s">
        <v>32</v>
      </c>
      <c r="J32" s="31" t="s">
        <v>34</v>
      </c>
      <c r="L32" s="28"/>
    </row>
    <row r="33" spans="2:12" s="1" customFormat="1" ht="14.45" customHeight="1">
      <c r="B33" s="28"/>
      <c r="D33" s="86" t="s">
        <v>35</v>
      </c>
      <c r="E33" s="25" t="s">
        <v>36</v>
      </c>
      <c r="F33" s="87">
        <f>ROUND((SUM(BE120:BE202)),2)</f>
        <v>0</v>
      </c>
      <c r="I33" s="88">
        <v>0.21</v>
      </c>
      <c r="J33" s="87">
        <f>ROUND(((SUM(BE120:BE202))*I33),2)</f>
        <v>0</v>
      </c>
      <c r="L33" s="28"/>
    </row>
    <row r="34" spans="2:12" s="1" customFormat="1" ht="14.45" customHeight="1">
      <c r="B34" s="28"/>
      <c r="E34" s="25" t="s">
        <v>37</v>
      </c>
      <c r="F34" s="87">
        <f>ROUND((SUM(BF120:BF202)),2)</f>
        <v>0</v>
      </c>
      <c r="I34" s="88">
        <v>0.15</v>
      </c>
      <c r="J34" s="87">
        <f>ROUND(((SUM(BF120:BF202))*I34),2)</f>
        <v>0</v>
      </c>
      <c r="L34" s="28"/>
    </row>
    <row r="35" spans="2:12" s="1" customFormat="1" ht="14.45" customHeight="1" hidden="1">
      <c r="B35" s="28"/>
      <c r="E35" s="25" t="s">
        <v>38</v>
      </c>
      <c r="F35" s="87">
        <f>ROUND((SUM(BG120:BG202)),2)</f>
        <v>0</v>
      </c>
      <c r="I35" s="88">
        <v>0.21</v>
      </c>
      <c r="J35" s="87">
        <f>0</f>
        <v>0</v>
      </c>
      <c r="L35" s="28"/>
    </row>
    <row r="36" spans="2:12" s="1" customFormat="1" ht="14.45" customHeight="1" hidden="1">
      <c r="B36" s="28"/>
      <c r="E36" s="25" t="s">
        <v>39</v>
      </c>
      <c r="F36" s="87">
        <f>ROUND((SUM(BH120:BH202)),2)</f>
        <v>0</v>
      </c>
      <c r="I36" s="88">
        <v>0.15</v>
      </c>
      <c r="J36" s="87">
        <f>0</f>
        <v>0</v>
      </c>
      <c r="L36" s="28"/>
    </row>
    <row r="37" spans="2:12" s="1" customFormat="1" ht="14.45" customHeight="1" hidden="1">
      <c r="B37" s="28"/>
      <c r="E37" s="25" t="s">
        <v>40</v>
      </c>
      <c r="F37" s="87">
        <f>ROUND((SUM(BI120:BI202)),2)</f>
        <v>0</v>
      </c>
      <c r="I37" s="88">
        <v>0</v>
      </c>
      <c r="J37" s="87">
        <f>0</f>
        <v>0</v>
      </c>
      <c r="L37" s="28"/>
    </row>
    <row r="38" spans="2:12" s="1" customFormat="1" ht="6.95" customHeight="1">
      <c r="B38" s="28"/>
      <c r="L38" s="28"/>
    </row>
    <row r="39" spans="2:12" s="1" customFormat="1" ht="25.35" customHeight="1">
      <c r="B39" s="28"/>
      <c r="C39" s="89"/>
      <c r="D39" s="90" t="s">
        <v>41</v>
      </c>
      <c r="E39" s="52"/>
      <c r="F39" s="52"/>
      <c r="G39" s="91" t="s">
        <v>42</v>
      </c>
      <c r="H39" s="92" t="s">
        <v>43</v>
      </c>
      <c r="I39" s="52"/>
      <c r="J39" s="93">
        <f>SUM(J30:J37)</f>
        <v>0</v>
      </c>
      <c r="K39" s="94"/>
      <c r="L39" s="28"/>
    </row>
    <row r="40" spans="2:12" s="1" customFormat="1" ht="14.45" customHeight="1">
      <c r="B40" s="28"/>
      <c r="L40" s="28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28"/>
      <c r="D50" s="37" t="s">
        <v>44</v>
      </c>
      <c r="E50" s="38"/>
      <c r="F50" s="38"/>
      <c r="G50" s="37" t="s">
        <v>45</v>
      </c>
      <c r="H50" s="38"/>
      <c r="I50" s="38"/>
      <c r="J50" s="38"/>
      <c r="K50" s="38"/>
      <c r="L50" s="28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.75">
      <c r="B61" s="28"/>
      <c r="D61" s="39" t="s">
        <v>46</v>
      </c>
      <c r="E61" s="30"/>
      <c r="F61" s="95" t="s">
        <v>47</v>
      </c>
      <c r="G61" s="39" t="s">
        <v>46</v>
      </c>
      <c r="H61" s="30"/>
      <c r="I61" s="30"/>
      <c r="J61" s="96" t="s">
        <v>47</v>
      </c>
      <c r="K61" s="30"/>
      <c r="L61" s="28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.75">
      <c r="B65" s="28"/>
      <c r="D65" s="37" t="s">
        <v>48</v>
      </c>
      <c r="E65" s="38"/>
      <c r="F65" s="38"/>
      <c r="G65" s="37" t="s">
        <v>49</v>
      </c>
      <c r="H65" s="38"/>
      <c r="I65" s="38"/>
      <c r="J65" s="38"/>
      <c r="K65" s="38"/>
      <c r="L65" s="28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.75">
      <c r="B76" s="28"/>
      <c r="D76" s="39" t="s">
        <v>46</v>
      </c>
      <c r="E76" s="30"/>
      <c r="F76" s="95" t="s">
        <v>47</v>
      </c>
      <c r="G76" s="39" t="s">
        <v>46</v>
      </c>
      <c r="H76" s="30"/>
      <c r="I76" s="30"/>
      <c r="J76" s="96" t="s">
        <v>47</v>
      </c>
      <c r="K76" s="30"/>
      <c r="L76" s="28"/>
    </row>
    <row r="77" spans="2:12" s="1" customFormat="1" ht="14.45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8"/>
    </row>
    <row r="81" spans="2:12" s="1" customFormat="1" ht="6.95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8"/>
    </row>
    <row r="82" spans="2:12" s="1" customFormat="1" ht="24.95" customHeight="1">
      <c r="B82" s="28"/>
      <c r="C82" s="20" t="s">
        <v>106</v>
      </c>
      <c r="L82" s="28"/>
    </row>
    <row r="83" spans="2:12" s="1" customFormat="1" ht="6.95" customHeight="1">
      <c r="B83" s="28"/>
      <c r="L83" s="28"/>
    </row>
    <row r="84" spans="2:12" s="1" customFormat="1" ht="12" customHeight="1">
      <c r="B84" s="28"/>
      <c r="C84" s="25" t="s">
        <v>14</v>
      </c>
      <c r="L84" s="28"/>
    </row>
    <row r="85" spans="2:12" s="1" customFormat="1" ht="16.5" customHeight="1">
      <c r="B85" s="28"/>
      <c r="E85" s="264" t="str">
        <f>E7</f>
        <v>Sklad a přístřešek pro svařován a retenční nádrž, SAKO Brno a.s.</v>
      </c>
      <c r="F85" s="265"/>
      <c r="G85" s="265"/>
      <c r="H85" s="265"/>
      <c r="L85" s="28"/>
    </row>
    <row r="86" spans="2:12" s="1" customFormat="1" ht="12" customHeight="1">
      <c r="B86" s="28"/>
      <c r="C86" s="25" t="s">
        <v>104</v>
      </c>
      <c r="L86" s="28"/>
    </row>
    <row r="87" spans="2:12" s="1" customFormat="1" ht="16.5" customHeight="1">
      <c r="B87" s="28"/>
      <c r="E87" s="229" t="str">
        <f>E9</f>
        <v>VZT SO06, SO07</v>
      </c>
      <c r="F87" s="263"/>
      <c r="G87" s="263"/>
      <c r="H87" s="263"/>
      <c r="L87" s="28"/>
    </row>
    <row r="88" spans="2:12" s="1" customFormat="1" ht="6.95" customHeight="1">
      <c r="B88" s="28"/>
      <c r="L88" s="28"/>
    </row>
    <row r="89" spans="2:12" s="1" customFormat="1" ht="12" customHeight="1">
      <c r="B89" s="28"/>
      <c r="C89" s="25" t="s">
        <v>18</v>
      </c>
      <c r="F89" s="23" t="str">
        <f>F12</f>
        <v xml:space="preserve"> </v>
      </c>
      <c r="I89" s="25" t="s">
        <v>20</v>
      </c>
      <c r="J89" s="48" t="str">
        <f>IF(J12="","",J12)</f>
        <v>22. 7. 2022</v>
      </c>
      <c r="L89" s="28"/>
    </row>
    <row r="90" spans="2:12" s="1" customFormat="1" ht="6.95" customHeight="1">
      <c r="B90" s="28"/>
      <c r="L90" s="28"/>
    </row>
    <row r="91" spans="2:12" s="1" customFormat="1" ht="15.2" customHeight="1">
      <c r="B91" s="28"/>
      <c r="C91" s="25" t="s">
        <v>22</v>
      </c>
      <c r="F91" s="23" t="str">
        <f>E15</f>
        <v xml:space="preserve"> </v>
      </c>
      <c r="I91" s="25" t="s">
        <v>27</v>
      </c>
      <c r="J91" s="26" t="str">
        <f>E21</f>
        <v xml:space="preserve"> </v>
      </c>
      <c r="L91" s="28"/>
    </row>
    <row r="92" spans="2:12" s="1" customFormat="1" ht="15.2" customHeight="1">
      <c r="B92" s="28"/>
      <c r="C92" s="25" t="s">
        <v>26</v>
      </c>
      <c r="F92" s="23" t="str">
        <f>IF(E18="","",E18)</f>
        <v>Vyplň údaj</v>
      </c>
      <c r="I92" s="25" t="s">
        <v>29</v>
      </c>
      <c r="J92" s="26" t="str">
        <f>E24</f>
        <v xml:space="preserve"> </v>
      </c>
      <c r="L92" s="28"/>
    </row>
    <row r="93" spans="2:12" s="1" customFormat="1" ht="10.35" customHeight="1">
      <c r="B93" s="28"/>
      <c r="L93" s="28"/>
    </row>
    <row r="94" spans="2:12" s="1" customFormat="1" ht="29.25" customHeight="1">
      <c r="B94" s="28"/>
      <c r="C94" s="97" t="s">
        <v>107</v>
      </c>
      <c r="D94" s="89"/>
      <c r="E94" s="89"/>
      <c r="F94" s="89"/>
      <c r="G94" s="89"/>
      <c r="H94" s="89"/>
      <c r="I94" s="89"/>
      <c r="J94" s="98" t="s">
        <v>108</v>
      </c>
      <c r="K94" s="89"/>
      <c r="L94" s="28"/>
    </row>
    <row r="95" spans="2:12" s="1" customFormat="1" ht="10.35" customHeight="1">
      <c r="B95" s="28"/>
      <c r="L95" s="28"/>
    </row>
    <row r="96" spans="2:47" s="1" customFormat="1" ht="22.9" customHeight="1">
      <c r="B96" s="28"/>
      <c r="C96" s="99" t="s">
        <v>109</v>
      </c>
      <c r="J96" s="61">
        <f>J120</f>
        <v>0</v>
      </c>
      <c r="L96" s="28"/>
      <c r="AU96" s="16" t="s">
        <v>110</v>
      </c>
    </row>
    <row r="97" spans="2:12" s="8" customFormat="1" ht="24.95" customHeight="1">
      <c r="B97" s="100"/>
      <c r="D97" s="101" t="s">
        <v>768</v>
      </c>
      <c r="E97" s="102"/>
      <c r="F97" s="102"/>
      <c r="G97" s="102"/>
      <c r="H97" s="102"/>
      <c r="I97" s="102"/>
      <c r="J97" s="103">
        <f>J121</f>
        <v>0</v>
      </c>
      <c r="L97" s="100"/>
    </row>
    <row r="98" spans="2:12" s="8" customFormat="1" ht="24.95" customHeight="1">
      <c r="B98" s="100"/>
      <c r="D98" s="101" t="s">
        <v>769</v>
      </c>
      <c r="E98" s="102"/>
      <c r="F98" s="102"/>
      <c r="G98" s="102"/>
      <c r="H98" s="102"/>
      <c r="I98" s="102"/>
      <c r="J98" s="103">
        <f>J159</f>
        <v>0</v>
      </c>
      <c r="L98" s="100"/>
    </row>
    <row r="99" spans="2:12" s="8" customFormat="1" ht="24.95" customHeight="1">
      <c r="B99" s="100"/>
      <c r="D99" s="101" t="s">
        <v>770</v>
      </c>
      <c r="E99" s="102"/>
      <c r="F99" s="102"/>
      <c r="G99" s="102"/>
      <c r="H99" s="102"/>
      <c r="I99" s="102"/>
      <c r="J99" s="103">
        <f>J186</f>
        <v>0</v>
      </c>
      <c r="L99" s="100"/>
    </row>
    <row r="100" spans="2:12" s="8" customFormat="1" ht="24.95" customHeight="1">
      <c r="B100" s="100"/>
      <c r="D100" s="101" t="s">
        <v>747</v>
      </c>
      <c r="E100" s="102"/>
      <c r="F100" s="102"/>
      <c r="G100" s="102"/>
      <c r="H100" s="102"/>
      <c r="I100" s="102"/>
      <c r="J100" s="103">
        <f>J198</f>
        <v>0</v>
      </c>
      <c r="L100" s="100"/>
    </row>
    <row r="101" spans="2:12" s="1" customFormat="1" ht="21.75" customHeight="1">
      <c r="B101" s="28"/>
      <c r="L101" s="28"/>
    </row>
    <row r="102" spans="2:12" s="1" customFormat="1" ht="6.95" customHeight="1"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28"/>
    </row>
    <row r="106" spans="2:12" s="1" customFormat="1" ht="6.95" customHeight="1">
      <c r="B106" s="42"/>
      <c r="C106" s="43"/>
      <c r="D106" s="43"/>
      <c r="E106" s="43"/>
      <c r="F106" s="43"/>
      <c r="G106" s="43"/>
      <c r="H106" s="43"/>
      <c r="I106" s="43"/>
      <c r="J106" s="43"/>
      <c r="K106" s="43"/>
      <c r="L106" s="28"/>
    </row>
    <row r="107" spans="2:12" s="1" customFormat="1" ht="24.95" customHeight="1">
      <c r="B107" s="28"/>
      <c r="C107" s="20" t="s">
        <v>118</v>
      </c>
      <c r="L107" s="28"/>
    </row>
    <row r="108" spans="2:12" s="1" customFormat="1" ht="6.95" customHeight="1">
      <c r="B108" s="28"/>
      <c r="L108" s="28"/>
    </row>
    <row r="109" spans="2:12" s="1" customFormat="1" ht="12" customHeight="1">
      <c r="B109" s="28"/>
      <c r="C109" s="25" t="s">
        <v>14</v>
      </c>
      <c r="L109" s="28"/>
    </row>
    <row r="110" spans="2:12" s="1" customFormat="1" ht="16.5" customHeight="1">
      <c r="B110" s="28"/>
      <c r="E110" s="264" t="str">
        <f>E7</f>
        <v>Sklad a přístřešek pro svařován a retenční nádrž, SAKO Brno a.s.</v>
      </c>
      <c r="F110" s="265"/>
      <c r="G110" s="265"/>
      <c r="H110" s="265"/>
      <c r="L110" s="28"/>
    </row>
    <row r="111" spans="2:12" s="1" customFormat="1" ht="12" customHeight="1">
      <c r="B111" s="28"/>
      <c r="C111" s="25" t="s">
        <v>104</v>
      </c>
      <c r="L111" s="28"/>
    </row>
    <row r="112" spans="2:12" s="1" customFormat="1" ht="16.5" customHeight="1">
      <c r="B112" s="28"/>
      <c r="E112" s="229" t="str">
        <f>E9</f>
        <v>VZT SO06, SO07</v>
      </c>
      <c r="F112" s="263"/>
      <c r="G112" s="263"/>
      <c r="H112" s="263"/>
      <c r="L112" s="28"/>
    </row>
    <row r="113" spans="2:12" s="1" customFormat="1" ht="6.95" customHeight="1">
      <c r="B113" s="28"/>
      <c r="L113" s="28"/>
    </row>
    <row r="114" spans="2:12" s="1" customFormat="1" ht="12" customHeight="1">
      <c r="B114" s="28"/>
      <c r="C114" s="25" t="s">
        <v>18</v>
      </c>
      <c r="F114" s="23" t="str">
        <f>F12</f>
        <v xml:space="preserve"> </v>
      </c>
      <c r="I114" s="25" t="s">
        <v>20</v>
      </c>
      <c r="J114" s="48" t="str">
        <f>IF(J12="","",J12)</f>
        <v>22. 7. 2022</v>
      </c>
      <c r="L114" s="28"/>
    </row>
    <row r="115" spans="2:12" s="1" customFormat="1" ht="6.95" customHeight="1">
      <c r="B115" s="28"/>
      <c r="L115" s="28"/>
    </row>
    <row r="116" spans="2:12" s="1" customFormat="1" ht="15.2" customHeight="1">
      <c r="B116" s="28"/>
      <c r="C116" s="25" t="s">
        <v>22</v>
      </c>
      <c r="F116" s="23" t="str">
        <f>E15</f>
        <v xml:space="preserve"> </v>
      </c>
      <c r="I116" s="25" t="s">
        <v>27</v>
      </c>
      <c r="J116" s="26" t="str">
        <f>E21</f>
        <v xml:space="preserve"> </v>
      </c>
      <c r="L116" s="28"/>
    </row>
    <row r="117" spans="2:12" s="1" customFormat="1" ht="15.2" customHeight="1">
      <c r="B117" s="28"/>
      <c r="C117" s="25" t="s">
        <v>26</v>
      </c>
      <c r="F117" s="23" t="str">
        <f>IF(E18="","",E18)</f>
        <v>Vyplň údaj</v>
      </c>
      <c r="I117" s="25" t="s">
        <v>29</v>
      </c>
      <c r="J117" s="26" t="str">
        <f>E24</f>
        <v xml:space="preserve"> </v>
      </c>
      <c r="L117" s="28"/>
    </row>
    <row r="118" spans="2:12" s="1" customFormat="1" ht="10.35" customHeight="1">
      <c r="B118" s="28"/>
      <c r="L118" s="28"/>
    </row>
    <row r="119" spans="2:20" s="10" customFormat="1" ht="29.25" customHeight="1">
      <c r="B119" s="108"/>
      <c r="C119" s="109" t="s">
        <v>119</v>
      </c>
      <c r="D119" s="110" t="s">
        <v>56</v>
      </c>
      <c r="E119" s="110" t="s">
        <v>52</v>
      </c>
      <c r="F119" s="110" t="s">
        <v>53</v>
      </c>
      <c r="G119" s="110" t="s">
        <v>120</v>
      </c>
      <c r="H119" s="110" t="s">
        <v>121</v>
      </c>
      <c r="I119" s="110" t="s">
        <v>122</v>
      </c>
      <c r="J119" s="111" t="s">
        <v>108</v>
      </c>
      <c r="K119" s="112" t="s">
        <v>123</v>
      </c>
      <c r="L119" s="108"/>
      <c r="M119" s="54" t="s">
        <v>1</v>
      </c>
      <c r="N119" s="55" t="s">
        <v>35</v>
      </c>
      <c r="O119" s="55" t="s">
        <v>124</v>
      </c>
      <c r="P119" s="55" t="s">
        <v>125</v>
      </c>
      <c r="Q119" s="55" t="s">
        <v>126</v>
      </c>
      <c r="R119" s="55" t="s">
        <v>127</v>
      </c>
      <c r="S119" s="55" t="s">
        <v>128</v>
      </c>
      <c r="T119" s="56" t="s">
        <v>129</v>
      </c>
    </row>
    <row r="120" spans="2:63" s="1" customFormat="1" ht="22.9" customHeight="1">
      <c r="B120" s="28"/>
      <c r="C120" s="59" t="s">
        <v>130</v>
      </c>
      <c r="J120" s="113">
        <f>BK120</f>
        <v>0</v>
      </c>
      <c r="L120" s="28"/>
      <c r="M120" s="57"/>
      <c r="N120" s="49"/>
      <c r="O120" s="49"/>
      <c r="P120" s="114">
        <f>P121+P159+P186+P198</f>
        <v>0</v>
      </c>
      <c r="Q120" s="49"/>
      <c r="R120" s="114">
        <f>R121+R159+R186+R198</f>
        <v>0</v>
      </c>
      <c r="S120" s="49"/>
      <c r="T120" s="115">
        <f>T121+T159+T186+T198</f>
        <v>0</v>
      </c>
      <c r="AT120" s="16" t="s">
        <v>70</v>
      </c>
      <c r="AU120" s="16" t="s">
        <v>110</v>
      </c>
      <c r="BK120" s="116">
        <f>BK121+BK159+BK186+BK198</f>
        <v>0</v>
      </c>
    </row>
    <row r="121" spans="2:63" s="11" customFormat="1" ht="25.9" customHeight="1">
      <c r="B121" s="117"/>
      <c r="D121" s="118" t="s">
        <v>70</v>
      </c>
      <c r="E121" s="119" t="s">
        <v>79</v>
      </c>
      <c r="F121" s="119" t="s">
        <v>771</v>
      </c>
      <c r="J121" s="120">
        <f>BK121</f>
        <v>0</v>
      </c>
      <c r="L121" s="117"/>
      <c r="M121" s="121"/>
      <c r="P121" s="122">
        <f>SUM(P122:P158)</f>
        <v>0</v>
      </c>
      <c r="R121" s="122">
        <f>SUM(R122:R158)</f>
        <v>0</v>
      </c>
      <c r="T121" s="123">
        <f>SUM(T122:T158)</f>
        <v>0</v>
      </c>
      <c r="AR121" s="118" t="s">
        <v>79</v>
      </c>
      <c r="AT121" s="124" t="s">
        <v>70</v>
      </c>
      <c r="AU121" s="124" t="s">
        <v>71</v>
      </c>
      <c r="AY121" s="118" t="s">
        <v>133</v>
      </c>
      <c r="BK121" s="125">
        <f>SUM(BK122:BK158)</f>
        <v>0</v>
      </c>
    </row>
    <row r="122" spans="2:65" s="1" customFormat="1" ht="16.5" customHeight="1">
      <c r="B122" s="128"/>
      <c r="C122" s="129" t="s">
        <v>79</v>
      </c>
      <c r="D122" s="129" t="s">
        <v>135</v>
      </c>
      <c r="E122" s="130" t="s">
        <v>772</v>
      </c>
      <c r="F122" s="131" t="s">
        <v>1</v>
      </c>
      <c r="G122" s="132" t="s">
        <v>1</v>
      </c>
      <c r="H122" s="133">
        <v>0</v>
      </c>
      <c r="I122" s="134">
        <v>0</v>
      </c>
      <c r="J122" s="134">
        <f aca="true" t="shared" si="0" ref="J122:J158">ROUND(I122*H122,2)</f>
        <v>0</v>
      </c>
      <c r="K122" s="135"/>
      <c r="L122" s="28"/>
      <c r="M122" s="136" t="s">
        <v>1</v>
      </c>
      <c r="N122" s="137" t="s">
        <v>36</v>
      </c>
      <c r="O122" s="138">
        <v>0</v>
      </c>
      <c r="P122" s="138">
        <f aca="true" t="shared" si="1" ref="P122:P158">O122*H122</f>
        <v>0</v>
      </c>
      <c r="Q122" s="138">
        <v>0</v>
      </c>
      <c r="R122" s="138">
        <f aca="true" t="shared" si="2" ref="R122:R158">Q122*H122</f>
        <v>0</v>
      </c>
      <c r="S122" s="138">
        <v>0</v>
      </c>
      <c r="T122" s="139">
        <f aca="true" t="shared" si="3" ref="T122:T158">S122*H122</f>
        <v>0</v>
      </c>
      <c r="AR122" s="140" t="s">
        <v>139</v>
      </c>
      <c r="AT122" s="140" t="s">
        <v>135</v>
      </c>
      <c r="AU122" s="140" t="s">
        <v>79</v>
      </c>
      <c r="AY122" s="16" t="s">
        <v>133</v>
      </c>
      <c r="BE122" s="141">
        <f aca="true" t="shared" si="4" ref="BE122:BE158">IF(N122="základní",J122,0)</f>
        <v>0</v>
      </c>
      <c r="BF122" s="141">
        <f aca="true" t="shared" si="5" ref="BF122:BF158">IF(N122="snížená",J122,0)</f>
        <v>0</v>
      </c>
      <c r="BG122" s="141">
        <f aca="true" t="shared" si="6" ref="BG122:BG158">IF(N122="zákl. přenesená",J122,0)</f>
        <v>0</v>
      </c>
      <c r="BH122" s="141">
        <f aca="true" t="shared" si="7" ref="BH122:BH158">IF(N122="sníž. přenesená",J122,0)</f>
        <v>0</v>
      </c>
      <c r="BI122" s="141">
        <f aca="true" t="shared" si="8" ref="BI122:BI158">IF(N122="nulová",J122,0)</f>
        <v>0</v>
      </c>
      <c r="BJ122" s="16" t="s">
        <v>79</v>
      </c>
      <c r="BK122" s="141">
        <f aca="true" t="shared" si="9" ref="BK122:BK158">ROUND(I122*H122,2)</f>
        <v>0</v>
      </c>
      <c r="BL122" s="16" t="s">
        <v>139</v>
      </c>
      <c r="BM122" s="140" t="s">
        <v>81</v>
      </c>
    </row>
    <row r="123" spans="2:65" s="1" customFormat="1" ht="24.2" customHeight="1">
      <c r="B123" s="128"/>
      <c r="C123" s="142" t="s">
        <v>81</v>
      </c>
      <c r="D123" s="142" t="s">
        <v>175</v>
      </c>
      <c r="E123" s="143" t="s">
        <v>773</v>
      </c>
      <c r="F123" s="144" t="s">
        <v>774</v>
      </c>
      <c r="G123" s="145" t="s">
        <v>358</v>
      </c>
      <c r="H123" s="146">
        <v>2</v>
      </c>
      <c r="I123" s="147"/>
      <c r="J123" s="147">
        <f t="shared" si="0"/>
        <v>0</v>
      </c>
      <c r="K123" s="148"/>
      <c r="L123" s="149"/>
      <c r="M123" s="150" t="s">
        <v>1</v>
      </c>
      <c r="N123" s="151" t="s">
        <v>36</v>
      </c>
      <c r="O123" s="138">
        <v>0</v>
      </c>
      <c r="P123" s="138">
        <f t="shared" si="1"/>
        <v>0</v>
      </c>
      <c r="Q123" s="138">
        <v>0</v>
      </c>
      <c r="R123" s="138">
        <f t="shared" si="2"/>
        <v>0</v>
      </c>
      <c r="S123" s="138">
        <v>0</v>
      </c>
      <c r="T123" s="139">
        <f t="shared" si="3"/>
        <v>0</v>
      </c>
      <c r="AR123" s="140" t="s">
        <v>149</v>
      </c>
      <c r="AT123" s="140" t="s">
        <v>175</v>
      </c>
      <c r="AU123" s="140" t="s">
        <v>79</v>
      </c>
      <c r="AY123" s="16" t="s">
        <v>133</v>
      </c>
      <c r="BE123" s="141">
        <f t="shared" si="4"/>
        <v>0</v>
      </c>
      <c r="BF123" s="141">
        <f t="shared" si="5"/>
        <v>0</v>
      </c>
      <c r="BG123" s="141">
        <f t="shared" si="6"/>
        <v>0</v>
      </c>
      <c r="BH123" s="141">
        <f t="shared" si="7"/>
        <v>0</v>
      </c>
      <c r="BI123" s="141">
        <f t="shared" si="8"/>
        <v>0</v>
      </c>
      <c r="BJ123" s="16" t="s">
        <v>79</v>
      </c>
      <c r="BK123" s="141">
        <f t="shared" si="9"/>
        <v>0</v>
      </c>
      <c r="BL123" s="16" t="s">
        <v>139</v>
      </c>
      <c r="BM123" s="140" t="s">
        <v>139</v>
      </c>
    </row>
    <row r="124" spans="2:65" s="1" customFormat="1" ht="33" customHeight="1">
      <c r="B124" s="128"/>
      <c r="C124" s="142" t="s">
        <v>142</v>
      </c>
      <c r="D124" s="142" t="s">
        <v>175</v>
      </c>
      <c r="E124" s="143" t="s">
        <v>775</v>
      </c>
      <c r="F124" s="144" t="s">
        <v>776</v>
      </c>
      <c r="G124" s="145" t="s">
        <v>358</v>
      </c>
      <c r="H124" s="146">
        <v>2</v>
      </c>
      <c r="I124" s="147"/>
      <c r="J124" s="147">
        <f t="shared" si="0"/>
        <v>0</v>
      </c>
      <c r="K124" s="148"/>
      <c r="L124" s="149"/>
      <c r="M124" s="150" t="s">
        <v>1</v>
      </c>
      <c r="N124" s="151" t="s">
        <v>36</v>
      </c>
      <c r="O124" s="138">
        <v>0</v>
      </c>
      <c r="P124" s="138">
        <f t="shared" si="1"/>
        <v>0</v>
      </c>
      <c r="Q124" s="138">
        <v>0</v>
      </c>
      <c r="R124" s="138">
        <f t="shared" si="2"/>
        <v>0</v>
      </c>
      <c r="S124" s="138">
        <v>0</v>
      </c>
      <c r="T124" s="139">
        <f t="shared" si="3"/>
        <v>0</v>
      </c>
      <c r="AR124" s="140" t="s">
        <v>149</v>
      </c>
      <c r="AT124" s="140" t="s">
        <v>175</v>
      </c>
      <c r="AU124" s="140" t="s">
        <v>79</v>
      </c>
      <c r="AY124" s="16" t="s">
        <v>133</v>
      </c>
      <c r="BE124" s="141">
        <f t="shared" si="4"/>
        <v>0</v>
      </c>
      <c r="BF124" s="141">
        <f t="shared" si="5"/>
        <v>0</v>
      </c>
      <c r="BG124" s="141">
        <f t="shared" si="6"/>
        <v>0</v>
      </c>
      <c r="BH124" s="141">
        <f t="shared" si="7"/>
        <v>0</v>
      </c>
      <c r="BI124" s="141">
        <f t="shared" si="8"/>
        <v>0</v>
      </c>
      <c r="BJ124" s="16" t="s">
        <v>79</v>
      </c>
      <c r="BK124" s="141">
        <f t="shared" si="9"/>
        <v>0</v>
      </c>
      <c r="BL124" s="16" t="s">
        <v>139</v>
      </c>
      <c r="BM124" s="140" t="s">
        <v>146</v>
      </c>
    </row>
    <row r="125" spans="2:65" s="1" customFormat="1" ht="24.2" customHeight="1">
      <c r="B125" s="128"/>
      <c r="C125" s="142" t="s">
        <v>139</v>
      </c>
      <c r="D125" s="142" t="s">
        <v>175</v>
      </c>
      <c r="E125" s="143" t="s">
        <v>777</v>
      </c>
      <c r="F125" s="144" t="s">
        <v>778</v>
      </c>
      <c r="G125" s="145" t="s">
        <v>145</v>
      </c>
      <c r="H125" s="146">
        <v>2</v>
      </c>
      <c r="I125" s="147"/>
      <c r="J125" s="147">
        <f t="shared" si="0"/>
        <v>0</v>
      </c>
      <c r="K125" s="148"/>
      <c r="L125" s="149"/>
      <c r="M125" s="150" t="s">
        <v>1</v>
      </c>
      <c r="N125" s="151" t="s">
        <v>36</v>
      </c>
      <c r="O125" s="138">
        <v>0</v>
      </c>
      <c r="P125" s="138">
        <f t="shared" si="1"/>
        <v>0</v>
      </c>
      <c r="Q125" s="138">
        <v>0</v>
      </c>
      <c r="R125" s="138">
        <f t="shared" si="2"/>
        <v>0</v>
      </c>
      <c r="S125" s="138">
        <v>0</v>
      </c>
      <c r="T125" s="139">
        <f t="shared" si="3"/>
        <v>0</v>
      </c>
      <c r="AR125" s="140" t="s">
        <v>149</v>
      </c>
      <c r="AT125" s="140" t="s">
        <v>175</v>
      </c>
      <c r="AU125" s="140" t="s">
        <v>79</v>
      </c>
      <c r="AY125" s="16" t="s">
        <v>133</v>
      </c>
      <c r="BE125" s="141">
        <f t="shared" si="4"/>
        <v>0</v>
      </c>
      <c r="BF125" s="141">
        <f t="shared" si="5"/>
        <v>0</v>
      </c>
      <c r="BG125" s="141">
        <f t="shared" si="6"/>
        <v>0</v>
      </c>
      <c r="BH125" s="141">
        <f t="shared" si="7"/>
        <v>0</v>
      </c>
      <c r="BI125" s="141">
        <f t="shared" si="8"/>
        <v>0</v>
      </c>
      <c r="BJ125" s="16" t="s">
        <v>79</v>
      </c>
      <c r="BK125" s="141">
        <f t="shared" si="9"/>
        <v>0</v>
      </c>
      <c r="BL125" s="16" t="s">
        <v>139</v>
      </c>
      <c r="BM125" s="140" t="s">
        <v>149</v>
      </c>
    </row>
    <row r="126" spans="2:65" s="1" customFormat="1" ht="16.5" customHeight="1">
      <c r="B126" s="128"/>
      <c r="C126" s="129" t="s">
        <v>150</v>
      </c>
      <c r="D126" s="129" t="s">
        <v>135</v>
      </c>
      <c r="E126" s="130" t="s">
        <v>779</v>
      </c>
      <c r="F126" s="131" t="s">
        <v>1</v>
      </c>
      <c r="G126" s="132" t="s">
        <v>1</v>
      </c>
      <c r="H126" s="133">
        <v>0</v>
      </c>
      <c r="I126" s="134"/>
      <c r="J126" s="134">
        <f t="shared" si="0"/>
        <v>0</v>
      </c>
      <c r="K126" s="135"/>
      <c r="L126" s="28"/>
      <c r="M126" s="136" t="s">
        <v>1</v>
      </c>
      <c r="N126" s="137" t="s">
        <v>36</v>
      </c>
      <c r="O126" s="138">
        <v>0</v>
      </c>
      <c r="P126" s="138">
        <f t="shared" si="1"/>
        <v>0</v>
      </c>
      <c r="Q126" s="138">
        <v>0</v>
      </c>
      <c r="R126" s="138">
        <f t="shared" si="2"/>
        <v>0</v>
      </c>
      <c r="S126" s="138">
        <v>0</v>
      </c>
      <c r="T126" s="139">
        <f t="shared" si="3"/>
        <v>0</v>
      </c>
      <c r="AR126" s="140" t="s">
        <v>139</v>
      </c>
      <c r="AT126" s="140" t="s">
        <v>135</v>
      </c>
      <c r="AU126" s="140" t="s">
        <v>79</v>
      </c>
      <c r="AY126" s="16" t="s">
        <v>133</v>
      </c>
      <c r="BE126" s="141">
        <f t="shared" si="4"/>
        <v>0</v>
      </c>
      <c r="BF126" s="141">
        <f t="shared" si="5"/>
        <v>0</v>
      </c>
      <c r="BG126" s="141">
        <f t="shared" si="6"/>
        <v>0</v>
      </c>
      <c r="BH126" s="141">
        <f t="shared" si="7"/>
        <v>0</v>
      </c>
      <c r="BI126" s="141">
        <f t="shared" si="8"/>
        <v>0</v>
      </c>
      <c r="BJ126" s="16" t="s">
        <v>79</v>
      </c>
      <c r="BK126" s="141">
        <f t="shared" si="9"/>
        <v>0</v>
      </c>
      <c r="BL126" s="16" t="s">
        <v>139</v>
      </c>
      <c r="BM126" s="140" t="s">
        <v>153</v>
      </c>
    </row>
    <row r="127" spans="2:65" s="1" customFormat="1" ht="21.75" customHeight="1">
      <c r="B127" s="128"/>
      <c r="C127" s="142" t="s">
        <v>146</v>
      </c>
      <c r="D127" s="142" t="s">
        <v>175</v>
      </c>
      <c r="E127" s="143" t="s">
        <v>780</v>
      </c>
      <c r="F127" s="144" t="s">
        <v>781</v>
      </c>
      <c r="G127" s="145" t="s">
        <v>358</v>
      </c>
      <c r="H127" s="146">
        <v>1</v>
      </c>
      <c r="I127" s="147"/>
      <c r="J127" s="147">
        <f t="shared" si="0"/>
        <v>0</v>
      </c>
      <c r="K127" s="148"/>
      <c r="L127" s="149"/>
      <c r="M127" s="150" t="s">
        <v>1</v>
      </c>
      <c r="N127" s="151" t="s">
        <v>36</v>
      </c>
      <c r="O127" s="138">
        <v>0</v>
      </c>
      <c r="P127" s="138">
        <f t="shared" si="1"/>
        <v>0</v>
      </c>
      <c r="Q127" s="138">
        <v>0</v>
      </c>
      <c r="R127" s="138">
        <f t="shared" si="2"/>
        <v>0</v>
      </c>
      <c r="S127" s="138">
        <v>0</v>
      </c>
      <c r="T127" s="139">
        <f t="shared" si="3"/>
        <v>0</v>
      </c>
      <c r="AR127" s="140" t="s">
        <v>149</v>
      </c>
      <c r="AT127" s="140" t="s">
        <v>175</v>
      </c>
      <c r="AU127" s="140" t="s">
        <v>79</v>
      </c>
      <c r="AY127" s="16" t="s">
        <v>133</v>
      </c>
      <c r="BE127" s="141">
        <f t="shared" si="4"/>
        <v>0</v>
      </c>
      <c r="BF127" s="141">
        <f t="shared" si="5"/>
        <v>0</v>
      </c>
      <c r="BG127" s="141">
        <f t="shared" si="6"/>
        <v>0</v>
      </c>
      <c r="BH127" s="141">
        <f t="shared" si="7"/>
        <v>0</v>
      </c>
      <c r="BI127" s="141">
        <f t="shared" si="8"/>
        <v>0</v>
      </c>
      <c r="BJ127" s="16" t="s">
        <v>79</v>
      </c>
      <c r="BK127" s="141">
        <f t="shared" si="9"/>
        <v>0</v>
      </c>
      <c r="BL127" s="16" t="s">
        <v>139</v>
      </c>
      <c r="BM127" s="140" t="s">
        <v>156</v>
      </c>
    </row>
    <row r="128" spans="2:65" s="1" customFormat="1" ht="16.5" customHeight="1">
      <c r="B128" s="128"/>
      <c r="C128" s="142" t="s">
        <v>157</v>
      </c>
      <c r="D128" s="142" t="s">
        <v>175</v>
      </c>
      <c r="E128" s="143" t="s">
        <v>782</v>
      </c>
      <c r="F128" s="144" t="s">
        <v>783</v>
      </c>
      <c r="G128" s="145" t="s">
        <v>358</v>
      </c>
      <c r="H128" s="146">
        <v>1</v>
      </c>
      <c r="I128" s="147"/>
      <c r="J128" s="147">
        <f t="shared" si="0"/>
        <v>0</v>
      </c>
      <c r="K128" s="148"/>
      <c r="L128" s="149"/>
      <c r="M128" s="150" t="s">
        <v>1</v>
      </c>
      <c r="N128" s="151" t="s">
        <v>36</v>
      </c>
      <c r="O128" s="138">
        <v>0</v>
      </c>
      <c r="P128" s="138">
        <f t="shared" si="1"/>
        <v>0</v>
      </c>
      <c r="Q128" s="138">
        <v>0</v>
      </c>
      <c r="R128" s="138">
        <f t="shared" si="2"/>
        <v>0</v>
      </c>
      <c r="S128" s="138">
        <v>0</v>
      </c>
      <c r="T128" s="139">
        <f t="shared" si="3"/>
        <v>0</v>
      </c>
      <c r="AR128" s="140" t="s">
        <v>149</v>
      </c>
      <c r="AT128" s="140" t="s">
        <v>175</v>
      </c>
      <c r="AU128" s="140" t="s">
        <v>79</v>
      </c>
      <c r="AY128" s="16" t="s">
        <v>133</v>
      </c>
      <c r="BE128" s="141">
        <f t="shared" si="4"/>
        <v>0</v>
      </c>
      <c r="BF128" s="141">
        <f t="shared" si="5"/>
        <v>0</v>
      </c>
      <c r="BG128" s="141">
        <f t="shared" si="6"/>
        <v>0</v>
      </c>
      <c r="BH128" s="141">
        <f t="shared" si="7"/>
        <v>0</v>
      </c>
      <c r="BI128" s="141">
        <f t="shared" si="8"/>
        <v>0</v>
      </c>
      <c r="BJ128" s="16" t="s">
        <v>79</v>
      </c>
      <c r="BK128" s="141">
        <f t="shared" si="9"/>
        <v>0</v>
      </c>
      <c r="BL128" s="16" t="s">
        <v>139</v>
      </c>
      <c r="BM128" s="140" t="s">
        <v>160</v>
      </c>
    </row>
    <row r="129" spans="2:65" s="1" customFormat="1" ht="16.5" customHeight="1">
      <c r="B129" s="128"/>
      <c r="C129" s="142" t="s">
        <v>149</v>
      </c>
      <c r="D129" s="142" t="s">
        <v>175</v>
      </c>
      <c r="E129" s="143" t="s">
        <v>784</v>
      </c>
      <c r="F129" s="144" t="s">
        <v>785</v>
      </c>
      <c r="G129" s="145" t="s">
        <v>358</v>
      </c>
      <c r="H129" s="146">
        <v>1</v>
      </c>
      <c r="I129" s="147"/>
      <c r="J129" s="147">
        <f t="shared" si="0"/>
        <v>0</v>
      </c>
      <c r="K129" s="148"/>
      <c r="L129" s="149"/>
      <c r="M129" s="150" t="s">
        <v>1</v>
      </c>
      <c r="N129" s="151" t="s">
        <v>36</v>
      </c>
      <c r="O129" s="138">
        <v>0</v>
      </c>
      <c r="P129" s="138">
        <f t="shared" si="1"/>
        <v>0</v>
      </c>
      <c r="Q129" s="138">
        <v>0</v>
      </c>
      <c r="R129" s="138">
        <f t="shared" si="2"/>
        <v>0</v>
      </c>
      <c r="S129" s="138">
        <v>0</v>
      </c>
      <c r="T129" s="139">
        <f t="shared" si="3"/>
        <v>0</v>
      </c>
      <c r="AR129" s="140" t="s">
        <v>149</v>
      </c>
      <c r="AT129" s="140" t="s">
        <v>175</v>
      </c>
      <c r="AU129" s="140" t="s">
        <v>79</v>
      </c>
      <c r="AY129" s="16" t="s">
        <v>133</v>
      </c>
      <c r="BE129" s="141">
        <f t="shared" si="4"/>
        <v>0</v>
      </c>
      <c r="BF129" s="141">
        <f t="shared" si="5"/>
        <v>0</v>
      </c>
      <c r="BG129" s="141">
        <f t="shared" si="6"/>
        <v>0</v>
      </c>
      <c r="BH129" s="141">
        <f t="shared" si="7"/>
        <v>0</v>
      </c>
      <c r="BI129" s="141">
        <f t="shared" si="8"/>
        <v>0</v>
      </c>
      <c r="BJ129" s="16" t="s">
        <v>79</v>
      </c>
      <c r="BK129" s="141">
        <f t="shared" si="9"/>
        <v>0</v>
      </c>
      <c r="BL129" s="16" t="s">
        <v>139</v>
      </c>
      <c r="BM129" s="140" t="s">
        <v>163</v>
      </c>
    </row>
    <row r="130" spans="2:65" s="1" customFormat="1" ht="33" customHeight="1">
      <c r="B130" s="128"/>
      <c r="C130" s="142" t="s">
        <v>164</v>
      </c>
      <c r="D130" s="142" t="s">
        <v>175</v>
      </c>
      <c r="E130" s="143" t="s">
        <v>786</v>
      </c>
      <c r="F130" s="144" t="s">
        <v>787</v>
      </c>
      <c r="G130" s="145" t="s">
        <v>358</v>
      </c>
      <c r="H130" s="146">
        <v>1</v>
      </c>
      <c r="I130" s="147"/>
      <c r="J130" s="147">
        <f t="shared" si="0"/>
        <v>0</v>
      </c>
      <c r="K130" s="148"/>
      <c r="L130" s="149"/>
      <c r="M130" s="150" t="s">
        <v>1</v>
      </c>
      <c r="N130" s="151" t="s">
        <v>36</v>
      </c>
      <c r="O130" s="138">
        <v>0</v>
      </c>
      <c r="P130" s="138">
        <f t="shared" si="1"/>
        <v>0</v>
      </c>
      <c r="Q130" s="138">
        <v>0</v>
      </c>
      <c r="R130" s="138">
        <f t="shared" si="2"/>
        <v>0</v>
      </c>
      <c r="S130" s="138">
        <v>0</v>
      </c>
      <c r="T130" s="139">
        <f t="shared" si="3"/>
        <v>0</v>
      </c>
      <c r="AR130" s="140" t="s">
        <v>149</v>
      </c>
      <c r="AT130" s="140" t="s">
        <v>175</v>
      </c>
      <c r="AU130" s="140" t="s">
        <v>79</v>
      </c>
      <c r="AY130" s="16" t="s">
        <v>133</v>
      </c>
      <c r="BE130" s="141">
        <f t="shared" si="4"/>
        <v>0</v>
      </c>
      <c r="BF130" s="141">
        <f t="shared" si="5"/>
        <v>0</v>
      </c>
      <c r="BG130" s="141">
        <f t="shared" si="6"/>
        <v>0</v>
      </c>
      <c r="BH130" s="141">
        <f t="shared" si="7"/>
        <v>0</v>
      </c>
      <c r="BI130" s="141">
        <f t="shared" si="8"/>
        <v>0</v>
      </c>
      <c r="BJ130" s="16" t="s">
        <v>79</v>
      </c>
      <c r="BK130" s="141">
        <f t="shared" si="9"/>
        <v>0</v>
      </c>
      <c r="BL130" s="16" t="s">
        <v>139</v>
      </c>
      <c r="BM130" s="140" t="s">
        <v>167</v>
      </c>
    </row>
    <row r="131" spans="2:65" s="1" customFormat="1" ht="21.75" customHeight="1">
      <c r="B131" s="128"/>
      <c r="C131" s="142" t="s">
        <v>153</v>
      </c>
      <c r="D131" s="142" t="s">
        <v>175</v>
      </c>
      <c r="E131" s="143" t="s">
        <v>788</v>
      </c>
      <c r="F131" s="144" t="s">
        <v>789</v>
      </c>
      <c r="G131" s="145" t="s">
        <v>297</v>
      </c>
      <c r="H131" s="146">
        <v>1</v>
      </c>
      <c r="I131" s="147"/>
      <c r="J131" s="147">
        <f t="shared" si="0"/>
        <v>0</v>
      </c>
      <c r="K131" s="148"/>
      <c r="L131" s="149"/>
      <c r="M131" s="150" t="s">
        <v>1</v>
      </c>
      <c r="N131" s="151" t="s">
        <v>36</v>
      </c>
      <c r="O131" s="138">
        <v>0</v>
      </c>
      <c r="P131" s="138">
        <f t="shared" si="1"/>
        <v>0</v>
      </c>
      <c r="Q131" s="138">
        <v>0</v>
      </c>
      <c r="R131" s="138">
        <f t="shared" si="2"/>
        <v>0</v>
      </c>
      <c r="S131" s="138">
        <v>0</v>
      </c>
      <c r="T131" s="139">
        <f t="shared" si="3"/>
        <v>0</v>
      </c>
      <c r="AR131" s="140" t="s">
        <v>149</v>
      </c>
      <c r="AT131" s="140" t="s">
        <v>175</v>
      </c>
      <c r="AU131" s="140" t="s">
        <v>79</v>
      </c>
      <c r="AY131" s="16" t="s">
        <v>133</v>
      </c>
      <c r="BE131" s="141">
        <f t="shared" si="4"/>
        <v>0</v>
      </c>
      <c r="BF131" s="141">
        <f t="shared" si="5"/>
        <v>0</v>
      </c>
      <c r="BG131" s="141">
        <f t="shared" si="6"/>
        <v>0</v>
      </c>
      <c r="BH131" s="141">
        <f t="shared" si="7"/>
        <v>0</v>
      </c>
      <c r="BI131" s="141">
        <f t="shared" si="8"/>
        <v>0</v>
      </c>
      <c r="BJ131" s="16" t="s">
        <v>79</v>
      </c>
      <c r="BK131" s="141">
        <f t="shared" si="9"/>
        <v>0</v>
      </c>
      <c r="BL131" s="16" t="s">
        <v>139</v>
      </c>
      <c r="BM131" s="140" t="s">
        <v>170</v>
      </c>
    </row>
    <row r="132" spans="2:65" s="1" customFormat="1" ht="21.75" customHeight="1">
      <c r="B132" s="128"/>
      <c r="C132" s="142" t="s">
        <v>171</v>
      </c>
      <c r="D132" s="142" t="s">
        <v>175</v>
      </c>
      <c r="E132" s="143" t="s">
        <v>790</v>
      </c>
      <c r="F132" s="144" t="s">
        <v>791</v>
      </c>
      <c r="G132" s="145" t="s">
        <v>297</v>
      </c>
      <c r="H132" s="146">
        <v>1</v>
      </c>
      <c r="I132" s="147"/>
      <c r="J132" s="147">
        <f t="shared" si="0"/>
        <v>0</v>
      </c>
      <c r="K132" s="148"/>
      <c r="L132" s="149"/>
      <c r="M132" s="150" t="s">
        <v>1</v>
      </c>
      <c r="N132" s="151" t="s">
        <v>36</v>
      </c>
      <c r="O132" s="138">
        <v>0</v>
      </c>
      <c r="P132" s="138">
        <f t="shared" si="1"/>
        <v>0</v>
      </c>
      <c r="Q132" s="138">
        <v>0</v>
      </c>
      <c r="R132" s="138">
        <f t="shared" si="2"/>
        <v>0</v>
      </c>
      <c r="S132" s="138">
        <v>0</v>
      </c>
      <c r="T132" s="139">
        <f t="shared" si="3"/>
        <v>0</v>
      </c>
      <c r="AR132" s="140" t="s">
        <v>149</v>
      </c>
      <c r="AT132" s="140" t="s">
        <v>175</v>
      </c>
      <c r="AU132" s="140" t="s">
        <v>79</v>
      </c>
      <c r="AY132" s="16" t="s">
        <v>133</v>
      </c>
      <c r="BE132" s="141">
        <f t="shared" si="4"/>
        <v>0</v>
      </c>
      <c r="BF132" s="141">
        <f t="shared" si="5"/>
        <v>0</v>
      </c>
      <c r="BG132" s="141">
        <f t="shared" si="6"/>
        <v>0</v>
      </c>
      <c r="BH132" s="141">
        <f t="shared" si="7"/>
        <v>0</v>
      </c>
      <c r="BI132" s="141">
        <f t="shared" si="8"/>
        <v>0</v>
      </c>
      <c r="BJ132" s="16" t="s">
        <v>79</v>
      </c>
      <c r="BK132" s="141">
        <f t="shared" si="9"/>
        <v>0</v>
      </c>
      <c r="BL132" s="16" t="s">
        <v>139</v>
      </c>
      <c r="BM132" s="140" t="s">
        <v>174</v>
      </c>
    </row>
    <row r="133" spans="2:65" s="1" customFormat="1" ht="24.2" customHeight="1">
      <c r="B133" s="128"/>
      <c r="C133" s="142" t="s">
        <v>156</v>
      </c>
      <c r="D133" s="142" t="s">
        <v>175</v>
      </c>
      <c r="E133" s="143" t="s">
        <v>792</v>
      </c>
      <c r="F133" s="144" t="s">
        <v>778</v>
      </c>
      <c r="G133" s="145" t="s">
        <v>145</v>
      </c>
      <c r="H133" s="146">
        <v>8</v>
      </c>
      <c r="I133" s="147"/>
      <c r="J133" s="147">
        <f t="shared" si="0"/>
        <v>0</v>
      </c>
      <c r="K133" s="148"/>
      <c r="L133" s="149"/>
      <c r="M133" s="150" t="s">
        <v>1</v>
      </c>
      <c r="N133" s="151" t="s">
        <v>36</v>
      </c>
      <c r="O133" s="138">
        <v>0</v>
      </c>
      <c r="P133" s="138">
        <f t="shared" si="1"/>
        <v>0</v>
      </c>
      <c r="Q133" s="138">
        <v>0</v>
      </c>
      <c r="R133" s="138">
        <f t="shared" si="2"/>
        <v>0</v>
      </c>
      <c r="S133" s="138">
        <v>0</v>
      </c>
      <c r="T133" s="139">
        <f t="shared" si="3"/>
        <v>0</v>
      </c>
      <c r="AR133" s="140" t="s">
        <v>149</v>
      </c>
      <c r="AT133" s="140" t="s">
        <v>175</v>
      </c>
      <c r="AU133" s="140" t="s">
        <v>79</v>
      </c>
      <c r="AY133" s="16" t="s">
        <v>133</v>
      </c>
      <c r="BE133" s="141">
        <f t="shared" si="4"/>
        <v>0</v>
      </c>
      <c r="BF133" s="141">
        <f t="shared" si="5"/>
        <v>0</v>
      </c>
      <c r="BG133" s="141">
        <f t="shared" si="6"/>
        <v>0</v>
      </c>
      <c r="BH133" s="141">
        <f t="shared" si="7"/>
        <v>0</v>
      </c>
      <c r="BI133" s="141">
        <f t="shared" si="8"/>
        <v>0</v>
      </c>
      <c r="BJ133" s="16" t="s">
        <v>79</v>
      </c>
      <c r="BK133" s="141">
        <f t="shared" si="9"/>
        <v>0</v>
      </c>
      <c r="BL133" s="16" t="s">
        <v>139</v>
      </c>
      <c r="BM133" s="140" t="s">
        <v>179</v>
      </c>
    </row>
    <row r="134" spans="2:65" s="1" customFormat="1" ht="24.2" customHeight="1">
      <c r="B134" s="128"/>
      <c r="C134" s="142" t="s">
        <v>180</v>
      </c>
      <c r="D134" s="142" t="s">
        <v>175</v>
      </c>
      <c r="E134" s="143" t="s">
        <v>793</v>
      </c>
      <c r="F134" s="144" t="s">
        <v>794</v>
      </c>
      <c r="G134" s="145" t="s">
        <v>145</v>
      </c>
      <c r="H134" s="146">
        <v>3</v>
      </c>
      <c r="I134" s="147"/>
      <c r="J134" s="147">
        <f t="shared" si="0"/>
        <v>0</v>
      </c>
      <c r="K134" s="148"/>
      <c r="L134" s="149"/>
      <c r="M134" s="150" t="s">
        <v>1</v>
      </c>
      <c r="N134" s="151" t="s">
        <v>36</v>
      </c>
      <c r="O134" s="138">
        <v>0</v>
      </c>
      <c r="P134" s="138">
        <f t="shared" si="1"/>
        <v>0</v>
      </c>
      <c r="Q134" s="138">
        <v>0</v>
      </c>
      <c r="R134" s="138">
        <f t="shared" si="2"/>
        <v>0</v>
      </c>
      <c r="S134" s="138">
        <v>0</v>
      </c>
      <c r="T134" s="139">
        <f t="shared" si="3"/>
        <v>0</v>
      </c>
      <c r="AR134" s="140" t="s">
        <v>149</v>
      </c>
      <c r="AT134" s="140" t="s">
        <v>175</v>
      </c>
      <c r="AU134" s="140" t="s">
        <v>79</v>
      </c>
      <c r="AY134" s="16" t="s">
        <v>133</v>
      </c>
      <c r="BE134" s="141">
        <f t="shared" si="4"/>
        <v>0</v>
      </c>
      <c r="BF134" s="141">
        <f t="shared" si="5"/>
        <v>0</v>
      </c>
      <c r="BG134" s="141">
        <f t="shared" si="6"/>
        <v>0</v>
      </c>
      <c r="BH134" s="141">
        <f t="shared" si="7"/>
        <v>0</v>
      </c>
      <c r="BI134" s="141">
        <f t="shared" si="8"/>
        <v>0</v>
      </c>
      <c r="BJ134" s="16" t="s">
        <v>79</v>
      </c>
      <c r="BK134" s="141">
        <f t="shared" si="9"/>
        <v>0</v>
      </c>
      <c r="BL134" s="16" t="s">
        <v>139</v>
      </c>
      <c r="BM134" s="140" t="s">
        <v>182</v>
      </c>
    </row>
    <row r="135" spans="2:65" s="1" customFormat="1" ht="21.75" customHeight="1">
      <c r="B135" s="128"/>
      <c r="C135" s="142" t="s">
        <v>160</v>
      </c>
      <c r="D135" s="142" t="s">
        <v>175</v>
      </c>
      <c r="E135" s="143" t="s">
        <v>795</v>
      </c>
      <c r="F135" s="144" t="s">
        <v>796</v>
      </c>
      <c r="G135" s="145" t="s">
        <v>145</v>
      </c>
      <c r="H135" s="146">
        <v>8</v>
      </c>
      <c r="I135" s="147"/>
      <c r="J135" s="147">
        <f t="shared" si="0"/>
        <v>0</v>
      </c>
      <c r="K135" s="148"/>
      <c r="L135" s="149"/>
      <c r="M135" s="150" t="s">
        <v>1</v>
      </c>
      <c r="N135" s="151" t="s">
        <v>36</v>
      </c>
      <c r="O135" s="138">
        <v>0</v>
      </c>
      <c r="P135" s="138">
        <f t="shared" si="1"/>
        <v>0</v>
      </c>
      <c r="Q135" s="138">
        <v>0</v>
      </c>
      <c r="R135" s="138">
        <f t="shared" si="2"/>
        <v>0</v>
      </c>
      <c r="S135" s="138">
        <v>0</v>
      </c>
      <c r="T135" s="139">
        <f t="shared" si="3"/>
        <v>0</v>
      </c>
      <c r="AR135" s="140" t="s">
        <v>149</v>
      </c>
      <c r="AT135" s="140" t="s">
        <v>175</v>
      </c>
      <c r="AU135" s="140" t="s">
        <v>79</v>
      </c>
      <c r="AY135" s="16" t="s">
        <v>133</v>
      </c>
      <c r="BE135" s="141">
        <f t="shared" si="4"/>
        <v>0</v>
      </c>
      <c r="BF135" s="141">
        <f t="shared" si="5"/>
        <v>0</v>
      </c>
      <c r="BG135" s="141">
        <f t="shared" si="6"/>
        <v>0</v>
      </c>
      <c r="BH135" s="141">
        <f t="shared" si="7"/>
        <v>0</v>
      </c>
      <c r="BI135" s="141">
        <f t="shared" si="8"/>
        <v>0</v>
      </c>
      <c r="BJ135" s="16" t="s">
        <v>79</v>
      </c>
      <c r="BK135" s="141">
        <f t="shared" si="9"/>
        <v>0</v>
      </c>
      <c r="BL135" s="16" t="s">
        <v>139</v>
      </c>
      <c r="BM135" s="140" t="s">
        <v>185</v>
      </c>
    </row>
    <row r="136" spans="2:65" s="1" customFormat="1" ht="21.75" customHeight="1">
      <c r="B136" s="128"/>
      <c r="C136" s="142" t="s">
        <v>8</v>
      </c>
      <c r="D136" s="142" t="s">
        <v>175</v>
      </c>
      <c r="E136" s="143" t="s">
        <v>797</v>
      </c>
      <c r="F136" s="144" t="s">
        <v>781</v>
      </c>
      <c r="G136" s="145" t="s">
        <v>358</v>
      </c>
      <c r="H136" s="146">
        <v>1</v>
      </c>
      <c r="I136" s="147"/>
      <c r="J136" s="147">
        <f t="shared" si="0"/>
        <v>0</v>
      </c>
      <c r="K136" s="148"/>
      <c r="L136" s="149"/>
      <c r="M136" s="150" t="s">
        <v>1</v>
      </c>
      <c r="N136" s="151" t="s">
        <v>36</v>
      </c>
      <c r="O136" s="138">
        <v>0</v>
      </c>
      <c r="P136" s="138">
        <f t="shared" si="1"/>
        <v>0</v>
      </c>
      <c r="Q136" s="138">
        <v>0</v>
      </c>
      <c r="R136" s="138">
        <f t="shared" si="2"/>
        <v>0</v>
      </c>
      <c r="S136" s="138">
        <v>0</v>
      </c>
      <c r="T136" s="139">
        <f t="shared" si="3"/>
        <v>0</v>
      </c>
      <c r="AR136" s="140" t="s">
        <v>149</v>
      </c>
      <c r="AT136" s="140" t="s">
        <v>175</v>
      </c>
      <c r="AU136" s="140" t="s">
        <v>79</v>
      </c>
      <c r="AY136" s="16" t="s">
        <v>133</v>
      </c>
      <c r="BE136" s="141">
        <f t="shared" si="4"/>
        <v>0</v>
      </c>
      <c r="BF136" s="141">
        <f t="shared" si="5"/>
        <v>0</v>
      </c>
      <c r="BG136" s="141">
        <f t="shared" si="6"/>
        <v>0</v>
      </c>
      <c r="BH136" s="141">
        <f t="shared" si="7"/>
        <v>0</v>
      </c>
      <c r="BI136" s="141">
        <f t="shared" si="8"/>
        <v>0</v>
      </c>
      <c r="BJ136" s="16" t="s">
        <v>79</v>
      </c>
      <c r="BK136" s="141">
        <f t="shared" si="9"/>
        <v>0</v>
      </c>
      <c r="BL136" s="16" t="s">
        <v>139</v>
      </c>
      <c r="BM136" s="140" t="s">
        <v>190</v>
      </c>
    </row>
    <row r="137" spans="2:65" s="1" customFormat="1" ht="16.5" customHeight="1">
      <c r="B137" s="128"/>
      <c r="C137" s="142" t="s">
        <v>163</v>
      </c>
      <c r="D137" s="142" t="s">
        <v>175</v>
      </c>
      <c r="E137" s="143" t="s">
        <v>798</v>
      </c>
      <c r="F137" s="144" t="s">
        <v>783</v>
      </c>
      <c r="G137" s="145" t="s">
        <v>358</v>
      </c>
      <c r="H137" s="146">
        <v>1</v>
      </c>
      <c r="I137" s="147"/>
      <c r="J137" s="147">
        <f t="shared" si="0"/>
        <v>0</v>
      </c>
      <c r="K137" s="148"/>
      <c r="L137" s="149"/>
      <c r="M137" s="150" t="s">
        <v>1</v>
      </c>
      <c r="N137" s="151" t="s">
        <v>36</v>
      </c>
      <c r="O137" s="138">
        <v>0</v>
      </c>
      <c r="P137" s="138">
        <f t="shared" si="1"/>
        <v>0</v>
      </c>
      <c r="Q137" s="138">
        <v>0</v>
      </c>
      <c r="R137" s="138">
        <f t="shared" si="2"/>
        <v>0</v>
      </c>
      <c r="S137" s="138">
        <v>0</v>
      </c>
      <c r="T137" s="139">
        <f t="shared" si="3"/>
        <v>0</v>
      </c>
      <c r="AR137" s="140" t="s">
        <v>149</v>
      </c>
      <c r="AT137" s="140" t="s">
        <v>175</v>
      </c>
      <c r="AU137" s="140" t="s">
        <v>79</v>
      </c>
      <c r="AY137" s="16" t="s">
        <v>133</v>
      </c>
      <c r="BE137" s="141">
        <f t="shared" si="4"/>
        <v>0</v>
      </c>
      <c r="BF137" s="141">
        <f t="shared" si="5"/>
        <v>0</v>
      </c>
      <c r="BG137" s="141">
        <f t="shared" si="6"/>
        <v>0</v>
      </c>
      <c r="BH137" s="141">
        <f t="shared" si="7"/>
        <v>0</v>
      </c>
      <c r="BI137" s="141">
        <f t="shared" si="8"/>
        <v>0</v>
      </c>
      <c r="BJ137" s="16" t="s">
        <v>79</v>
      </c>
      <c r="BK137" s="141">
        <f t="shared" si="9"/>
        <v>0</v>
      </c>
      <c r="BL137" s="16" t="s">
        <v>139</v>
      </c>
      <c r="BM137" s="140" t="s">
        <v>193</v>
      </c>
    </row>
    <row r="138" spans="2:65" s="1" customFormat="1" ht="16.5" customHeight="1">
      <c r="B138" s="128"/>
      <c r="C138" s="142" t="s">
        <v>194</v>
      </c>
      <c r="D138" s="142" t="s">
        <v>175</v>
      </c>
      <c r="E138" s="143" t="s">
        <v>799</v>
      </c>
      <c r="F138" s="144" t="s">
        <v>800</v>
      </c>
      <c r="G138" s="145" t="s">
        <v>358</v>
      </c>
      <c r="H138" s="146">
        <v>1</v>
      </c>
      <c r="I138" s="147"/>
      <c r="J138" s="147">
        <f t="shared" si="0"/>
        <v>0</v>
      </c>
      <c r="K138" s="148"/>
      <c r="L138" s="149"/>
      <c r="M138" s="150" t="s">
        <v>1</v>
      </c>
      <c r="N138" s="151" t="s">
        <v>36</v>
      </c>
      <c r="O138" s="138">
        <v>0</v>
      </c>
      <c r="P138" s="138">
        <f t="shared" si="1"/>
        <v>0</v>
      </c>
      <c r="Q138" s="138">
        <v>0</v>
      </c>
      <c r="R138" s="138">
        <f t="shared" si="2"/>
        <v>0</v>
      </c>
      <c r="S138" s="138">
        <v>0</v>
      </c>
      <c r="T138" s="139">
        <f t="shared" si="3"/>
        <v>0</v>
      </c>
      <c r="AR138" s="140" t="s">
        <v>149</v>
      </c>
      <c r="AT138" s="140" t="s">
        <v>175</v>
      </c>
      <c r="AU138" s="140" t="s">
        <v>79</v>
      </c>
      <c r="AY138" s="16" t="s">
        <v>133</v>
      </c>
      <c r="BE138" s="141">
        <f t="shared" si="4"/>
        <v>0</v>
      </c>
      <c r="BF138" s="141">
        <f t="shared" si="5"/>
        <v>0</v>
      </c>
      <c r="BG138" s="141">
        <f t="shared" si="6"/>
        <v>0</v>
      </c>
      <c r="BH138" s="141">
        <f t="shared" si="7"/>
        <v>0</v>
      </c>
      <c r="BI138" s="141">
        <f t="shared" si="8"/>
        <v>0</v>
      </c>
      <c r="BJ138" s="16" t="s">
        <v>79</v>
      </c>
      <c r="BK138" s="141">
        <f t="shared" si="9"/>
        <v>0</v>
      </c>
      <c r="BL138" s="16" t="s">
        <v>139</v>
      </c>
      <c r="BM138" s="140" t="s">
        <v>197</v>
      </c>
    </row>
    <row r="139" spans="2:65" s="1" customFormat="1" ht="24.2" customHeight="1">
      <c r="B139" s="128"/>
      <c r="C139" s="142" t="s">
        <v>167</v>
      </c>
      <c r="D139" s="142" t="s">
        <v>175</v>
      </c>
      <c r="E139" s="143" t="s">
        <v>801</v>
      </c>
      <c r="F139" s="144" t="s">
        <v>802</v>
      </c>
      <c r="G139" s="145" t="s">
        <v>358</v>
      </c>
      <c r="H139" s="146">
        <v>1</v>
      </c>
      <c r="I139" s="147"/>
      <c r="J139" s="147">
        <f t="shared" si="0"/>
        <v>0</v>
      </c>
      <c r="K139" s="148"/>
      <c r="L139" s="149"/>
      <c r="M139" s="150" t="s">
        <v>1</v>
      </c>
      <c r="N139" s="151" t="s">
        <v>36</v>
      </c>
      <c r="O139" s="138">
        <v>0</v>
      </c>
      <c r="P139" s="138">
        <f t="shared" si="1"/>
        <v>0</v>
      </c>
      <c r="Q139" s="138">
        <v>0</v>
      </c>
      <c r="R139" s="138">
        <f t="shared" si="2"/>
        <v>0</v>
      </c>
      <c r="S139" s="138">
        <v>0</v>
      </c>
      <c r="T139" s="139">
        <f t="shared" si="3"/>
        <v>0</v>
      </c>
      <c r="AR139" s="140" t="s">
        <v>149</v>
      </c>
      <c r="AT139" s="140" t="s">
        <v>175</v>
      </c>
      <c r="AU139" s="140" t="s">
        <v>79</v>
      </c>
      <c r="AY139" s="16" t="s">
        <v>133</v>
      </c>
      <c r="BE139" s="141">
        <f t="shared" si="4"/>
        <v>0</v>
      </c>
      <c r="BF139" s="141">
        <f t="shared" si="5"/>
        <v>0</v>
      </c>
      <c r="BG139" s="141">
        <f t="shared" si="6"/>
        <v>0</v>
      </c>
      <c r="BH139" s="141">
        <f t="shared" si="7"/>
        <v>0</v>
      </c>
      <c r="BI139" s="141">
        <f t="shared" si="8"/>
        <v>0</v>
      </c>
      <c r="BJ139" s="16" t="s">
        <v>79</v>
      </c>
      <c r="BK139" s="141">
        <f t="shared" si="9"/>
        <v>0</v>
      </c>
      <c r="BL139" s="16" t="s">
        <v>139</v>
      </c>
      <c r="BM139" s="140" t="s">
        <v>201</v>
      </c>
    </row>
    <row r="140" spans="2:65" s="1" customFormat="1" ht="21.75" customHeight="1">
      <c r="B140" s="128"/>
      <c r="C140" s="142" t="s">
        <v>202</v>
      </c>
      <c r="D140" s="142" t="s">
        <v>175</v>
      </c>
      <c r="E140" s="143" t="s">
        <v>803</v>
      </c>
      <c r="F140" s="144" t="s">
        <v>789</v>
      </c>
      <c r="G140" s="145" t="s">
        <v>297</v>
      </c>
      <c r="H140" s="146">
        <v>1</v>
      </c>
      <c r="I140" s="147"/>
      <c r="J140" s="147">
        <f t="shared" si="0"/>
        <v>0</v>
      </c>
      <c r="K140" s="148"/>
      <c r="L140" s="149"/>
      <c r="M140" s="150" t="s">
        <v>1</v>
      </c>
      <c r="N140" s="151" t="s">
        <v>36</v>
      </c>
      <c r="O140" s="138">
        <v>0</v>
      </c>
      <c r="P140" s="138">
        <f t="shared" si="1"/>
        <v>0</v>
      </c>
      <c r="Q140" s="138">
        <v>0</v>
      </c>
      <c r="R140" s="138">
        <f t="shared" si="2"/>
        <v>0</v>
      </c>
      <c r="S140" s="138">
        <v>0</v>
      </c>
      <c r="T140" s="139">
        <f t="shared" si="3"/>
        <v>0</v>
      </c>
      <c r="AR140" s="140" t="s">
        <v>149</v>
      </c>
      <c r="AT140" s="140" t="s">
        <v>175</v>
      </c>
      <c r="AU140" s="140" t="s">
        <v>79</v>
      </c>
      <c r="AY140" s="16" t="s">
        <v>133</v>
      </c>
      <c r="BE140" s="141">
        <f t="shared" si="4"/>
        <v>0</v>
      </c>
      <c r="BF140" s="141">
        <f t="shared" si="5"/>
        <v>0</v>
      </c>
      <c r="BG140" s="141">
        <f t="shared" si="6"/>
        <v>0</v>
      </c>
      <c r="BH140" s="141">
        <f t="shared" si="7"/>
        <v>0</v>
      </c>
      <c r="BI140" s="141">
        <f t="shared" si="8"/>
        <v>0</v>
      </c>
      <c r="BJ140" s="16" t="s">
        <v>79</v>
      </c>
      <c r="BK140" s="141">
        <f t="shared" si="9"/>
        <v>0</v>
      </c>
      <c r="BL140" s="16" t="s">
        <v>139</v>
      </c>
      <c r="BM140" s="140" t="s">
        <v>205</v>
      </c>
    </row>
    <row r="141" spans="2:65" s="1" customFormat="1" ht="21.75" customHeight="1">
      <c r="B141" s="128"/>
      <c r="C141" s="142" t="s">
        <v>170</v>
      </c>
      <c r="D141" s="142" t="s">
        <v>175</v>
      </c>
      <c r="E141" s="143" t="s">
        <v>804</v>
      </c>
      <c r="F141" s="144" t="s">
        <v>791</v>
      </c>
      <c r="G141" s="145" t="s">
        <v>297</v>
      </c>
      <c r="H141" s="146">
        <v>1</v>
      </c>
      <c r="I141" s="147"/>
      <c r="J141" s="147">
        <f t="shared" si="0"/>
        <v>0</v>
      </c>
      <c r="K141" s="148"/>
      <c r="L141" s="149"/>
      <c r="M141" s="150" t="s">
        <v>1</v>
      </c>
      <c r="N141" s="151" t="s">
        <v>36</v>
      </c>
      <c r="O141" s="138">
        <v>0</v>
      </c>
      <c r="P141" s="138">
        <f t="shared" si="1"/>
        <v>0</v>
      </c>
      <c r="Q141" s="138">
        <v>0</v>
      </c>
      <c r="R141" s="138">
        <f t="shared" si="2"/>
        <v>0</v>
      </c>
      <c r="S141" s="138">
        <v>0</v>
      </c>
      <c r="T141" s="139">
        <f t="shared" si="3"/>
        <v>0</v>
      </c>
      <c r="AR141" s="140" t="s">
        <v>149</v>
      </c>
      <c r="AT141" s="140" t="s">
        <v>175</v>
      </c>
      <c r="AU141" s="140" t="s">
        <v>79</v>
      </c>
      <c r="AY141" s="16" t="s">
        <v>133</v>
      </c>
      <c r="BE141" s="141">
        <f t="shared" si="4"/>
        <v>0</v>
      </c>
      <c r="BF141" s="141">
        <f t="shared" si="5"/>
        <v>0</v>
      </c>
      <c r="BG141" s="141">
        <f t="shared" si="6"/>
        <v>0</v>
      </c>
      <c r="BH141" s="141">
        <f t="shared" si="7"/>
        <v>0</v>
      </c>
      <c r="BI141" s="141">
        <f t="shared" si="8"/>
        <v>0</v>
      </c>
      <c r="BJ141" s="16" t="s">
        <v>79</v>
      </c>
      <c r="BK141" s="141">
        <f t="shared" si="9"/>
        <v>0</v>
      </c>
      <c r="BL141" s="16" t="s">
        <v>139</v>
      </c>
      <c r="BM141" s="140" t="s">
        <v>208</v>
      </c>
    </row>
    <row r="142" spans="2:65" s="1" customFormat="1" ht="24.2" customHeight="1">
      <c r="B142" s="128"/>
      <c r="C142" s="142" t="s">
        <v>7</v>
      </c>
      <c r="D142" s="142" t="s">
        <v>175</v>
      </c>
      <c r="E142" s="143" t="s">
        <v>805</v>
      </c>
      <c r="F142" s="144" t="s">
        <v>778</v>
      </c>
      <c r="G142" s="145" t="s">
        <v>145</v>
      </c>
      <c r="H142" s="146">
        <v>7</v>
      </c>
      <c r="I142" s="147"/>
      <c r="J142" s="147">
        <f t="shared" si="0"/>
        <v>0</v>
      </c>
      <c r="K142" s="148"/>
      <c r="L142" s="149"/>
      <c r="M142" s="150" t="s">
        <v>1</v>
      </c>
      <c r="N142" s="151" t="s">
        <v>36</v>
      </c>
      <c r="O142" s="138">
        <v>0</v>
      </c>
      <c r="P142" s="138">
        <f t="shared" si="1"/>
        <v>0</v>
      </c>
      <c r="Q142" s="138">
        <v>0</v>
      </c>
      <c r="R142" s="138">
        <f t="shared" si="2"/>
        <v>0</v>
      </c>
      <c r="S142" s="138">
        <v>0</v>
      </c>
      <c r="T142" s="139">
        <f t="shared" si="3"/>
        <v>0</v>
      </c>
      <c r="AR142" s="140" t="s">
        <v>149</v>
      </c>
      <c r="AT142" s="140" t="s">
        <v>175</v>
      </c>
      <c r="AU142" s="140" t="s">
        <v>79</v>
      </c>
      <c r="AY142" s="16" t="s">
        <v>133</v>
      </c>
      <c r="BE142" s="141">
        <f t="shared" si="4"/>
        <v>0</v>
      </c>
      <c r="BF142" s="141">
        <f t="shared" si="5"/>
        <v>0</v>
      </c>
      <c r="BG142" s="141">
        <f t="shared" si="6"/>
        <v>0</v>
      </c>
      <c r="BH142" s="141">
        <f t="shared" si="7"/>
        <v>0</v>
      </c>
      <c r="BI142" s="141">
        <f t="shared" si="8"/>
        <v>0</v>
      </c>
      <c r="BJ142" s="16" t="s">
        <v>79</v>
      </c>
      <c r="BK142" s="141">
        <f t="shared" si="9"/>
        <v>0</v>
      </c>
      <c r="BL142" s="16" t="s">
        <v>139</v>
      </c>
      <c r="BM142" s="140" t="s">
        <v>211</v>
      </c>
    </row>
    <row r="143" spans="2:65" s="1" customFormat="1" ht="24.2" customHeight="1">
      <c r="B143" s="128"/>
      <c r="C143" s="142" t="s">
        <v>174</v>
      </c>
      <c r="D143" s="142" t="s">
        <v>175</v>
      </c>
      <c r="E143" s="143" t="s">
        <v>806</v>
      </c>
      <c r="F143" s="144" t="s">
        <v>794</v>
      </c>
      <c r="G143" s="145" t="s">
        <v>145</v>
      </c>
      <c r="H143" s="146">
        <v>3</v>
      </c>
      <c r="I143" s="147"/>
      <c r="J143" s="147">
        <f t="shared" si="0"/>
        <v>0</v>
      </c>
      <c r="K143" s="148"/>
      <c r="L143" s="149"/>
      <c r="M143" s="150" t="s">
        <v>1</v>
      </c>
      <c r="N143" s="151" t="s">
        <v>36</v>
      </c>
      <c r="O143" s="138">
        <v>0</v>
      </c>
      <c r="P143" s="138">
        <f t="shared" si="1"/>
        <v>0</v>
      </c>
      <c r="Q143" s="138">
        <v>0</v>
      </c>
      <c r="R143" s="138">
        <f t="shared" si="2"/>
        <v>0</v>
      </c>
      <c r="S143" s="138">
        <v>0</v>
      </c>
      <c r="T143" s="139">
        <f t="shared" si="3"/>
        <v>0</v>
      </c>
      <c r="AR143" s="140" t="s">
        <v>149</v>
      </c>
      <c r="AT143" s="140" t="s">
        <v>175</v>
      </c>
      <c r="AU143" s="140" t="s">
        <v>79</v>
      </c>
      <c r="AY143" s="16" t="s">
        <v>133</v>
      </c>
      <c r="BE143" s="141">
        <f t="shared" si="4"/>
        <v>0</v>
      </c>
      <c r="BF143" s="141">
        <f t="shared" si="5"/>
        <v>0</v>
      </c>
      <c r="BG143" s="141">
        <f t="shared" si="6"/>
        <v>0</v>
      </c>
      <c r="BH143" s="141">
        <f t="shared" si="7"/>
        <v>0</v>
      </c>
      <c r="BI143" s="141">
        <f t="shared" si="8"/>
        <v>0</v>
      </c>
      <c r="BJ143" s="16" t="s">
        <v>79</v>
      </c>
      <c r="BK143" s="141">
        <f t="shared" si="9"/>
        <v>0</v>
      </c>
      <c r="BL143" s="16" t="s">
        <v>139</v>
      </c>
      <c r="BM143" s="140" t="s">
        <v>214</v>
      </c>
    </row>
    <row r="144" spans="2:65" s="1" customFormat="1" ht="16.5" customHeight="1">
      <c r="B144" s="128"/>
      <c r="C144" s="142" t="s">
        <v>215</v>
      </c>
      <c r="D144" s="142" t="s">
        <v>175</v>
      </c>
      <c r="E144" s="143" t="s">
        <v>807</v>
      </c>
      <c r="F144" s="144" t="s">
        <v>808</v>
      </c>
      <c r="G144" s="145" t="s">
        <v>189</v>
      </c>
      <c r="H144" s="146">
        <v>3</v>
      </c>
      <c r="I144" s="147"/>
      <c r="J144" s="147">
        <f t="shared" si="0"/>
        <v>0</v>
      </c>
      <c r="K144" s="148"/>
      <c r="L144" s="149"/>
      <c r="M144" s="150" t="s">
        <v>1</v>
      </c>
      <c r="N144" s="151" t="s">
        <v>36</v>
      </c>
      <c r="O144" s="138">
        <v>0</v>
      </c>
      <c r="P144" s="138">
        <f t="shared" si="1"/>
        <v>0</v>
      </c>
      <c r="Q144" s="138">
        <v>0</v>
      </c>
      <c r="R144" s="138">
        <f t="shared" si="2"/>
        <v>0</v>
      </c>
      <c r="S144" s="138">
        <v>0</v>
      </c>
      <c r="T144" s="139">
        <f t="shared" si="3"/>
        <v>0</v>
      </c>
      <c r="AR144" s="140" t="s">
        <v>149</v>
      </c>
      <c r="AT144" s="140" t="s">
        <v>175</v>
      </c>
      <c r="AU144" s="140" t="s">
        <v>79</v>
      </c>
      <c r="AY144" s="16" t="s">
        <v>133</v>
      </c>
      <c r="BE144" s="141">
        <f t="shared" si="4"/>
        <v>0</v>
      </c>
      <c r="BF144" s="141">
        <f t="shared" si="5"/>
        <v>0</v>
      </c>
      <c r="BG144" s="141">
        <f t="shared" si="6"/>
        <v>0</v>
      </c>
      <c r="BH144" s="141">
        <f t="shared" si="7"/>
        <v>0</v>
      </c>
      <c r="BI144" s="141">
        <f t="shared" si="8"/>
        <v>0</v>
      </c>
      <c r="BJ144" s="16" t="s">
        <v>79</v>
      </c>
      <c r="BK144" s="141">
        <f t="shared" si="9"/>
        <v>0</v>
      </c>
      <c r="BL144" s="16" t="s">
        <v>139</v>
      </c>
      <c r="BM144" s="140" t="s">
        <v>218</v>
      </c>
    </row>
    <row r="145" spans="2:65" s="1" customFormat="1" ht="21.75" customHeight="1">
      <c r="B145" s="128"/>
      <c r="C145" s="142" t="s">
        <v>179</v>
      </c>
      <c r="D145" s="142" t="s">
        <v>175</v>
      </c>
      <c r="E145" s="143" t="s">
        <v>809</v>
      </c>
      <c r="F145" s="144" t="s">
        <v>796</v>
      </c>
      <c r="G145" s="145" t="s">
        <v>145</v>
      </c>
      <c r="H145" s="146">
        <v>6</v>
      </c>
      <c r="I145" s="147"/>
      <c r="J145" s="147">
        <f t="shared" si="0"/>
        <v>0</v>
      </c>
      <c r="K145" s="148"/>
      <c r="L145" s="149"/>
      <c r="M145" s="150" t="s">
        <v>1</v>
      </c>
      <c r="N145" s="151" t="s">
        <v>36</v>
      </c>
      <c r="O145" s="138">
        <v>0</v>
      </c>
      <c r="P145" s="138">
        <f t="shared" si="1"/>
        <v>0</v>
      </c>
      <c r="Q145" s="138">
        <v>0</v>
      </c>
      <c r="R145" s="138">
        <f t="shared" si="2"/>
        <v>0</v>
      </c>
      <c r="S145" s="138">
        <v>0</v>
      </c>
      <c r="T145" s="139">
        <f t="shared" si="3"/>
        <v>0</v>
      </c>
      <c r="AR145" s="140" t="s">
        <v>149</v>
      </c>
      <c r="AT145" s="140" t="s">
        <v>175</v>
      </c>
      <c r="AU145" s="140" t="s">
        <v>79</v>
      </c>
      <c r="AY145" s="16" t="s">
        <v>133</v>
      </c>
      <c r="BE145" s="141">
        <f t="shared" si="4"/>
        <v>0</v>
      </c>
      <c r="BF145" s="141">
        <f t="shared" si="5"/>
        <v>0</v>
      </c>
      <c r="BG145" s="141">
        <f t="shared" si="6"/>
        <v>0</v>
      </c>
      <c r="BH145" s="141">
        <f t="shared" si="7"/>
        <v>0</v>
      </c>
      <c r="BI145" s="141">
        <f t="shared" si="8"/>
        <v>0</v>
      </c>
      <c r="BJ145" s="16" t="s">
        <v>79</v>
      </c>
      <c r="BK145" s="141">
        <f t="shared" si="9"/>
        <v>0</v>
      </c>
      <c r="BL145" s="16" t="s">
        <v>139</v>
      </c>
      <c r="BM145" s="140" t="s">
        <v>225</v>
      </c>
    </row>
    <row r="146" spans="2:65" s="1" customFormat="1" ht="21.75" customHeight="1">
      <c r="B146" s="128"/>
      <c r="C146" s="142" t="s">
        <v>226</v>
      </c>
      <c r="D146" s="142" t="s">
        <v>175</v>
      </c>
      <c r="E146" s="143" t="s">
        <v>810</v>
      </c>
      <c r="F146" s="144" t="s">
        <v>811</v>
      </c>
      <c r="G146" s="145" t="s">
        <v>145</v>
      </c>
      <c r="H146" s="146">
        <v>4</v>
      </c>
      <c r="I146" s="147"/>
      <c r="J146" s="147">
        <f t="shared" si="0"/>
        <v>0</v>
      </c>
      <c r="K146" s="148"/>
      <c r="L146" s="149"/>
      <c r="M146" s="150" t="s">
        <v>1</v>
      </c>
      <c r="N146" s="151" t="s">
        <v>36</v>
      </c>
      <c r="O146" s="138">
        <v>0</v>
      </c>
      <c r="P146" s="138">
        <f t="shared" si="1"/>
        <v>0</v>
      </c>
      <c r="Q146" s="138">
        <v>0</v>
      </c>
      <c r="R146" s="138">
        <f t="shared" si="2"/>
        <v>0</v>
      </c>
      <c r="S146" s="138">
        <v>0</v>
      </c>
      <c r="T146" s="139">
        <f t="shared" si="3"/>
        <v>0</v>
      </c>
      <c r="AR146" s="140" t="s">
        <v>149</v>
      </c>
      <c r="AT146" s="140" t="s">
        <v>175</v>
      </c>
      <c r="AU146" s="140" t="s">
        <v>79</v>
      </c>
      <c r="AY146" s="16" t="s">
        <v>133</v>
      </c>
      <c r="BE146" s="141">
        <f t="shared" si="4"/>
        <v>0</v>
      </c>
      <c r="BF146" s="141">
        <f t="shared" si="5"/>
        <v>0</v>
      </c>
      <c r="BG146" s="141">
        <f t="shared" si="6"/>
        <v>0</v>
      </c>
      <c r="BH146" s="141">
        <f t="shared" si="7"/>
        <v>0</v>
      </c>
      <c r="BI146" s="141">
        <f t="shared" si="8"/>
        <v>0</v>
      </c>
      <c r="BJ146" s="16" t="s">
        <v>79</v>
      </c>
      <c r="BK146" s="141">
        <f t="shared" si="9"/>
        <v>0</v>
      </c>
      <c r="BL146" s="16" t="s">
        <v>139</v>
      </c>
      <c r="BM146" s="140" t="s">
        <v>229</v>
      </c>
    </row>
    <row r="147" spans="2:65" s="1" customFormat="1" ht="16.5" customHeight="1">
      <c r="B147" s="128"/>
      <c r="C147" s="142" t="s">
        <v>182</v>
      </c>
      <c r="D147" s="142" t="s">
        <v>175</v>
      </c>
      <c r="E147" s="143" t="s">
        <v>812</v>
      </c>
      <c r="F147" s="144" t="s">
        <v>813</v>
      </c>
      <c r="G147" s="145" t="s">
        <v>297</v>
      </c>
      <c r="H147" s="146">
        <v>2</v>
      </c>
      <c r="I147" s="147"/>
      <c r="J147" s="147">
        <f t="shared" si="0"/>
        <v>0</v>
      </c>
      <c r="K147" s="148"/>
      <c r="L147" s="149"/>
      <c r="M147" s="150" t="s">
        <v>1</v>
      </c>
      <c r="N147" s="151" t="s">
        <v>36</v>
      </c>
      <c r="O147" s="138">
        <v>0</v>
      </c>
      <c r="P147" s="138">
        <f t="shared" si="1"/>
        <v>0</v>
      </c>
      <c r="Q147" s="138">
        <v>0</v>
      </c>
      <c r="R147" s="138">
        <f t="shared" si="2"/>
        <v>0</v>
      </c>
      <c r="S147" s="138">
        <v>0</v>
      </c>
      <c r="T147" s="139">
        <f t="shared" si="3"/>
        <v>0</v>
      </c>
      <c r="AR147" s="140" t="s">
        <v>149</v>
      </c>
      <c r="AT147" s="140" t="s">
        <v>175</v>
      </c>
      <c r="AU147" s="140" t="s">
        <v>79</v>
      </c>
      <c r="AY147" s="16" t="s">
        <v>133</v>
      </c>
      <c r="BE147" s="141">
        <f t="shared" si="4"/>
        <v>0</v>
      </c>
      <c r="BF147" s="141">
        <f t="shared" si="5"/>
        <v>0</v>
      </c>
      <c r="BG147" s="141">
        <f t="shared" si="6"/>
        <v>0</v>
      </c>
      <c r="BH147" s="141">
        <f t="shared" si="7"/>
        <v>0</v>
      </c>
      <c r="BI147" s="141">
        <f t="shared" si="8"/>
        <v>0</v>
      </c>
      <c r="BJ147" s="16" t="s">
        <v>79</v>
      </c>
      <c r="BK147" s="141">
        <f t="shared" si="9"/>
        <v>0</v>
      </c>
      <c r="BL147" s="16" t="s">
        <v>139</v>
      </c>
      <c r="BM147" s="140" t="s">
        <v>232</v>
      </c>
    </row>
    <row r="148" spans="2:65" s="1" customFormat="1" ht="16.5" customHeight="1">
      <c r="B148" s="128"/>
      <c r="C148" s="142" t="s">
        <v>233</v>
      </c>
      <c r="D148" s="142" t="s">
        <v>175</v>
      </c>
      <c r="E148" s="143" t="s">
        <v>814</v>
      </c>
      <c r="F148" s="144" t="s">
        <v>815</v>
      </c>
      <c r="G148" s="145" t="s">
        <v>297</v>
      </c>
      <c r="H148" s="146">
        <v>2</v>
      </c>
      <c r="I148" s="147"/>
      <c r="J148" s="147">
        <f t="shared" si="0"/>
        <v>0</v>
      </c>
      <c r="K148" s="148"/>
      <c r="L148" s="149"/>
      <c r="M148" s="150" t="s">
        <v>1</v>
      </c>
      <c r="N148" s="151" t="s">
        <v>36</v>
      </c>
      <c r="O148" s="138">
        <v>0</v>
      </c>
      <c r="P148" s="138">
        <f t="shared" si="1"/>
        <v>0</v>
      </c>
      <c r="Q148" s="138">
        <v>0</v>
      </c>
      <c r="R148" s="138">
        <f t="shared" si="2"/>
        <v>0</v>
      </c>
      <c r="S148" s="138">
        <v>0</v>
      </c>
      <c r="T148" s="139">
        <f t="shared" si="3"/>
        <v>0</v>
      </c>
      <c r="AR148" s="140" t="s">
        <v>149</v>
      </c>
      <c r="AT148" s="140" t="s">
        <v>175</v>
      </c>
      <c r="AU148" s="140" t="s">
        <v>79</v>
      </c>
      <c r="AY148" s="16" t="s">
        <v>133</v>
      </c>
      <c r="BE148" s="141">
        <f t="shared" si="4"/>
        <v>0</v>
      </c>
      <c r="BF148" s="141">
        <f t="shared" si="5"/>
        <v>0</v>
      </c>
      <c r="BG148" s="141">
        <f t="shared" si="6"/>
        <v>0</v>
      </c>
      <c r="BH148" s="141">
        <f t="shared" si="7"/>
        <v>0</v>
      </c>
      <c r="BI148" s="141">
        <f t="shared" si="8"/>
        <v>0</v>
      </c>
      <c r="BJ148" s="16" t="s">
        <v>79</v>
      </c>
      <c r="BK148" s="141">
        <f t="shared" si="9"/>
        <v>0</v>
      </c>
      <c r="BL148" s="16" t="s">
        <v>139</v>
      </c>
      <c r="BM148" s="140" t="s">
        <v>236</v>
      </c>
    </row>
    <row r="149" spans="2:65" s="1" customFormat="1" ht="16.5" customHeight="1">
      <c r="B149" s="128"/>
      <c r="C149" s="142" t="s">
        <v>185</v>
      </c>
      <c r="D149" s="142" t="s">
        <v>175</v>
      </c>
      <c r="E149" s="143" t="s">
        <v>816</v>
      </c>
      <c r="F149" s="144" t="s">
        <v>817</v>
      </c>
      <c r="G149" s="145" t="s">
        <v>297</v>
      </c>
      <c r="H149" s="146">
        <v>2</v>
      </c>
      <c r="I149" s="147"/>
      <c r="J149" s="147">
        <f t="shared" si="0"/>
        <v>0</v>
      </c>
      <c r="K149" s="148"/>
      <c r="L149" s="149"/>
      <c r="M149" s="150" t="s">
        <v>1</v>
      </c>
      <c r="N149" s="151" t="s">
        <v>36</v>
      </c>
      <c r="O149" s="138">
        <v>0</v>
      </c>
      <c r="P149" s="138">
        <f t="shared" si="1"/>
        <v>0</v>
      </c>
      <c r="Q149" s="138">
        <v>0</v>
      </c>
      <c r="R149" s="138">
        <f t="shared" si="2"/>
        <v>0</v>
      </c>
      <c r="S149" s="138">
        <v>0</v>
      </c>
      <c r="T149" s="139">
        <f t="shared" si="3"/>
        <v>0</v>
      </c>
      <c r="AR149" s="140" t="s">
        <v>149</v>
      </c>
      <c r="AT149" s="140" t="s">
        <v>175</v>
      </c>
      <c r="AU149" s="140" t="s">
        <v>79</v>
      </c>
      <c r="AY149" s="16" t="s">
        <v>133</v>
      </c>
      <c r="BE149" s="141">
        <f t="shared" si="4"/>
        <v>0</v>
      </c>
      <c r="BF149" s="141">
        <f t="shared" si="5"/>
        <v>0</v>
      </c>
      <c r="BG149" s="141">
        <f t="shared" si="6"/>
        <v>0</v>
      </c>
      <c r="BH149" s="141">
        <f t="shared" si="7"/>
        <v>0</v>
      </c>
      <c r="BI149" s="141">
        <f t="shared" si="8"/>
        <v>0</v>
      </c>
      <c r="BJ149" s="16" t="s">
        <v>79</v>
      </c>
      <c r="BK149" s="141">
        <f t="shared" si="9"/>
        <v>0</v>
      </c>
      <c r="BL149" s="16" t="s">
        <v>139</v>
      </c>
      <c r="BM149" s="140" t="s">
        <v>239</v>
      </c>
    </row>
    <row r="150" spans="2:65" s="1" customFormat="1" ht="16.5" customHeight="1">
      <c r="B150" s="128"/>
      <c r="C150" s="142" t="s">
        <v>240</v>
      </c>
      <c r="D150" s="142" t="s">
        <v>175</v>
      </c>
      <c r="E150" s="143" t="s">
        <v>818</v>
      </c>
      <c r="F150" s="144" t="s">
        <v>819</v>
      </c>
      <c r="G150" s="145" t="s">
        <v>297</v>
      </c>
      <c r="H150" s="146">
        <v>2</v>
      </c>
      <c r="I150" s="147"/>
      <c r="J150" s="147">
        <f t="shared" si="0"/>
        <v>0</v>
      </c>
      <c r="K150" s="148"/>
      <c r="L150" s="149"/>
      <c r="M150" s="150" t="s">
        <v>1</v>
      </c>
      <c r="N150" s="151" t="s">
        <v>36</v>
      </c>
      <c r="O150" s="138">
        <v>0</v>
      </c>
      <c r="P150" s="138">
        <f t="shared" si="1"/>
        <v>0</v>
      </c>
      <c r="Q150" s="138">
        <v>0</v>
      </c>
      <c r="R150" s="138">
        <f t="shared" si="2"/>
        <v>0</v>
      </c>
      <c r="S150" s="138">
        <v>0</v>
      </c>
      <c r="T150" s="139">
        <f t="shared" si="3"/>
        <v>0</v>
      </c>
      <c r="AR150" s="140" t="s">
        <v>149</v>
      </c>
      <c r="AT150" s="140" t="s">
        <v>175</v>
      </c>
      <c r="AU150" s="140" t="s">
        <v>79</v>
      </c>
      <c r="AY150" s="16" t="s">
        <v>133</v>
      </c>
      <c r="BE150" s="141">
        <f t="shared" si="4"/>
        <v>0</v>
      </c>
      <c r="BF150" s="141">
        <f t="shared" si="5"/>
        <v>0</v>
      </c>
      <c r="BG150" s="141">
        <f t="shared" si="6"/>
        <v>0</v>
      </c>
      <c r="BH150" s="141">
        <f t="shared" si="7"/>
        <v>0</v>
      </c>
      <c r="BI150" s="141">
        <f t="shared" si="8"/>
        <v>0</v>
      </c>
      <c r="BJ150" s="16" t="s">
        <v>79</v>
      </c>
      <c r="BK150" s="141">
        <f t="shared" si="9"/>
        <v>0</v>
      </c>
      <c r="BL150" s="16" t="s">
        <v>139</v>
      </c>
      <c r="BM150" s="140" t="s">
        <v>243</v>
      </c>
    </row>
    <row r="151" spans="2:65" s="1" customFormat="1" ht="16.5" customHeight="1">
      <c r="B151" s="128"/>
      <c r="C151" s="129" t="s">
        <v>190</v>
      </c>
      <c r="D151" s="129" t="s">
        <v>135</v>
      </c>
      <c r="E151" s="130" t="s">
        <v>755</v>
      </c>
      <c r="F151" s="131" t="s">
        <v>1</v>
      </c>
      <c r="G151" s="132" t="s">
        <v>1</v>
      </c>
      <c r="H151" s="133">
        <v>0</v>
      </c>
      <c r="I151" s="134"/>
      <c r="J151" s="134">
        <f t="shared" si="0"/>
        <v>0</v>
      </c>
      <c r="K151" s="135"/>
      <c r="L151" s="28"/>
      <c r="M151" s="136" t="s">
        <v>1</v>
      </c>
      <c r="N151" s="137" t="s">
        <v>36</v>
      </c>
      <c r="O151" s="138">
        <v>0</v>
      </c>
      <c r="P151" s="138">
        <f t="shared" si="1"/>
        <v>0</v>
      </c>
      <c r="Q151" s="138">
        <v>0</v>
      </c>
      <c r="R151" s="138">
        <f t="shared" si="2"/>
        <v>0</v>
      </c>
      <c r="S151" s="138">
        <v>0</v>
      </c>
      <c r="T151" s="139">
        <f t="shared" si="3"/>
        <v>0</v>
      </c>
      <c r="AR151" s="140" t="s">
        <v>139</v>
      </c>
      <c r="AT151" s="140" t="s">
        <v>135</v>
      </c>
      <c r="AU151" s="140" t="s">
        <v>79</v>
      </c>
      <c r="AY151" s="16" t="s">
        <v>133</v>
      </c>
      <c r="BE151" s="141">
        <f t="shared" si="4"/>
        <v>0</v>
      </c>
      <c r="BF151" s="141">
        <f t="shared" si="5"/>
        <v>0</v>
      </c>
      <c r="BG151" s="141">
        <f t="shared" si="6"/>
        <v>0</v>
      </c>
      <c r="BH151" s="141">
        <f t="shared" si="7"/>
        <v>0</v>
      </c>
      <c r="BI151" s="141">
        <f t="shared" si="8"/>
        <v>0</v>
      </c>
      <c r="BJ151" s="16" t="s">
        <v>79</v>
      </c>
      <c r="BK151" s="141">
        <f t="shared" si="9"/>
        <v>0</v>
      </c>
      <c r="BL151" s="16" t="s">
        <v>139</v>
      </c>
      <c r="BM151" s="140" t="s">
        <v>247</v>
      </c>
    </row>
    <row r="152" spans="2:65" s="1" customFormat="1" ht="21.75" customHeight="1">
      <c r="B152" s="128"/>
      <c r="C152" s="142" t="s">
        <v>248</v>
      </c>
      <c r="D152" s="142" t="s">
        <v>175</v>
      </c>
      <c r="E152" s="143" t="s">
        <v>820</v>
      </c>
      <c r="F152" s="144" t="s">
        <v>821</v>
      </c>
      <c r="G152" s="145" t="s">
        <v>358</v>
      </c>
      <c r="H152" s="146">
        <v>6</v>
      </c>
      <c r="I152" s="147"/>
      <c r="J152" s="147">
        <f t="shared" si="0"/>
        <v>0</v>
      </c>
      <c r="K152" s="148"/>
      <c r="L152" s="149"/>
      <c r="M152" s="150" t="s">
        <v>1</v>
      </c>
      <c r="N152" s="151" t="s">
        <v>36</v>
      </c>
      <c r="O152" s="138">
        <v>0</v>
      </c>
      <c r="P152" s="138">
        <f t="shared" si="1"/>
        <v>0</v>
      </c>
      <c r="Q152" s="138">
        <v>0</v>
      </c>
      <c r="R152" s="138">
        <f t="shared" si="2"/>
        <v>0</v>
      </c>
      <c r="S152" s="138">
        <v>0</v>
      </c>
      <c r="T152" s="139">
        <f t="shared" si="3"/>
        <v>0</v>
      </c>
      <c r="AR152" s="140" t="s">
        <v>149</v>
      </c>
      <c r="AT152" s="140" t="s">
        <v>175</v>
      </c>
      <c r="AU152" s="140" t="s">
        <v>79</v>
      </c>
      <c r="AY152" s="16" t="s">
        <v>133</v>
      </c>
      <c r="BE152" s="141">
        <f t="shared" si="4"/>
        <v>0</v>
      </c>
      <c r="BF152" s="141">
        <f t="shared" si="5"/>
        <v>0</v>
      </c>
      <c r="BG152" s="141">
        <f t="shared" si="6"/>
        <v>0</v>
      </c>
      <c r="BH152" s="141">
        <f t="shared" si="7"/>
        <v>0</v>
      </c>
      <c r="BI152" s="141">
        <f t="shared" si="8"/>
        <v>0</v>
      </c>
      <c r="BJ152" s="16" t="s">
        <v>79</v>
      </c>
      <c r="BK152" s="141">
        <f t="shared" si="9"/>
        <v>0</v>
      </c>
      <c r="BL152" s="16" t="s">
        <v>139</v>
      </c>
      <c r="BM152" s="140" t="s">
        <v>251</v>
      </c>
    </row>
    <row r="153" spans="2:65" s="1" customFormat="1" ht="21.75" customHeight="1">
      <c r="B153" s="128"/>
      <c r="C153" s="142" t="s">
        <v>193</v>
      </c>
      <c r="D153" s="142" t="s">
        <v>175</v>
      </c>
      <c r="E153" s="143" t="s">
        <v>822</v>
      </c>
      <c r="F153" s="144" t="s">
        <v>823</v>
      </c>
      <c r="G153" s="145" t="s">
        <v>189</v>
      </c>
      <c r="H153" s="146">
        <v>11</v>
      </c>
      <c r="I153" s="147"/>
      <c r="J153" s="147">
        <f t="shared" si="0"/>
        <v>0</v>
      </c>
      <c r="K153" s="148"/>
      <c r="L153" s="149"/>
      <c r="M153" s="150" t="s">
        <v>1</v>
      </c>
      <c r="N153" s="151" t="s">
        <v>36</v>
      </c>
      <c r="O153" s="138">
        <v>0</v>
      </c>
      <c r="P153" s="138">
        <f t="shared" si="1"/>
        <v>0</v>
      </c>
      <c r="Q153" s="138">
        <v>0</v>
      </c>
      <c r="R153" s="138">
        <f t="shared" si="2"/>
        <v>0</v>
      </c>
      <c r="S153" s="138">
        <v>0</v>
      </c>
      <c r="T153" s="139">
        <f t="shared" si="3"/>
        <v>0</v>
      </c>
      <c r="AR153" s="140" t="s">
        <v>149</v>
      </c>
      <c r="AT153" s="140" t="s">
        <v>175</v>
      </c>
      <c r="AU153" s="140" t="s">
        <v>79</v>
      </c>
      <c r="AY153" s="16" t="s">
        <v>133</v>
      </c>
      <c r="BE153" s="141">
        <f t="shared" si="4"/>
        <v>0</v>
      </c>
      <c r="BF153" s="141">
        <f t="shared" si="5"/>
        <v>0</v>
      </c>
      <c r="BG153" s="141">
        <f t="shared" si="6"/>
        <v>0</v>
      </c>
      <c r="BH153" s="141">
        <f t="shared" si="7"/>
        <v>0</v>
      </c>
      <c r="BI153" s="141">
        <f t="shared" si="8"/>
        <v>0</v>
      </c>
      <c r="BJ153" s="16" t="s">
        <v>79</v>
      </c>
      <c r="BK153" s="141">
        <f t="shared" si="9"/>
        <v>0</v>
      </c>
      <c r="BL153" s="16" t="s">
        <v>139</v>
      </c>
      <c r="BM153" s="140" t="s">
        <v>254</v>
      </c>
    </row>
    <row r="154" spans="2:65" s="1" customFormat="1" ht="21.75" customHeight="1">
      <c r="B154" s="128"/>
      <c r="C154" s="142" t="s">
        <v>255</v>
      </c>
      <c r="D154" s="142" t="s">
        <v>175</v>
      </c>
      <c r="E154" s="143" t="s">
        <v>824</v>
      </c>
      <c r="F154" s="144" t="s">
        <v>825</v>
      </c>
      <c r="G154" s="145" t="s">
        <v>189</v>
      </c>
      <c r="H154" s="146">
        <v>3</v>
      </c>
      <c r="I154" s="147"/>
      <c r="J154" s="147">
        <f t="shared" si="0"/>
        <v>0</v>
      </c>
      <c r="K154" s="148"/>
      <c r="L154" s="149"/>
      <c r="M154" s="150" t="s">
        <v>1</v>
      </c>
      <c r="N154" s="151" t="s">
        <v>36</v>
      </c>
      <c r="O154" s="138">
        <v>0</v>
      </c>
      <c r="P154" s="138">
        <f t="shared" si="1"/>
        <v>0</v>
      </c>
      <c r="Q154" s="138">
        <v>0</v>
      </c>
      <c r="R154" s="138">
        <f t="shared" si="2"/>
        <v>0</v>
      </c>
      <c r="S154" s="138">
        <v>0</v>
      </c>
      <c r="T154" s="139">
        <f t="shared" si="3"/>
        <v>0</v>
      </c>
      <c r="AR154" s="140" t="s">
        <v>149</v>
      </c>
      <c r="AT154" s="140" t="s">
        <v>175</v>
      </c>
      <c r="AU154" s="140" t="s">
        <v>79</v>
      </c>
      <c r="AY154" s="16" t="s">
        <v>133</v>
      </c>
      <c r="BE154" s="141">
        <f t="shared" si="4"/>
        <v>0</v>
      </c>
      <c r="BF154" s="141">
        <f t="shared" si="5"/>
        <v>0</v>
      </c>
      <c r="BG154" s="141">
        <f t="shared" si="6"/>
        <v>0</v>
      </c>
      <c r="BH154" s="141">
        <f t="shared" si="7"/>
        <v>0</v>
      </c>
      <c r="BI154" s="141">
        <f t="shared" si="8"/>
        <v>0</v>
      </c>
      <c r="BJ154" s="16" t="s">
        <v>79</v>
      </c>
      <c r="BK154" s="141">
        <f t="shared" si="9"/>
        <v>0</v>
      </c>
      <c r="BL154" s="16" t="s">
        <v>139</v>
      </c>
      <c r="BM154" s="140" t="s">
        <v>258</v>
      </c>
    </row>
    <row r="155" spans="2:65" s="1" customFormat="1" ht="16.5" customHeight="1">
      <c r="B155" s="128"/>
      <c r="C155" s="142" t="s">
        <v>197</v>
      </c>
      <c r="D155" s="142" t="s">
        <v>175</v>
      </c>
      <c r="E155" s="143" t="s">
        <v>826</v>
      </c>
      <c r="F155" s="144" t="s">
        <v>827</v>
      </c>
      <c r="G155" s="145" t="s">
        <v>358</v>
      </c>
      <c r="H155" s="146">
        <v>4</v>
      </c>
      <c r="I155" s="147"/>
      <c r="J155" s="147">
        <f t="shared" si="0"/>
        <v>0</v>
      </c>
      <c r="K155" s="148"/>
      <c r="L155" s="149"/>
      <c r="M155" s="150" t="s">
        <v>1</v>
      </c>
      <c r="N155" s="151" t="s">
        <v>36</v>
      </c>
      <c r="O155" s="138">
        <v>0</v>
      </c>
      <c r="P155" s="138">
        <f t="shared" si="1"/>
        <v>0</v>
      </c>
      <c r="Q155" s="138">
        <v>0</v>
      </c>
      <c r="R155" s="138">
        <f t="shared" si="2"/>
        <v>0</v>
      </c>
      <c r="S155" s="138">
        <v>0</v>
      </c>
      <c r="T155" s="139">
        <f t="shared" si="3"/>
        <v>0</v>
      </c>
      <c r="AR155" s="140" t="s">
        <v>149</v>
      </c>
      <c r="AT155" s="140" t="s">
        <v>175</v>
      </c>
      <c r="AU155" s="140" t="s">
        <v>79</v>
      </c>
      <c r="AY155" s="16" t="s">
        <v>133</v>
      </c>
      <c r="BE155" s="141">
        <f t="shared" si="4"/>
        <v>0</v>
      </c>
      <c r="BF155" s="141">
        <f t="shared" si="5"/>
        <v>0</v>
      </c>
      <c r="BG155" s="141">
        <f t="shared" si="6"/>
        <v>0</v>
      </c>
      <c r="BH155" s="141">
        <f t="shared" si="7"/>
        <v>0</v>
      </c>
      <c r="BI155" s="141">
        <f t="shared" si="8"/>
        <v>0</v>
      </c>
      <c r="BJ155" s="16" t="s">
        <v>79</v>
      </c>
      <c r="BK155" s="141">
        <f t="shared" si="9"/>
        <v>0</v>
      </c>
      <c r="BL155" s="16" t="s">
        <v>139</v>
      </c>
      <c r="BM155" s="140" t="s">
        <v>261</v>
      </c>
    </row>
    <row r="156" spans="2:65" s="1" customFormat="1" ht="21.75" customHeight="1">
      <c r="B156" s="128"/>
      <c r="C156" s="142" t="s">
        <v>262</v>
      </c>
      <c r="D156" s="142" t="s">
        <v>175</v>
      </c>
      <c r="E156" s="143" t="s">
        <v>828</v>
      </c>
      <c r="F156" s="144" t="s">
        <v>829</v>
      </c>
      <c r="G156" s="145" t="s">
        <v>145</v>
      </c>
      <c r="H156" s="146">
        <v>14</v>
      </c>
      <c r="I156" s="147"/>
      <c r="J156" s="147">
        <f t="shared" si="0"/>
        <v>0</v>
      </c>
      <c r="K156" s="148"/>
      <c r="L156" s="149"/>
      <c r="M156" s="150" t="s">
        <v>1</v>
      </c>
      <c r="N156" s="151" t="s">
        <v>36</v>
      </c>
      <c r="O156" s="138">
        <v>0</v>
      </c>
      <c r="P156" s="138">
        <f t="shared" si="1"/>
        <v>0</v>
      </c>
      <c r="Q156" s="138">
        <v>0</v>
      </c>
      <c r="R156" s="138">
        <f t="shared" si="2"/>
        <v>0</v>
      </c>
      <c r="S156" s="138">
        <v>0</v>
      </c>
      <c r="T156" s="139">
        <f t="shared" si="3"/>
        <v>0</v>
      </c>
      <c r="AR156" s="140" t="s">
        <v>149</v>
      </c>
      <c r="AT156" s="140" t="s">
        <v>175</v>
      </c>
      <c r="AU156" s="140" t="s">
        <v>79</v>
      </c>
      <c r="AY156" s="16" t="s">
        <v>133</v>
      </c>
      <c r="BE156" s="141">
        <f t="shared" si="4"/>
        <v>0</v>
      </c>
      <c r="BF156" s="141">
        <f t="shared" si="5"/>
        <v>0</v>
      </c>
      <c r="BG156" s="141">
        <f t="shared" si="6"/>
        <v>0</v>
      </c>
      <c r="BH156" s="141">
        <f t="shared" si="7"/>
        <v>0</v>
      </c>
      <c r="BI156" s="141">
        <f t="shared" si="8"/>
        <v>0</v>
      </c>
      <c r="BJ156" s="16" t="s">
        <v>79</v>
      </c>
      <c r="BK156" s="141">
        <f t="shared" si="9"/>
        <v>0</v>
      </c>
      <c r="BL156" s="16" t="s">
        <v>139</v>
      </c>
      <c r="BM156" s="140" t="s">
        <v>265</v>
      </c>
    </row>
    <row r="157" spans="2:65" s="1" customFormat="1" ht="16.5" customHeight="1">
      <c r="B157" s="128"/>
      <c r="C157" s="142" t="s">
        <v>201</v>
      </c>
      <c r="D157" s="142" t="s">
        <v>175</v>
      </c>
      <c r="E157" s="143" t="s">
        <v>830</v>
      </c>
      <c r="F157" s="144" t="s">
        <v>831</v>
      </c>
      <c r="G157" s="145" t="s">
        <v>145</v>
      </c>
      <c r="H157" s="146">
        <v>4</v>
      </c>
      <c r="I157" s="147"/>
      <c r="J157" s="147">
        <f t="shared" si="0"/>
        <v>0</v>
      </c>
      <c r="K157" s="148"/>
      <c r="L157" s="149"/>
      <c r="M157" s="150" t="s">
        <v>1</v>
      </c>
      <c r="N157" s="151" t="s">
        <v>36</v>
      </c>
      <c r="O157" s="138">
        <v>0</v>
      </c>
      <c r="P157" s="138">
        <f t="shared" si="1"/>
        <v>0</v>
      </c>
      <c r="Q157" s="138">
        <v>0</v>
      </c>
      <c r="R157" s="138">
        <f t="shared" si="2"/>
        <v>0</v>
      </c>
      <c r="S157" s="138">
        <v>0</v>
      </c>
      <c r="T157" s="139">
        <f t="shared" si="3"/>
        <v>0</v>
      </c>
      <c r="AR157" s="140" t="s">
        <v>149</v>
      </c>
      <c r="AT157" s="140" t="s">
        <v>175</v>
      </c>
      <c r="AU157" s="140" t="s">
        <v>79</v>
      </c>
      <c r="AY157" s="16" t="s">
        <v>133</v>
      </c>
      <c r="BE157" s="141">
        <f t="shared" si="4"/>
        <v>0</v>
      </c>
      <c r="BF157" s="141">
        <f t="shared" si="5"/>
        <v>0</v>
      </c>
      <c r="BG157" s="141">
        <f t="shared" si="6"/>
        <v>0</v>
      </c>
      <c r="BH157" s="141">
        <f t="shared" si="7"/>
        <v>0</v>
      </c>
      <c r="BI157" s="141">
        <f t="shared" si="8"/>
        <v>0</v>
      </c>
      <c r="BJ157" s="16" t="s">
        <v>79</v>
      </c>
      <c r="BK157" s="141">
        <f t="shared" si="9"/>
        <v>0</v>
      </c>
      <c r="BL157" s="16" t="s">
        <v>139</v>
      </c>
      <c r="BM157" s="140" t="s">
        <v>268</v>
      </c>
    </row>
    <row r="158" spans="2:65" s="1" customFormat="1" ht="16.5" customHeight="1">
      <c r="B158" s="128"/>
      <c r="C158" s="142" t="s">
        <v>269</v>
      </c>
      <c r="D158" s="142" t="s">
        <v>175</v>
      </c>
      <c r="E158" s="143" t="s">
        <v>832</v>
      </c>
      <c r="F158" s="144" t="s">
        <v>757</v>
      </c>
      <c r="G158" s="145" t="s">
        <v>758</v>
      </c>
      <c r="H158" s="146">
        <v>24</v>
      </c>
      <c r="I158" s="147"/>
      <c r="J158" s="147">
        <f t="shared" si="0"/>
        <v>0</v>
      </c>
      <c r="K158" s="148"/>
      <c r="L158" s="149"/>
      <c r="M158" s="150" t="s">
        <v>1</v>
      </c>
      <c r="N158" s="151" t="s">
        <v>36</v>
      </c>
      <c r="O158" s="138">
        <v>0</v>
      </c>
      <c r="P158" s="138">
        <f t="shared" si="1"/>
        <v>0</v>
      </c>
      <c r="Q158" s="138">
        <v>0</v>
      </c>
      <c r="R158" s="138">
        <f t="shared" si="2"/>
        <v>0</v>
      </c>
      <c r="S158" s="138">
        <v>0</v>
      </c>
      <c r="T158" s="139">
        <f t="shared" si="3"/>
        <v>0</v>
      </c>
      <c r="AR158" s="140" t="s">
        <v>149</v>
      </c>
      <c r="AT158" s="140" t="s">
        <v>175</v>
      </c>
      <c r="AU158" s="140" t="s">
        <v>79</v>
      </c>
      <c r="AY158" s="16" t="s">
        <v>133</v>
      </c>
      <c r="BE158" s="141">
        <f t="shared" si="4"/>
        <v>0</v>
      </c>
      <c r="BF158" s="141">
        <f t="shared" si="5"/>
        <v>0</v>
      </c>
      <c r="BG158" s="141">
        <f t="shared" si="6"/>
        <v>0</v>
      </c>
      <c r="BH158" s="141">
        <f t="shared" si="7"/>
        <v>0</v>
      </c>
      <c r="BI158" s="141">
        <f t="shared" si="8"/>
        <v>0</v>
      </c>
      <c r="BJ158" s="16" t="s">
        <v>79</v>
      </c>
      <c r="BK158" s="141">
        <f t="shared" si="9"/>
        <v>0</v>
      </c>
      <c r="BL158" s="16" t="s">
        <v>139</v>
      </c>
      <c r="BM158" s="140" t="s">
        <v>272</v>
      </c>
    </row>
    <row r="159" spans="2:63" s="11" customFormat="1" ht="25.9" customHeight="1">
      <c r="B159" s="117"/>
      <c r="D159" s="118" t="s">
        <v>70</v>
      </c>
      <c r="E159" s="119" t="s">
        <v>81</v>
      </c>
      <c r="F159" s="119" t="s">
        <v>833</v>
      </c>
      <c r="J159" s="120">
        <f>BK159</f>
        <v>0</v>
      </c>
      <c r="L159" s="117"/>
      <c r="M159" s="121"/>
      <c r="P159" s="122">
        <f>SUM(P160:P185)</f>
        <v>0</v>
      </c>
      <c r="R159" s="122">
        <f>SUM(R160:R185)</f>
        <v>0</v>
      </c>
      <c r="T159" s="123">
        <f>SUM(T160:T185)</f>
        <v>0</v>
      </c>
      <c r="AR159" s="118" t="s">
        <v>79</v>
      </c>
      <c r="AT159" s="124" t="s">
        <v>70</v>
      </c>
      <c r="AU159" s="124" t="s">
        <v>71</v>
      </c>
      <c r="AY159" s="118" t="s">
        <v>133</v>
      </c>
      <c r="BK159" s="125">
        <f>SUM(BK160:BK185)</f>
        <v>0</v>
      </c>
    </row>
    <row r="160" spans="2:65" s="1" customFormat="1" ht="24.2" customHeight="1">
      <c r="B160" s="128"/>
      <c r="C160" s="142" t="s">
        <v>205</v>
      </c>
      <c r="D160" s="142" t="s">
        <v>175</v>
      </c>
      <c r="E160" s="143" t="s">
        <v>834</v>
      </c>
      <c r="F160" s="144" t="s">
        <v>774</v>
      </c>
      <c r="G160" s="145" t="s">
        <v>358</v>
      </c>
      <c r="H160" s="146">
        <v>1</v>
      </c>
      <c r="I160" s="147"/>
      <c r="J160" s="147">
        <f aca="true" t="shared" si="10" ref="J160:J185">ROUND(I160*H160,2)</f>
        <v>0</v>
      </c>
      <c r="K160" s="148"/>
      <c r="L160" s="149"/>
      <c r="M160" s="150" t="s">
        <v>1</v>
      </c>
      <c r="N160" s="151" t="s">
        <v>36</v>
      </c>
      <c r="O160" s="138">
        <v>0</v>
      </c>
      <c r="P160" s="138">
        <f aca="true" t="shared" si="11" ref="P160:P185">O160*H160</f>
        <v>0</v>
      </c>
      <c r="Q160" s="138">
        <v>0</v>
      </c>
      <c r="R160" s="138">
        <f aca="true" t="shared" si="12" ref="R160:R185">Q160*H160</f>
        <v>0</v>
      </c>
      <c r="S160" s="138">
        <v>0</v>
      </c>
      <c r="T160" s="139">
        <f aca="true" t="shared" si="13" ref="T160:T185">S160*H160</f>
        <v>0</v>
      </c>
      <c r="AR160" s="140" t="s">
        <v>149</v>
      </c>
      <c r="AT160" s="140" t="s">
        <v>175</v>
      </c>
      <c r="AU160" s="140" t="s">
        <v>79</v>
      </c>
      <c r="AY160" s="16" t="s">
        <v>133</v>
      </c>
      <c r="BE160" s="141">
        <f aca="true" t="shared" si="14" ref="BE160:BE185">IF(N160="základní",J160,0)</f>
        <v>0</v>
      </c>
      <c r="BF160" s="141">
        <f aca="true" t="shared" si="15" ref="BF160:BF185">IF(N160="snížená",J160,0)</f>
        <v>0</v>
      </c>
      <c r="BG160" s="141">
        <f aca="true" t="shared" si="16" ref="BG160:BG185">IF(N160="zákl. přenesená",J160,0)</f>
        <v>0</v>
      </c>
      <c r="BH160" s="141">
        <f aca="true" t="shared" si="17" ref="BH160:BH185">IF(N160="sníž. přenesená",J160,0)</f>
        <v>0</v>
      </c>
      <c r="BI160" s="141">
        <f aca="true" t="shared" si="18" ref="BI160:BI185">IF(N160="nulová",J160,0)</f>
        <v>0</v>
      </c>
      <c r="BJ160" s="16" t="s">
        <v>79</v>
      </c>
      <c r="BK160" s="141">
        <f aca="true" t="shared" si="19" ref="BK160:BK185">ROUND(I160*H160,2)</f>
        <v>0</v>
      </c>
      <c r="BL160" s="16" t="s">
        <v>139</v>
      </c>
      <c r="BM160" s="140" t="s">
        <v>275</v>
      </c>
    </row>
    <row r="161" spans="2:65" s="1" customFormat="1" ht="33" customHeight="1">
      <c r="B161" s="128"/>
      <c r="C161" s="142" t="s">
        <v>276</v>
      </c>
      <c r="D161" s="142" t="s">
        <v>175</v>
      </c>
      <c r="E161" s="143" t="s">
        <v>835</v>
      </c>
      <c r="F161" s="144" t="s">
        <v>776</v>
      </c>
      <c r="G161" s="145" t="s">
        <v>358</v>
      </c>
      <c r="H161" s="146">
        <v>1</v>
      </c>
      <c r="I161" s="147"/>
      <c r="J161" s="147">
        <f t="shared" si="10"/>
        <v>0</v>
      </c>
      <c r="K161" s="148"/>
      <c r="L161" s="149"/>
      <c r="M161" s="150" t="s">
        <v>1</v>
      </c>
      <c r="N161" s="151" t="s">
        <v>36</v>
      </c>
      <c r="O161" s="138">
        <v>0</v>
      </c>
      <c r="P161" s="138">
        <f t="shared" si="11"/>
        <v>0</v>
      </c>
      <c r="Q161" s="138">
        <v>0</v>
      </c>
      <c r="R161" s="138">
        <f t="shared" si="12"/>
        <v>0</v>
      </c>
      <c r="S161" s="138">
        <v>0</v>
      </c>
      <c r="T161" s="139">
        <f t="shared" si="13"/>
        <v>0</v>
      </c>
      <c r="AR161" s="140" t="s">
        <v>149</v>
      </c>
      <c r="AT161" s="140" t="s">
        <v>175</v>
      </c>
      <c r="AU161" s="140" t="s">
        <v>79</v>
      </c>
      <c r="AY161" s="16" t="s">
        <v>133</v>
      </c>
      <c r="BE161" s="141">
        <f t="shared" si="14"/>
        <v>0</v>
      </c>
      <c r="BF161" s="141">
        <f t="shared" si="15"/>
        <v>0</v>
      </c>
      <c r="BG161" s="141">
        <f t="shared" si="16"/>
        <v>0</v>
      </c>
      <c r="BH161" s="141">
        <f t="shared" si="17"/>
        <v>0</v>
      </c>
      <c r="BI161" s="141">
        <f t="shared" si="18"/>
        <v>0</v>
      </c>
      <c r="BJ161" s="16" t="s">
        <v>79</v>
      </c>
      <c r="BK161" s="141">
        <f t="shared" si="19"/>
        <v>0</v>
      </c>
      <c r="BL161" s="16" t="s">
        <v>139</v>
      </c>
      <c r="BM161" s="140" t="s">
        <v>279</v>
      </c>
    </row>
    <row r="162" spans="2:65" s="1" customFormat="1" ht="24.2" customHeight="1">
      <c r="B162" s="128"/>
      <c r="C162" s="142" t="s">
        <v>208</v>
      </c>
      <c r="D162" s="142" t="s">
        <v>175</v>
      </c>
      <c r="E162" s="143" t="s">
        <v>836</v>
      </c>
      <c r="F162" s="144" t="s">
        <v>778</v>
      </c>
      <c r="G162" s="145" t="s">
        <v>145</v>
      </c>
      <c r="H162" s="146">
        <v>1</v>
      </c>
      <c r="I162" s="147"/>
      <c r="J162" s="147">
        <f t="shared" si="10"/>
        <v>0</v>
      </c>
      <c r="K162" s="148"/>
      <c r="L162" s="149"/>
      <c r="M162" s="150" t="s">
        <v>1</v>
      </c>
      <c r="N162" s="151" t="s">
        <v>36</v>
      </c>
      <c r="O162" s="138">
        <v>0</v>
      </c>
      <c r="P162" s="138">
        <f t="shared" si="11"/>
        <v>0</v>
      </c>
      <c r="Q162" s="138">
        <v>0</v>
      </c>
      <c r="R162" s="138">
        <f t="shared" si="12"/>
        <v>0</v>
      </c>
      <c r="S162" s="138">
        <v>0</v>
      </c>
      <c r="T162" s="139">
        <f t="shared" si="13"/>
        <v>0</v>
      </c>
      <c r="AR162" s="140" t="s">
        <v>149</v>
      </c>
      <c r="AT162" s="140" t="s">
        <v>175</v>
      </c>
      <c r="AU162" s="140" t="s">
        <v>79</v>
      </c>
      <c r="AY162" s="16" t="s">
        <v>133</v>
      </c>
      <c r="BE162" s="141">
        <f t="shared" si="14"/>
        <v>0</v>
      </c>
      <c r="BF162" s="141">
        <f t="shared" si="15"/>
        <v>0</v>
      </c>
      <c r="BG162" s="141">
        <f t="shared" si="16"/>
        <v>0</v>
      </c>
      <c r="BH162" s="141">
        <f t="shared" si="17"/>
        <v>0</v>
      </c>
      <c r="BI162" s="141">
        <f t="shared" si="18"/>
        <v>0</v>
      </c>
      <c r="BJ162" s="16" t="s">
        <v>79</v>
      </c>
      <c r="BK162" s="141">
        <f t="shared" si="19"/>
        <v>0</v>
      </c>
      <c r="BL162" s="16" t="s">
        <v>139</v>
      </c>
      <c r="BM162" s="140" t="s">
        <v>286</v>
      </c>
    </row>
    <row r="163" spans="2:65" s="1" customFormat="1" ht="16.5" customHeight="1">
      <c r="B163" s="128"/>
      <c r="C163" s="129" t="s">
        <v>287</v>
      </c>
      <c r="D163" s="129" t="s">
        <v>135</v>
      </c>
      <c r="E163" s="130" t="s">
        <v>837</v>
      </c>
      <c r="F163" s="131" t="s">
        <v>1</v>
      </c>
      <c r="G163" s="132" t="s">
        <v>71</v>
      </c>
      <c r="H163" s="133">
        <v>0</v>
      </c>
      <c r="I163" s="134"/>
      <c r="J163" s="134">
        <f t="shared" si="10"/>
        <v>0</v>
      </c>
      <c r="K163" s="135"/>
      <c r="L163" s="28"/>
      <c r="M163" s="136" t="s">
        <v>1</v>
      </c>
      <c r="N163" s="137" t="s">
        <v>36</v>
      </c>
      <c r="O163" s="138">
        <v>0</v>
      </c>
      <c r="P163" s="138">
        <f t="shared" si="11"/>
        <v>0</v>
      </c>
      <c r="Q163" s="138">
        <v>0</v>
      </c>
      <c r="R163" s="138">
        <f t="shared" si="12"/>
        <v>0</v>
      </c>
      <c r="S163" s="138">
        <v>0</v>
      </c>
      <c r="T163" s="139">
        <f t="shared" si="13"/>
        <v>0</v>
      </c>
      <c r="AR163" s="140" t="s">
        <v>139</v>
      </c>
      <c r="AT163" s="140" t="s">
        <v>135</v>
      </c>
      <c r="AU163" s="140" t="s">
        <v>79</v>
      </c>
      <c r="AY163" s="16" t="s">
        <v>133</v>
      </c>
      <c r="BE163" s="141">
        <f t="shared" si="14"/>
        <v>0</v>
      </c>
      <c r="BF163" s="141">
        <f t="shared" si="15"/>
        <v>0</v>
      </c>
      <c r="BG163" s="141">
        <f t="shared" si="16"/>
        <v>0</v>
      </c>
      <c r="BH163" s="141">
        <f t="shared" si="17"/>
        <v>0</v>
      </c>
      <c r="BI163" s="141">
        <f t="shared" si="18"/>
        <v>0</v>
      </c>
      <c r="BJ163" s="16" t="s">
        <v>79</v>
      </c>
      <c r="BK163" s="141">
        <f t="shared" si="19"/>
        <v>0</v>
      </c>
      <c r="BL163" s="16" t="s">
        <v>139</v>
      </c>
      <c r="BM163" s="140" t="s">
        <v>290</v>
      </c>
    </row>
    <row r="164" spans="2:65" s="1" customFormat="1" ht="21.75" customHeight="1">
      <c r="B164" s="128"/>
      <c r="C164" s="142" t="s">
        <v>211</v>
      </c>
      <c r="D164" s="142" t="s">
        <v>175</v>
      </c>
      <c r="E164" s="143" t="s">
        <v>838</v>
      </c>
      <c r="F164" s="144" t="s">
        <v>781</v>
      </c>
      <c r="G164" s="145" t="s">
        <v>358</v>
      </c>
      <c r="H164" s="146">
        <v>1</v>
      </c>
      <c r="I164" s="147"/>
      <c r="J164" s="147">
        <f t="shared" si="10"/>
        <v>0</v>
      </c>
      <c r="K164" s="148"/>
      <c r="L164" s="149"/>
      <c r="M164" s="150" t="s">
        <v>1</v>
      </c>
      <c r="N164" s="151" t="s">
        <v>36</v>
      </c>
      <c r="O164" s="138">
        <v>0</v>
      </c>
      <c r="P164" s="138">
        <f t="shared" si="11"/>
        <v>0</v>
      </c>
      <c r="Q164" s="138">
        <v>0</v>
      </c>
      <c r="R164" s="138">
        <f t="shared" si="12"/>
        <v>0</v>
      </c>
      <c r="S164" s="138">
        <v>0</v>
      </c>
      <c r="T164" s="139">
        <f t="shared" si="13"/>
        <v>0</v>
      </c>
      <c r="AR164" s="140" t="s">
        <v>149</v>
      </c>
      <c r="AT164" s="140" t="s">
        <v>175</v>
      </c>
      <c r="AU164" s="140" t="s">
        <v>79</v>
      </c>
      <c r="AY164" s="16" t="s">
        <v>133</v>
      </c>
      <c r="BE164" s="141">
        <f t="shared" si="14"/>
        <v>0</v>
      </c>
      <c r="BF164" s="141">
        <f t="shared" si="15"/>
        <v>0</v>
      </c>
      <c r="BG164" s="141">
        <f t="shared" si="16"/>
        <v>0</v>
      </c>
      <c r="BH164" s="141">
        <f t="shared" si="17"/>
        <v>0</v>
      </c>
      <c r="BI164" s="141">
        <f t="shared" si="18"/>
        <v>0</v>
      </c>
      <c r="BJ164" s="16" t="s">
        <v>79</v>
      </c>
      <c r="BK164" s="141">
        <f t="shared" si="19"/>
        <v>0</v>
      </c>
      <c r="BL164" s="16" t="s">
        <v>139</v>
      </c>
      <c r="BM164" s="140" t="s">
        <v>293</v>
      </c>
    </row>
    <row r="165" spans="2:65" s="1" customFormat="1" ht="16.5" customHeight="1">
      <c r="B165" s="128"/>
      <c r="C165" s="142" t="s">
        <v>294</v>
      </c>
      <c r="D165" s="142" t="s">
        <v>175</v>
      </c>
      <c r="E165" s="143" t="s">
        <v>839</v>
      </c>
      <c r="F165" s="144" t="s">
        <v>783</v>
      </c>
      <c r="G165" s="145" t="s">
        <v>358</v>
      </c>
      <c r="H165" s="146">
        <v>1</v>
      </c>
      <c r="I165" s="147"/>
      <c r="J165" s="147">
        <f t="shared" si="10"/>
        <v>0</v>
      </c>
      <c r="K165" s="148"/>
      <c r="L165" s="149"/>
      <c r="M165" s="150" t="s">
        <v>1</v>
      </c>
      <c r="N165" s="151" t="s">
        <v>36</v>
      </c>
      <c r="O165" s="138">
        <v>0</v>
      </c>
      <c r="P165" s="138">
        <f t="shared" si="11"/>
        <v>0</v>
      </c>
      <c r="Q165" s="138">
        <v>0</v>
      </c>
      <c r="R165" s="138">
        <f t="shared" si="12"/>
        <v>0</v>
      </c>
      <c r="S165" s="138">
        <v>0</v>
      </c>
      <c r="T165" s="139">
        <f t="shared" si="13"/>
        <v>0</v>
      </c>
      <c r="AR165" s="140" t="s">
        <v>149</v>
      </c>
      <c r="AT165" s="140" t="s">
        <v>175</v>
      </c>
      <c r="AU165" s="140" t="s">
        <v>79</v>
      </c>
      <c r="AY165" s="16" t="s">
        <v>133</v>
      </c>
      <c r="BE165" s="141">
        <f t="shared" si="14"/>
        <v>0</v>
      </c>
      <c r="BF165" s="141">
        <f t="shared" si="15"/>
        <v>0</v>
      </c>
      <c r="BG165" s="141">
        <f t="shared" si="16"/>
        <v>0</v>
      </c>
      <c r="BH165" s="141">
        <f t="shared" si="17"/>
        <v>0</v>
      </c>
      <c r="BI165" s="141">
        <f t="shared" si="18"/>
        <v>0</v>
      </c>
      <c r="BJ165" s="16" t="s">
        <v>79</v>
      </c>
      <c r="BK165" s="141">
        <f t="shared" si="19"/>
        <v>0</v>
      </c>
      <c r="BL165" s="16" t="s">
        <v>139</v>
      </c>
      <c r="BM165" s="140" t="s">
        <v>298</v>
      </c>
    </row>
    <row r="166" spans="2:65" s="1" customFormat="1" ht="16.5" customHeight="1">
      <c r="B166" s="128"/>
      <c r="C166" s="142" t="s">
        <v>214</v>
      </c>
      <c r="D166" s="142" t="s">
        <v>175</v>
      </c>
      <c r="E166" s="143" t="s">
        <v>840</v>
      </c>
      <c r="F166" s="144" t="s">
        <v>785</v>
      </c>
      <c r="G166" s="145" t="s">
        <v>358</v>
      </c>
      <c r="H166" s="146">
        <v>1</v>
      </c>
      <c r="I166" s="147"/>
      <c r="J166" s="147">
        <f t="shared" si="10"/>
        <v>0</v>
      </c>
      <c r="K166" s="148"/>
      <c r="L166" s="149"/>
      <c r="M166" s="150" t="s">
        <v>1</v>
      </c>
      <c r="N166" s="151" t="s">
        <v>36</v>
      </c>
      <c r="O166" s="138">
        <v>0</v>
      </c>
      <c r="P166" s="138">
        <f t="shared" si="11"/>
        <v>0</v>
      </c>
      <c r="Q166" s="138">
        <v>0</v>
      </c>
      <c r="R166" s="138">
        <f t="shared" si="12"/>
        <v>0</v>
      </c>
      <c r="S166" s="138">
        <v>0</v>
      </c>
      <c r="T166" s="139">
        <f t="shared" si="13"/>
        <v>0</v>
      </c>
      <c r="AR166" s="140" t="s">
        <v>149</v>
      </c>
      <c r="AT166" s="140" t="s">
        <v>175</v>
      </c>
      <c r="AU166" s="140" t="s">
        <v>79</v>
      </c>
      <c r="AY166" s="16" t="s">
        <v>133</v>
      </c>
      <c r="BE166" s="141">
        <f t="shared" si="14"/>
        <v>0</v>
      </c>
      <c r="BF166" s="141">
        <f t="shared" si="15"/>
        <v>0</v>
      </c>
      <c r="BG166" s="141">
        <f t="shared" si="16"/>
        <v>0</v>
      </c>
      <c r="BH166" s="141">
        <f t="shared" si="17"/>
        <v>0</v>
      </c>
      <c r="BI166" s="141">
        <f t="shared" si="18"/>
        <v>0</v>
      </c>
      <c r="BJ166" s="16" t="s">
        <v>79</v>
      </c>
      <c r="BK166" s="141">
        <f t="shared" si="19"/>
        <v>0</v>
      </c>
      <c r="BL166" s="16" t="s">
        <v>139</v>
      </c>
      <c r="BM166" s="140" t="s">
        <v>453</v>
      </c>
    </row>
    <row r="167" spans="2:65" s="1" customFormat="1" ht="33" customHeight="1">
      <c r="B167" s="128"/>
      <c r="C167" s="142" t="s">
        <v>454</v>
      </c>
      <c r="D167" s="142" t="s">
        <v>175</v>
      </c>
      <c r="E167" s="143" t="s">
        <v>841</v>
      </c>
      <c r="F167" s="144" t="s">
        <v>842</v>
      </c>
      <c r="G167" s="145" t="s">
        <v>358</v>
      </c>
      <c r="H167" s="146">
        <v>1</v>
      </c>
      <c r="I167" s="147"/>
      <c r="J167" s="147">
        <f t="shared" si="10"/>
        <v>0</v>
      </c>
      <c r="K167" s="148"/>
      <c r="L167" s="149"/>
      <c r="M167" s="150" t="s">
        <v>1</v>
      </c>
      <c r="N167" s="151" t="s">
        <v>36</v>
      </c>
      <c r="O167" s="138">
        <v>0</v>
      </c>
      <c r="P167" s="138">
        <f t="shared" si="11"/>
        <v>0</v>
      </c>
      <c r="Q167" s="138">
        <v>0</v>
      </c>
      <c r="R167" s="138">
        <f t="shared" si="12"/>
        <v>0</v>
      </c>
      <c r="S167" s="138">
        <v>0</v>
      </c>
      <c r="T167" s="139">
        <f t="shared" si="13"/>
        <v>0</v>
      </c>
      <c r="AR167" s="140" t="s">
        <v>149</v>
      </c>
      <c r="AT167" s="140" t="s">
        <v>175</v>
      </c>
      <c r="AU167" s="140" t="s">
        <v>79</v>
      </c>
      <c r="AY167" s="16" t="s">
        <v>133</v>
      </c>
      <c r="BE167" s="141">
        <f t="shared" si="14"/>
        <v>0</v>
      </c>
      <c r="BF167" s="141">
        <f t="shared" si="15"/>
        <v>0</v>
      </c>
      <c r="BG167" s="141">
        <f t="shared" si="16"/>
        <v>0</v>
      </c>
      <c r="BH167" s="141">
        <f t="shared" si="17"/>
        <v>0</v>
      </c>
      <c r="BI167" s="141">
        <f t="shared" si="18"/>
        <v>0</v>
      </c>
      <c r="BJ167" s="16" t="s">
        <v>79</v>
      </c>
      <c r="BK167" s="141">
        <f t="shared" si="19"/>
        <v>0</v>
      </c>
      <c r="BL167" s="16" t="s">
        <v>139</v>
      </c>
      <c r="BM167" s="140" t="s">
        <v>457</v>
      </c>
    </row>
    <row r="168" spans="2:65" s="1" customFormat="1" ht="21.75" customHeight="1">
      <c r="B168" s="128"/>
      <c r="C168" s="142" t="s">
        <v>218</v>
      </c>
      <c r="D168" s="142" t="s">
        <v>175</v>
      </c>
      <c r="E168" s="143" t="s">
        <v>843</v>
      </c>
      <c r="F168" s="144" t="s">
        <v>789</v>
      </c>
      <c r="G168" s="145" t="s">
        <v>297</v>
      </c>
      <c r="H168" s="146">
        <v>1</v>
      </c>
      <c r="I168" s="147"/>
      <c r="J168" s="147">
        <f t="shared" si="10"/>
        <v>0</v>
      </c>
      <c r="K168" s="148"/>
      <c r="L168" s="149"/>
      <c r="M168" s="150" t="s">
        <v>1</v>
      </c>
      <c r="N168" s="151" t="s">
        <v>36</v>
      </c>
      <c r="O168" s="138">
        <v>0</v>
      </c>
      <c r="P168" s="138">
        <f t="shared" si="11"/>
        <v>0</v>
      </c>
      <c r="Q168" s="138">
        <v>0</v>
      </c>
      <c r="R168" s="138">
        <f t="shared" si="12"/>
        <v>0</v>
      </c>
      <c r="S168" s="138">
        <v>0</v>
      </c>
      <c r="T168" s="139">
        <f t="shared" si="13"/>
        <v>0</v>
      </c>
      <c r="AR168" s="140" t="s">
        <v>149</v>
      </c>
      <c r="AT168" s="140" t="s">
        <v>175</v>
      </c>
      <c r="AU168" s="140" t="s">
        <v>79</v>
      </c>
      <c r="AY168" s="16" t="s">
        <v>133</v>
      </c>
      <c r="BE168" s="141">
        <f t="shared" si="14"/>
        <v>0</v>
      </c>
      <c r="BF168" s="141">
        <f t="shared" si="15"/>
        <v>0</v>
      </c>
      <c r="BG168" s="141">
        <f t="shared" si="16"/>
        <v>0</v>
      </c>
      <c r="BH168" s="141">
        <f t="shared" si="17"/>
        <v>0</v>
      </c>
      <c r="BI168" s="141">
        <f t="shared" si="18"/>
        <v>0</v>
      </c>
      <c r="BJ168" s="16" t="s">
        <v>79</v>
      </c>
      <c r="BK168" s="141">
        <f t="shared" si="19"/>
        <v>0</v>
      </c>
      <c r="BL168" s="16" t="s">
        <v>139</v>
      </c>
      <c r="BM168" s="140" t="s">
        <v>460</v>
      </c>
    </row>
    <row r="169" spans="2:65" s="1" customFormat="1" ht="21.75" customHeight="1">
      <c r="B169" s="128"/>
      <c r="C169" s="142" t="s">
        <v>463</v>
      </c>
      <c r="D169" s="142" t="s">
        <v>175</v>
      </c>
      <c r="E169" s="143" t="s">
        <v>844</v>
      </c>
      <c r="F169" s="144" t="s">
        <v>791</v>
      </c>
      <c r="G169" s="145" t="s">
        <v>297</v>
      </c>
      <c r="H169" s="146">
        <v>1</v>
      </c>
      <c r="I169" s="147"/>
      <c r="J169" s="147">
        <f t="shared" si="10"/>
        <v>0</v>
      </c>
      <c r="K169" s="148"/>
      <c r="L169" s="149"/>
      <c r="M169" s="150" t="s">
        <v>1</v>
      </c>
      <c r="N169" s="151" t="s">
        <v>36</v>
      </c>
      <c r="O169" s="138">
        <v>0</v>
      </c>
      <c r="P169" s="138">
        <f t="shared" si="11"/>
        <v>0</v>
      </c>
      <c r="Q169" s="138">
        <v>0</v>
      </c>
      <c r="R169" s="138">
        <f t="shared" si="12"/>
        <v>0</v>
      </c>
      <c r="S169" s="138">
        <v>0</v>
      </c>
      <c r="T169" s="139">
        <f t="shared" si="13"/>
        <v>0</v>
      </c>
      <c r="AR169" s="140" t="s">
        <v>149</v>
      </c>
      <c r="AT169" s="140" t="s">
        <v>175</v>
      </c>
      <c r="AU169" s="140" t="s">
        <v>79</v>
      </c>
      <c r="AY169" s="16" t="s">
        <v>133</v>
      </c>
      <c r="BE169" s="141">
        <f t="shared" si="14"/>
        <v>0</v>
      </c>
      <c r="BF169" s="141">
        <f t="shared" si="15"/>
        <v>0</v>
      </c>
      <c r="BG169" s="141">
        <f t="shared" si="16"/>
        <v>0</v>
      </c>
      <c r="BH169" s="141">
        <f t="shared" si="17"/>
        <v>0</v>
      </c>
      <c r="BI169" s="141">
        <f t="shared" si="18"/>
        <v>0</v>
      </c>
      <c r="BJ169" s="16" t="s">
        <v>79</v>
      </c>
      <c r="BK169" s="141">
        <f t="shared" si="19"/>
        <v>0</v>
      </c>
      <c r="BL169" s="16" t="s">
        <v>139</v>
      </c>
      <c r="BM169" s="140" t="s">
        <v>466</v>
      </c>
    </row>
    <row r="170" spans="2:65" s="1" customFormat="1" ht="24.2" customHeight="1">
      <c r="B170" s="128"/>
      <c r="C170" s="142" t="s">
        <v>225</v>
      </c>
      <c r="D170" s="142" t="s">
        <v>175</v>
      </c>
      <c r="E170" s="143" t="s">
        <v>845</v>
      </c>
      <c r="F170" s="144" t="s">
        <v>778</v>
      </c>
      <c r="G170" s="145" t="s">
        <v>145</v>
      </c>
      <c r="H170" s="146">
        <v>8</v>
      </c>
      <c r="I170" s="147"/>
      <c r="J170" s="147">
        <f t="shared" si="10"/>
        <v>0</v>
      </c>
      <c r="K170" s="148"/>
      <c r="L170" s="149"/>
      <c r="M170" s="150" t="s">
        <v>1</v>
      </c>
      <c r="N170" s="151" t="s">
        <v>36</v>
      </c>
      <c r="O170" s="138">
        <v>0</v>
      </c>
      <c r="P170" s="138">
        <f t="shared" si="11"/>
        <v>0</v>
      </c>
      <c r="Q170" s="138">
        <v>0</v>
      </c>
      <c r="R170" s="138">
        <f t="shared" si="12"/>
        <v>0</v>
      </c>
      <c r="S170" s="138">
        <v>0</v>
      </c>
      <c r="T170" s="139">
        <f t="shared" si="13"/>
        <v>0</v>
      </c>
      <c r="AR170" s="140" t="s">
        <v>149</v>
      </c>
      <c r="AT170" s="140" t="s">
        <v>175</v>
      </c>
      <c r="AU170" s="140" t="s">
        <v>79</v>
      </c>
      <c r="AY170" s="16" t="s">
        <v>133</v>
      </c>
      <c r="BE170" s="141">
        <f t="shared" si="14"/>
        <v>0</v>
      </c>
      <c r="BF170" s="141">
        <f t="shared" si="15"/>
        <v>0</v>
      </c>
      <c r="BG170" s="141">
        <f t="shared" si="16"/>
        <v>0</v>
      </c>
      <c r="BH170" s="141">
        <f t="shared" si="17"/>
        <v>0</v>
      </c>
      <c r="BI170" s="141">
        <f t="shared" si="18"/>
        <v>0</v>
      </c>
      <c r="BJ170" s="16" t="s">
        <v>79</v>
      </c>
      <c r="BK170" s="141">
        <f t="shared" si="19"/>
        <v>0</v>
      </c>
      <c r="BL170" s="16" t="s">
        <v>139</v>
      </c>
      <c r="BM170" s="140" t="s">
        <v>469</v>
      </c>
    </row>
    <row r="171" spans="2:65" s="1" customFormat="1" ht="24.2" customHeight="1">
      <c r="B171" s="128"/>
      <c r="C171" s="142" t="s">
        <v>470</v>
      </c>
      <c r="D171" s="142" t="s">
        <v>175</v>
      </c>
      <c r="E171" s="143" t="s">
        <v>846</v>
      </c>
      <c r="F171" s="144" t="s">
        <v>794</v>
      </c>
      <c r="G171" s="145" t="s">
        <v>145</v>
      </c>
      <c r="H171" s="146">
        <v>6</v>
      </c>
      <c r="I171" s="147"/>
      <c r="J171" s="147">
        <f t="shared" si="10"/>
        <v>0</v>
      </c>
      <c r="K171" s="148"/>
      <c r="L171" s="149"/>
      <c r="M171" s="150" t="s">
        <v>1</v>
      </c>
      <c r="N171" s="151" t="s">
        <v>36</v>
      </c>
      <c r="O171" s="138">
        <v>0</v>
      </c>
      <c r="P171" s="138">
        <f t="shared" si="11"/>
        <v>0</v>
      </c>
      <c r="Q171" s="138">
        <v>0</v>
      </c>
      <c r="R171" s="138">
        <f t="shared" si="12"/>
        <v>0</v>
      </c>
      <c r="S171" s="138">
        <v>0</v>
      </c>
      <c r="T171" s="139">
        <f t="shared" si="13"/>
        <v>0</v>
      </c>
      <c r="AR171" s="140" t="s">
        <v>149</v>
      </c>
      <c r="AT171" s="140" t="s">
        <v>175</v>
      </c>
      <c r="AU171" s="140" t="s">
        <v>79</v>
      </c>
      <c r="AY171" s="16" t="s">
        <v>133</v>
      </c>
      <c r="BE171" s="141">
        <f t="shared" si="14"/>
        <v>0</v>
      </c>
      <c r="BF171" s="141">
        <f t="shared" si="15"/>
        <v>0</v>
      </c>
      <c r="BG171" s="141">
        <f t="shared" si="16"/>
        <v>0</v>
      </c>
      <c r="BH171" s="141">
        <f t="shared" si="17"/>
        <v>0</v>
      </c>
      <c r="BI171" s="141">
        <f t="shared" si="18"/>
        <v>0</v>
      </c>
      <c r="BJ171" s="16" t="s">
        <v>79</v>
      </c>
      <c r="BK171" s="141">
        <f t="shared" si="19"/>
        <v>0</v>
      </c>
      <c r="BL171" s="16" t="s">
        <v>139</v>
      </c>
      <c r="BM171" s="140" t="s">
        <v>473</v>
      </c>
    </row>
    <row r="172" spans="2:65" s="1" customFormat="1" ht="16.5" customHeight="1">
      <c r="B172" s="128"/>
      <c r="C172" s="142" t="s">
        <v>229</v>
      </c>
      <c r="D172" s="142" t="s">
        <v>175</v>
      </c>
      <c r="E172" s="143" t="s">
        <v>847</v>
      </c>
      <c r="F172" s="144" t="s">
        <v>808</v>
      </c>
      <c r="G172" s="145" t="s">
        <v>189</v>
      </c>
      <c r="H172" s="146">
        <v>6</v>
      </c>
      <c r="I172" s="147"/>
      <c r="J172" s="147">
        <f t="shared" si="10"/>
        <v>0</v>
      </c>
      <c r="K172" s="148"/>
      <c r="L172" s="149"/>
      <c r="M172" s="150" t="s">
        <v>1</v>
      </c>
      <c r="N172" s="151" t="s">
        <v>36</v>
      </c>
      <c r="O172" s="138">
        <v>0</v>
      </c>
      <c r="P172" s="138">
        <f t="shared" si="11"/>
        <v>0</v>
      </c>
      <c r="Q172" s="138">
        <v>0</v>
      </c>
      <c r="R172" s="138">
        <f t="shared" si="12"/>
        <v>0</v>
      </c>
      <c r="S172" s="138">
        <v>0</v>
      </c>
      <c r="T172" s="139">
        <f t="shared" si="13"/>
        <v>0</v>
      </c>
      <c r="AR172" s="140" t="s">
        <v>149</v>
      </c>
      <c r="AT172" s="140" t="s">
        <v>175</v>
      </c>
      <c r="AU172" s="140" t="s">
        <v>79</v>
      </c>
      <c r="AY172" s="16" t="s">
        <v>133</v>
      </c>
      <c r="BE172" s="141">
        <f t="shared" si="14"/>
        <v>0</v>
      </c>
      <c r="BF172" s="141">
        <f t="shared" si="15"/>
        <v>0</v>
      </c>
      <c r="BG172" s="141">
        <f t="shared" si="16"/>
        <v>0</v>
      </c>
      <c r="BH172" s="141">
        <f t="shared" si="17"/>
        <v>0</v>
      </c>
      <c r="BI172" s="141">
        <f t="shared" si="18"/>
        <v>0</v>
      </c>
      <c r="BJ172" s="16" t="s">
        <v>79</v>
      </c>
      <c r="BK172" s="141">
        <f t="shared" si="19"/>
        <v>0</v>
      </c>
      <c r="BL172" s="16" t="s">
        <v>139</v>
      </c>
      <c r="BM172" s="140" t="s">
        <v>476</v>
      </c>
    </row>
    <row r="173" spans="2:65" s="1" customFormat="1" ht="21.75" customHeight="1">
      <c r="B173" s="128"/>
      <c r="C173" s="142" t="s">
        <v>477</v>
      </c>
      <c r="D173" s="142" t="s">
        <v>175</v>
      </c>
      <c r="E173" s="143" t="s">
        <v>848</v>
      </c>
      <c r="F173" s="144" t="s">
        <v>796</v>
      </c>
      <c r="G173" s="145" t="s">
        <v>145</v>
      </c>
      <c r="H173" s="146">
        <v>10</v>
      </c>
      <c r="I173" s="147"/>
      <c r="J173" s="147">
        <f t="shared" si="10"/>
        <v>0</v>
      </c>
      <c r="K173" s="148"/>
      <c r="L173" s="149"/>
      <c r="M173" s="150" t="s">
        <v>1</v>
      </c>
      <c r="N173" s="151" t="s">
        <v>36</v>
      </c>
      <c r="O173" s="138">
        <v>0</v>
      </c>
      <c r="P173" s="138">
        <f t="shared" si="11"/>
        <v>0</v>
      </c>
      <c r="Q173" s="138">
        <v>0</v>
      </c>
      <c r="R173" s="138">
        <f t="shared" si="12"/>
        <v>0</v>
      </c>
      <c r="S173" s="138">
        <v>0</v>
      </c>
      <c r="T173" s="139">
        <f t="shared" si="13"/>
        <v>0</v>
      </c>
      <c r="AR173" s="140" t="s">
        <v>149</v>
      </c>
      <c r="AT173" s="140" t="s">
        <v>175</v>
      </c>
      <c r="AU173" s="140" t="s">
        <v>79</v>
      </c>
      <c r="AY173" s="16" t="s">
        <v>133</v>
      </c>
      <c r="BE173" s="141">
        <f t="shared" si="14"/>
        <v>0</v>
      </c>
      <c r="BF173" s="141">
        <f t="shared" si="15"/>
        <v>0</v>
      </c>
      <c r="BG173" s="141">
        <f t="shared" si="16"/>
        <v>0</v>
      </c>
      <c r="BH173" s="141">
        <f t="shared" si="17"/>
        <v>0</v>
      </c>
      <c r="BI173" s="141">
        <f t="shared" si="18"/>
        <v>0</v>
      </c>
      <c r="BJ173" s="16" t="s">
        <v>79</v>
      </c>
      <c r="BK173" s="141">
        <f t="shared" si="19"/>
        <v>0</v>
      </c>
      <c r="BL173" s="16" t="s">
        <v>139</v>
      </c>
      <c r="BM173" s="140" t="s">
        <v>480</v>
      </c>
    </row>
    <row r="174" spans="2:65" s="1" customFormat="1" ht="16.5" customHeight="1">
      <c r="B174" s="128"/>
      <c r="C174" s="129" t="s">
        <v>232</v>
      </c>
      <c r="D174" s="129" t="s">
        <v>135</v>
      </c>
      <c r="E174" s="130" t="s">
        <v>849</v>
      </c>
      <c r="F174" s="131" t="s">
        <v>1</v>
      </c>
      <c r="G174" s="132" t="s">
        <v>71</v>
      </c>
      <c r="H174" s="133">
        <v>0</v>
      </c>
      <c r="I174" s="134"/>
      <c r="J174" s="134">
        <f t="shared" si="10"/>
        <v>0</v>
      </c>
      <c r="K174" s="135"/>
      <c r="L174" s="28"/>
      <c r="M174" s="136" t="s">
        <v>1</v>
      </c>
      <c r="N174" s="137" t="s">
        <v>36</v>
      </c>
      <c r="O174" s="138">
        <v>0</v>
      </c>
      <c r="P174" s="138">
        <f t="shared" si="11"/>
        <v>0</v>
      </c>
      <c r="Q174" s="138">
        <v>0</v>
      </c>
      <c r="R174" s="138">
        <f t="shared" si="12"/>
        <v>0</v>
      </c>
      <c r="S174" s="138">
        <v>0</v>
      </c>
      <c r="T174" s="139">
        <f t="shared" si="13"/>
        <v>0</v>
      </c>
      <c r="AR174" s="140" t="s">
        <v>139</v>
      </c>
      <c r="AT174" s="140" t="s">
        <v>135</v>
      </c>
      <c r="AU174" s="140" t="s">
        <v>79</v>
      </c>
      <c r="AY174" s="16" t="s">
        <v>133</v>
      </c>
      <c r="BE174" s="141">
        <f t="shared" si="14"/>
        <v>0</v>
      </c>
      <c r="BF174" s="141">
        <f t="shared" si="15"/>
        <v>0</v>
      </c>
      <c r="BG174" s="141">
        <f t="shared" si="16"/>
        <v>0</v>
      </c>
      <c r="BH174" s="141">
        <f t="shared" si="17"/>
        <v>0</v>
      </c>
      <c r="BI174" s="141">
        <f t="shared" si="18"/>
        <v>0</v>
      </c>
      <c r="BJ174" s="16" t="s">
        <v>79</v>
      </c>
      <c r="BK174" s="141">
        <f t="shared" si="19"/>
        <v>0</v>
      </c>
      <c r="BL174" s="16" t="s">
        <v>139</v>
      </c>
      <c r="BM174" s="140" t="s">
        <v>483</v>
      </c>
    </row>
    <row r="175" spans="2:65" s="1" customFormat="1" ht="16.5" customHeight="1">
      <c r="B175" s="128"/>
      <c r="C175" s="142" t="s">
        <v>484</v>
      </c>
      <c r="D175" s="142" t="s">
        <v>175</v>
      </c>
      <c r="E175" s="143" t="s">
        <v>850</v>
      </c>
      <c r="F175" s="144" t="s">
        <v>813</v>
      </c>
      <c r="G175" s="145" t="s">
        <v>297</v>
      </c>
      <c r="H175" s="146">
        <v>1</v>
      </c>
      <c r="I175" s="147"/>
      <c r="J175" s="147">
        <f t="shared" si="10"/>
        <v>0</v>
      </c>
      <c r="K175" s="148"/>
      <c r="L175" s="149"/>
      <c r="M175" s="150" t="s">
        <v>1</v>
      </c>
      <c r="N175" s="151" t="s">
        <v>36</v>
      </c>
      <c r="O175" s="138">
        <v>0</v>
      </c>
      <c r="P175" s="138">
        <f t="shared" si="11"/>
        <v>0</v>
      </c>
      <c r="Q175" s="138">
        <v>0</v>
      </c>
      <c r="R175" s="138">
        <f t="shared" si="12"/>
        <v>0</v>
      </c>
      <c r="S175" s="138">
        <v>0</v>
      </c>
      <c r="T175" s="139">
        <f t="shared" si="13"/>
        <v>0</v>
      </c>
      <c r="AR175" s="140" t="s">
        <v>149</v>
      </c>
      <c r="AT175" s="140" t="s">
        <v>175</v>
      </c>
      <c r="AU175" s="140" t="s">
        <v>79</v>
      </c>
      <c r="AY175" s="16" t="s">
        <v>133</v>
      </c>
      <c r="BE175" s="141">
        <f t="shared" si="14"/>
        <v>0</v>
      </c>
      <c r="BF175" s="141">
        <f t="shared" si="15"/>
        <v>0</v>
      </c>
      <c r="BG175" s="141">
        <f t="shared" si="16"/>
        <v>0</v>
      </c>
      <c r="BH175" s="141">
        <f t="shared" si="17"/>
        <v>0</v>
      </c>
      <c r="BI175" s="141">
        <f t="shared" si="18"/>
        <v>0</v>
      </c>
      <c r="BJ175" s="16" t="s">
        <v>79</v>
      </c>
      <c r="BK175" s="141">
        <f t="shared" si="19"/>
        <v>0</v>
      </c>
      <c r="BL175" s="16" t="s">
        <v>139</v>
      </c>
      <c r="BM175" s="140" t="s">
        <v>487</v>
      </c>
    </row>
    <row r="176" spans="2:65" s="1" customFormat="1" ht="16.5" customHeight="1">
      <c r="B176" s="128"/>
      <c r="C176" s="142" t="s">
        <v>236</v>
      </c>
      <c r="D176" s="142" t="s">
        <v>175</v>
      </c>
      <c r="E176" s="143" t="s">
        <v>851</v>
      </c>
      <c r="F176" s="144" t="s">
        <v>815</v>
      </c>
      <c r="G176" s="145" t="s">
        <v>297</v>
      </c>
      <c r="H176" s="146">
        <v>1</v>
      </c>
      <c r="I176" s="147"/>
      <c r="J176" s="147">
        <f t="shared" si="10"/>
        <v>0</v>
      </c>
      <c r="K176" s="148"/>
      <c r="L176" s="149"/>
      <c r="M176" s="150" t="s">
        <v>1</v>
      </c>
      <c r="N176" s="151" t="s">
        <v>36</v>
      </c>
      <c r="O176" s="138">
        <v>0</v>
      </c>
      <c r="P176" s="138">
        <f t="shared" si="11"/>
        <v>0</v>
      </c>
      <c r="Q176" s="138">
        <v>0</v>
      </c>
      <c r="R176" s="138">
        <f t="shared" si="12"/>
        <v>0</v>
      </c>
      <c r="S176" s="138">
        <v>0</v>
      </c>
      <c r="T176" s="139">
        <f t="shared" si="13"/>
        <v>0</v>
      </c>
      <c r="AR176" s="140" t="s">
        <v>149</v>
      </c>
      <c r="AT176" s="140" t="s">
        <v>175</v>
      </c>
      <c r="AU176" s="140" t="s">
        <v>79</v>
      </c>
      <c r="AY176" s="16" t="s">
        <v>133</v>
      </c>
      <c r="BE176" s="141">
        <f t="shared" si="14"/>
        <v>0</v>
      </c>
      <c r="BF176" s="141">
        <f t="shared" si="15"/>
        <v>0</v>
      </c>
      <c r="BG176" s="141">
        <f t="shared" si="16"/>
        <v>0</v>
      </c>
      <c r="BH176" s="141">
        <f t="shared" si="17"/>
        <v>0</v>
      </c>
      <c r="BI176" s="141">
        <f t="shared" si="18"/>
        <v>0</v>
      </c>
      <c r="BJ176" s="16" t="s">
        <v>79</v>
      </c>
      <c r="BK176" s="141">
        <f t="shared" si="19"/>
        <v>0</v>
      </c>
      <c r="BL176" s="16" t="s">
        <v>139</v>
      </c>
      <c r="BM176" s="140" t="s">
        <v>490</v>
      </c>
    </row>
    <row r="177" spans="2:65" s="1" customFormat="1" ht="16.5" customHeight="1">
      <c r="B177" s="128"/>
      <c r="C177" s="142" t="s">
        <v>491</v>
      </c>
      <c r="D177" s="142" t="s">
        <v>175</v>
      </c>
      <c r="E177" s="143" t="s">
        <v>852</v>
      </c>
      <c r="F177" s="144" t="s">
        <v>817</v>
      </c>
      <c r="G177" s="145" t="s">
        <v>297</v>
      </c>
      <c r="H177" s="146">
        <v>1</v>
      </c>
      <c r="I177" s="147"/>
      <c r="J177" s="147">
        <f t="shared" si="10"/>
        <v>0</v>
      </c>
      <c r="K177" s="148"/>
      <c r="L177" s="149"/>
      <c r="M177" s="150" t="s">
        <v>1</v>
      </c>
      <c r="N177" s="151" t="s">
        <v>36</v>
      </c>
      <c r="O177" s="138">
        <v>0</v>
      </c>
      <c r="P177" s="138">
        <f t="shared" si="11"/>
        <v>0</v>
      </c>
      <c r="Q177" s="138">
        <v>0</v>
      </c>
      <c r="R177" s="138">
        <f t="shared" si="12"/>
        <v>0</v>
      </c>
      <c r="S177" s="138">
        <v>0</v>
      </c>
      <c r="T177" s="139">
        <f t="shared" si="13"/>
        <v>0</v>
      </c>
      <c r="AR177" s="140" t="s">
        <v>149</v>
      </c>
      <c r="AT177" s="140" t="s">
        <v>175</v>
      </c>
      <c r="AU177" s="140" t="s">
        <v>79</v>
      </c>
      <c r="AY177" s="16" t="s">
        <v>133</v>
      </c>
      <c r="BE177" s="141">
        <f t="shared" si="14"/>
        <v>0</v>
      </c>
      <c r="BF177" s="141">
        <f t="shared" si="15"/>
        <v>0</v>
      </c>
      <c r="BG177" s="141">
        <f t="shared" si="16"/>
        <v>0</v>
      </c>
      <c r="BH177" s="141">
        <f t="shared" si="17"/>
        <v>0</v>
      </c>
      <c r="BI177" s="141">
        <f t="shared" si="18"/>
        <v>0</v>
      </c>
      <c r="BJ177" s="16" t="s">
        <v>79</v>
      </c>
      <c r="BK177" s="141">
        <f t="shared" si="19"/>
        <v>0</v>
      </c>
      <c r="BL177" s="16" t="s">
        <v>139</v>
      </c>
      <c r="BM177" s="140" t="s">
        <v>494</v>
      </c>
    </row>
    <row r="178" spans="2:65" s="1" customFormat="1" ht="16.5" customHeight="1">
      <c r="B178" s="128"/>
      <c r="C178" s="142" t="s">
        <v>239</v>
      </c>
      <c r="D178" s="142" t="s">
        <v>175</v>
      </c>
      <c r="E178" s="143" t="s">
        <v>853</v>
      </c>
      <c r="F178" s="144" t="s">
        <v>819</v>
      </c>
      <c r="G178" s="145" t="s">
        <v>297</v>
      </c>
      <c r="H178" s="146">
        <v>1</v>
      </c>
      <c r="I178" s="147"/>
      <c r="J178" s="147">
        <f t="shared" si="10"/>
        <v>0</v>
      </c>
      <c r="K178" s="148"/>
      <c r="L178" s="149"/>
      <c r="M178" s="150" t="s">
        <v>1</v>
      </c>
      <c r="N178" s="151" t="s">
        <v>36</v>
      </c>
      <c r="O178" s="138">
        <v>0</v>
      </c>
      <c r="P178" s="138">
        <f t="shared" si="11"/>
        <v>0</v>
      </c>
      <c r="Q178" s="138">
        <v>0</v>
      </c>
      <c r="R178" s="138">
        <f t="shared" si="12"/>
        <v>0</v>
      </c>
      <c r="S178" s="138">
        <v>0</v>
      </c>
      <c r="T178" s="139">
        <f t="shared" si="13"/>
        <v>0</v>
      </c>
      <c r="AR178" s="140" t="s">
        <v>149</v>
      </c>
      <c r="AT178" s="140" t="s">
        <v>175</v>
      </c>
      <c r="AU178" s="140" t="s">
        <v>79</v>
      </c>
      <c r="AY178" s="16" t="s">
        <v>133</v>
      </c>
      <c r="BE178" s="141">
        <f t="shared" si="14"/>
        <v>0</v>
      </c>
      <c r="BF178" s="141">
        <f t="shared" si="15"/>
        <v>0</v>
      </c>
      <c r="BG178" s="141">
        <f t="shared" si="16"/>
        <v>0</v>
      </c>
      <c r="BH178" s="141">
        <f t="shared" si="17"/>
        <v>0</v>
      </c>
      <c r="BI178" s="141">
        <f t="shared" si="18"/>
        <v>0</v>
      </c>
      <c r="BJ178" s="16" t="s">
        <v>79</v>
      </c>
      <c r="BK178" s="141">
        <f t="shared" si="19"/>
        <v>0</v>
      </c>
      <c r="BL178" s="16" t="s">
        <v>139</v>
      </c>
      <c r="BM178" s="140" t="s">
        <v>497</v>
      </c>
    </row>
    <row r="179" spans="2:65" s="1" customFormat="1" ht="16.5" customHeight="1">
      <c r="B179" s="128"/>
      <c r="C179" s="129" t="s">
        <v>498</v>
      </c>
      <c r="D179" s="129" t="s">
        <v>135</v>
      </c>
      <c r="E179" s="130" t="s">
        <v>854</v>
      </c>
      <c r="F179" s="131" t="s">
        <v>1</v>
      </c>
      <c r="G179" s="132" t="s">
        <v>71</v>
      </c>
      <c r="H179" s="133">
        <v>0</v>
      </c>
      <c r="I179" s="134"/>
      <c r="J179" s="134">
        <f t="shared" si="10"/>
        <v>0</v>
      </c>
      <c r="K179" s="135"/>
      <c r="L179" s="28"/>
      <c r="M179" s="136" t="s">
        <v>1</v>
      </c>
      <c r="N179" s="137" t="s">
        <v>36</v>
      </c>
      <c r="O179" s="138">
        <v>0</v>
      </c>
      <c r="P179" s="138">
        <f t="shared" si="11"/>
        <v>0</v>
      </c>
      <c r="Q179" s="138">
        <v>0</v>
      </c>
      <c r="R179" s="138">
        <f t="shared" si="12"/>
        <v>0</v>
      </c>
      <c r="S179" s="138">
        <v>0</v>
      </c>
      <c r="T179" s="139">
        <f t="shared" si="13"/>
        <v>0</v>
      </c>
      <c r="AR179" s="140" t="s">
        <v>139</v>
      </c>
      <c r="AT179" s="140" t="s">
        <v>135</v>
      </c>
      <c r="AU179" s="140" t="s">
        <v>79</v>
      </c>
      <c r="AY179" s="16" t="s">
        <v>133</v>
      </c>
      <c r="BE179" s="141">
        <f t="shared" si="14"/>
        <v>0</v>
      </c>
      <c r="BF179" s="141">
        <f t="shared" si="15"/>
        <v>0</v>
      </c>
      <c r="BG179" s="141">
        <f t="shared" si="16"/>
        <v>0</v>
      </c>
      <c r="BH179" s="141">
        <f t="shared" si="17"/>
        <v>0</v>
      </c>
      <c r="BI179" s="141">
        <f t="shared" si="18"/>
        <v>0</v>
      </c>
      <c r="BJ179" s="16" t="s">
        <v>79</v>
      </c>
      <c r="BK179" s="141">
        <f t="shared" si="19"/>
        <v>0</v>
      </c>
      <c r="BL179" s="16" t="s">
        <v>139</v>
      </c>
      <c r="BM179" s="140" t="s">
        <v>501</v>
      </c>
    </row>
    <row r="180" spans="2:65" s="1" customFormat="1" ht="21.75" customHeight="1">
      <c r="B180" s="128"/>
      <c r="C180" s="142" t="s">
        <v>243</v>
      </c>
      <c r="D180" s="142" t="s">
        <v>175</v>
      </c>
      <c r="E180" s="143" t="s">
        <v>855</v>
      </c>
      <c r="F180" s="144" t="s">
        <v>821</v>
      </c>
      <c r="G180" s="145" t="s">
        <v>358</v>
      </c>
      <c r="H180" s="146">
        <v>3</v>
      </c>
      <c r="I180" s="147"/>
      <c r="J180" s="147">
        <f t="shared" si="10"/>
        <v>0</v>
      </c>
      <c r="K180" s="148"/>
      <c r="L180" s="149"/>
      <c r="M180" s="150" t="s">
        <v>1</v>
      </c>
      <c r="N180" s="151" t="s">
        <v>36</v>
      </c>
      <c r="O180" s="138">
        <v>0</v>
      </c>
      <c r="P180" s="138">
        <f t="shared" si="11"/>
        <v>0</v>
      </c>
      <c r="Q180" s="138">
        <v>0</v>
      </c>
      <c r="R180" s="138">
        <f t="shared" si="12"/>
        <v>0</v>
      </c>
      <c r="S180" s="138">
        <v>0</v>
      </c>
      <c r="T180" s="139">
        <f t="shared" si="13"/>
        <v>0</v>
      </c>
      <c r="AR180" s="140" t="s">
        <v>149</v>
      </c>
      <c r="AT180" s="140" t="s">
        <v>175</v>
      </c>
      <c r="AU180" s="140" t="s">
        <v>79</v>
      </c>
      <c r="AY180" s="16" t="s">
        <v>133</v>
      </c>
      <c r="BE180" s="141">
        <f t="shared" si="14"/>
        <v>0</v>
      </c>
      <c r="BF180" s="141">
        <f t="shared" si="15"/>
        <v>0</v>
      </c>
      <c r="BG180" s="141">
        <f t="shared" si="16"/>
        <v>0</v>
      </c>
      <c r="BH180" s="141">
        <f t="shared" si="17"/>
        <v>0</v>
      </c>
      <c r="BI180" s="141">
        <f t="shared" si="18"/>
        <v>0</v>
      </c>
      <c r="BJ180" s="16" t="s">
        <v>79</v>
      </c>
      <c r="BK180" s="141">
        <f t="shared" si="19"/>
        <v>0</v>
      </c>
      <c r="BL180" s="16" t="s">
        <v>139</v>
      </c>
      <c r="BM180" s="140" t="s">
        <v>504</v>
      </c>
    </row>
    <row r="181" spans="2:65" s="1" customFormat="1" ht="21.75" customHeight="1">
      <c r="B181" s="128"/>
      <c r="C181" s="142" t="s">
        <v>505</v>
      </c>
      <c r="D181" s="142" t="s">
        <v>175</v>
      </c>
      <c r="E181" s="143" t="s">
        <v>856</v>
      </c>
      <c r="F181" s="144" t="s">
        <v>823</v>
      </c>
      <c r="G181" s="145" t="s">
        <v>189</v>
      </c>
      <c r="H181" s="146">
        <v>6</v>
      </c>
      <c r="I181" s="147"/>
      <c r="J181" s="147">
        <f t="shared" si="10"/>
        <v>0</v>
      </c>
      <c r="K181" s="148"/>
      <c r="L181" s="149"/>
      <c r="M181" s="150" t="s">
        <v>1</v>
      </c>
      <c r="N181" s="151" t="s">
        <v>36</v>
      </c>
      <c r="O181" s="138">
        <v>0</v>
      </c>
      <c r="P181" s="138">
        <f t="shared" si="11"/>
        <v>0</v>
      </c>
      <c r="Q181" s="138">
        <v>0</v>
      </c>
      <c r="R181" s="138">
        <f t="shared" si="12"/>
        <v>0</v>
      </c>
      <c r="S181" s="138">
        <v>0</v>
      </c>
      <c r="T181" s="139">
        <f t="shared" si="13"/>
        <v>0</v>
      </c>
      <c r="AR181" s="140" t="s">
        <v>149</v>
      </c>
      <c r="AT181" s="140" t="s">
        <v>175</v>
      </c>
      <c r="AU181" s="140" t="s">
        <v>79</v>
      </c>
      <c r="AY181" s="16" t="s">
        <v>133</v>
      </c>
      <c r="BE181" s="141">
        <f t="shared" si="14"/>
        <v>0</v>
      </c>
      <c r="BF181" s="141">
        <f t="shared" si="15"/>
        <v>0</v>
      </c>
      <c r="BG181" s="141">
        <f t="shared" si="16"/>
        <v>0</v>
      </c>
      <c r="BH181" s="141">
        <f t="shared" si="17"/>
        <v>0</v>
      </c>
      <c r="BI181" s="141">
        <f t="shared" si="18"/>
        <v>0</v>
      </c>
      <c r="BJ181" s="16" t="s">
        <v>79</v>
      </c>
      <c r="BK181" s="141">
        <f t="shared" si="19"/>
        <v>0</v>
      </c>
      <c r="BL181" s="16" t="s">
        <v>139</v>
      </c>
      <c r="BM181" s="140" t="s">
        <v>508</v>
      </c>
    </row>
    <row r="182" spans="2:65" s="1" customFormat="1" ht="21.75" customHeight="1">
      <c r="B182" s="128"/>
      <c r="C182" s="142" t="s">
        <v>247</v>
      </c>
      <c r="D182" s="142" t="s">
        <v>175</v>
      </c>
      <c r="E182" s="143" t="s">
        <v>857</v>
      </c>
      <c r="F182" s="144" t="s">
        <v>825</v>
      </c>
      <c r="G182" s="145" t="s">
        <v>189</v>
      </c>
      <c r="H182" s="146">
        <v>6</v>
      </c>
      <c r="I182" s="147"/>
      <c r="J182" s="147">
        <f t="shared" si="10"/>
        <v>0</v>
      </c>
      <c r="K182" s="148"/>
      <c r="L182" s="149"/>
      <c r="M182" s="150" t="s">
        <v>1</v>
      </c>
      <c r="N182" s="151" t="s">
        <v>36</v>
      </c>
      <c r="O182" s="138">
        <v>0</v>
      </c>
      <c r="P182" s="138">
        <f t="shared" si="11"/>
        <v>0</v>
      </c>
      <c r="Q182" s="138">
        <v>0</v>
      </c>
      <c r="R182" s="138">
        <f t="shared" si="12"/>
        <v>0</v>
      </c>
      <c r="S182" s="138">
        <v>0</v>
      </c>
      <c r="T182" s="139">
        <f t="shared" si="13"/>
        <v>0</v>
      </c>
      <c r="AR182" s="140" t="s">
        <v>149</v>
      </c>
      <c r="AT182" s="140" t="s">
        <v>175</v>
      </c>
      <c r="AU182" s="140" t="s">
        <v>79</v>
      </c>
      <c r="AY182" s="16" t="s">
        <v>133</v>
      </c>
      <c r="BE182" s="141">
        <f t="shared" si="14"/>
        <v>0</v>
      </c>
      <c r="BF182" s="141">
        <f t="shared" si="15"/>
        <v>0</v>
      </c>
      <c r="BG182" s="141">
        <f t="shared" si="16"/>
        <v>0</v>
      </c>
      <c r="BH182" s="141">
        <f t="shared" si="17"/>
        <v>0</v>
      </c>
      <c r="BI182" s="141">
        <f t="shared" si="18"/>
        <v>0</v>
      </c>
      <c r="BJ182" s="16" t="s">
        <v>79</v>
      </c>
      <c r="BK182" s="141">
        <f t="shared" si="19"/>
        <v>0</v>
      </c>
      <c r="BL182" s="16" t="s">
        <v>139</v>
      </c>
      <c r="BM182" s="140" t="s">
        <v>511</v>
      </c>
    </row>
    <row r="183" spans="2:65" s="1" customFormat="1" ht="16.5" customHeight="1">
      <c r="B183" s="128"/>
      <c r="C183" s="142" t="s">
        <v>512</v>
      </c>
      <c r="D183" s="142" t="s">
        <v>175</v>
      </c>
      <c r="E183" s="143" t="s">
        <v>858</v>
      </c>
      <c r="F183" s="144" t="s">
        <v>827</v>
      </c>
      <c r="G183" s="145" t="s">
        <v>358</v>
      </c>
      <c r="H183" s="146">
        <v>2</v>
      </c>
      <c r="I183" s="147"/>
      <c r="J183" s="147">
        <f t="shared" si="10"/>
        <v>0</v>
      </c>
      <c r="K183" s="148"/>
      <c r="L183" s="149"/>
      <c r="M183" s="150" t="s">
        <v>1</v>
      </c>
      <c r="N183" s="151" t="s">
        <v>36</v>
      </c>
      <c r="O183" s="138">
        <v>0</v>
      </c>
      <c r="P183" s="138">
        <f t="shared" si="11"/>
        <v>0</v>
      </c>
      <c r="Q183" s="138">
        <v>0</v>
      </c>
      <c r="R183" s="138">
        <f t="shared" si="12"/>
        <v>0</v>
      </c>
      <c r="S183" s="138">
        <v>0</v>
      </c>
      <c r="T183" s="139">
        <f t="shared" si="13"/>
        <v>0</v>
      </c>
      <c r="AR183" s="140" t="s">
        <v>149</v>
      </c>
      <c r="AT183" s="140" t="s">
        <v>175</v>
      </c>
      <c r="AU183" s="140" t="s">
        <v>79</v>
      </c>
      <c r="AY183" s="16" t="s">
        <v>133</v>
      </c>
      <c r="BE183" s="141">
        <f t="shared" si="14"/>
        <v>0</v>
      </c>
      <c r="BF183" s="141">
        <f t="shared" si="15"/>
        <v>0</v>
      </c>
      <c r="BG183" s="141">
        <f t="shared" si="16"/>
        <v>0</v>
      </c>
      <c r="BH183" s="141">
        <f t="shared" si="17"/>
        <v>0</v>
      </c>
      <c r="BI183" s="141">
        <f t="shared" si="18"/>
        <v>0</v>
      </c>
      <c r="BJ183" s="16" t="s">
        <v>79</v>
      </c>
      <c r="BK183" s="141">
        <f t="shared" si="19"/>
        <v>0</v>
      </c>
      <c r="BL183" s="16" t="s">
        <v>139</v>
      </c>
      <c r="BM183" s="140" t="s">
        <v>515</v>
      </c>
    </row>
    <row r="184" spans="2:65" s="1" customFormat="1" ht="21.75" customHeight="1">
      <c r="B184" s="128"/>
      <c r="C184" s="142" t="s">
        <v>251</v>
      </c>
      <c r="D184" s="142" t="s">
        <v>175</v>
      </c>
      <c r="E184" s="143" t="s">
        <v>859</v>
      </c>
      <c r="F184" s="144" t="s">
        <v>829</v>
      </c>
      <c r="G184" s="145" t="s">
        <v>145</v>
      </c>
      <c r="H184" s="146">
        <v>10</v>
      </c>
      <c r="I184" s="147"/>
      <c r="J184" s="147">
        <f t="shared" si="10"/>
        <v>0</v>
      </c>
      <c r="K184" s="148"/>
      <c r="L184" s="149"/>
      <c r="M184" s="150" t="s">
        <v>1</v>
      </c>
      <c r="N184" s="151" t="s">
        <v>36</v>
      </c>
      <c r="O184" s="138">
        <v>0</v>
      </c>
      <c r="P184" s="138">
        <f t="shared" si="11"/>
        <v>0</v>
      </c>
      <c r="Q184" s="138">
        <v>0</v>
      </c>
      <c r="R184" s="138">
        <f t="shared" si="12"/>
        <v>0</v>
      </c>
      <c r="S184" s="138">
        <v>0</v>
      </c>
      <c r="T184" s="139">
        <f t="shared" si="13"/>
        <v>0</v>
      </c>
      <c r="AR184" s="140" t="s">
        <v>149</v>
      </c>
      <c r="AT184" s="140" t="s">
        <v>175</v>
      </c>
      <c r="AU184" s="140" t="s">
        <v>79</v>
      </c>
      <c r="AY184" s="16" t="s">
        <v>133</v>
      </c>
      <c r="BE184" s="141">
        <f t="shared" si="14"/>
        <v>0</v>
      </c>
      <c r="BF184" s="141">
        <f t="shared" si="15"/>
        <v>0</v>
      </c>
      <c r="BG184" s="141">
        <f t="shared" si="16"/>
        <v>0</v>
      </c>
      <c r="BH184" s="141">
        <f t="shared" si="17"/>
        <v>0</v>
      </c>
      <c r="BI184" s="141">
        <f t="shared" si="18"/>
        <v>0</v>
      </c>
      <c r="BJ184" s="16" t="s">
        <v>79</v>
      </c>
      <c r="BK184" s="141">
        <f t="shared" si="19"/>
        <v>0</v>
      </c>
      <c r="BL184" s="16" t="s">
        <v>139</v>
      </c>
      <c r="BM184" s="140" t="s">
        <v>518</v>
      </c>
    </row>
    <row r="185" spans="2:65" s="1" customFormat="1" ht="16.5" customHeight="1">
      <c r="B185" s="128"/>
      <c r="C185" s="142" t="s">
        <v>519</v>
      </c>
      <c r="D185" s="142" t="s">
        <v>175</v>
      </c>
      <c r="E185" s="143" t="s">
        <v>860</v>
      </c>
      <c r="F185" s="144" t="s">
        <v>757</v>
      </c>
      <c r="G185" s="145" t="s">
        <v>758</v>
      </c>
      <c r="H185" s="146">
        <v>12</v>
      </c>
      <c r="I185" s="147"/>
      <c r="J185" s="147">
        <f t="shared" si="10"/>
        <v>0</v>
      </c>
      <c r="K185" s="148"/>
      <c r="L185" s="149"/>
      <c r="M185" s="150" t="s">
        <v>1</v>
      </c>
      <c r="N185" s="151" t="s">
        <v>36</v>
      </c>
      <c r="O185" s="138">
        <v>0</v>
      </c>
      <c r="P185" s="138">
        <f t="shared" si="11"/>
        <v>0</v>
      </c>
      <c r="Q185" s="138">
        <v>0</v>
      </c>
      <c r="R185" s="138">
        <f t="shared" si="12"/>
        <v>0</v>
      </c>
      <c r="S185" s="138">
        <v>0</v>
      </c>
      <c r="T185" s="139">
        <f t="shared" si="13"/>
        <v>0</v>
      </c>
      <c r="AR185" s="140" t="s">
        <v>149</v>
      </c>
      <c r="AT185" s="140" t="s">
        <v>175</v>
      </c>
      <c r="AU185" s="140" t="s">
        <v>79</v>
      </c>
      <c r="AY185" s="16" t="s">
        <v>133</v>
      </c>
      <c r="BE185" s="141">
        <f t="shared" si="14"/>
        <v>0</v>
      </c>
      <c r="BF185" s="141">
        <f t="shared" si="15"/>
        <v>0</v>
      </c>
      <c r="BG185" s="141">
        <f t="shared" si="16"/>
        <v>0</v>
      </c>
      <c r="BH185" s="141">
        <f t="shared" si="17"/>
        <v>0</v>
      </c>
      <c r="BI185" s="141">
        <f t="shared" si="18"/>
        <v>0</v>
      </c>
      <c r="BJ185" s="16" t="s">
        <v>79</v>
      </c>
      <c r="BK185" s="141">
        <f t="shared" si="19"/>
        <v>0</v>
      </c>
      <c r="BL185" s="16" t="s">
        <v>139</v>
      </c>
      <c r="BM185" s="140" t="s">
        <v>522</v>
      </c>
    </row>
    <row r="186" spans="2:63" s="11" customFormat="1" ht="25.9" customHeight="1">
      <c r="B186" s="117"/>
      <c r="D186" s="118" t="s">
        <v>70</v>
      </c>
      <c r="E186" s="119" t="s">
        <v>142</v>
      </c>
      <c r="F186" s="119" t="s">
        <v>861</v>
      </c>
      <c r="J186" s="120">
        <f>BK186</f>
        <v>0</v>
      </c>
      <c r="L186" s="117"/>
      <c r="M186" s="121"/>
      <c r="P186" s="122">
        <f>SUM(P187:P197)</f>
        <v>0</v>
      </c>
      <c r="R186" s="122">
        <f>SUM(R187:R197)</f>
        <v>0</v>
      </c>
      <c r="T186" s="123">
        <f>SUM(T187:T197)</f>
        <v>0</v>
      </c>
      <c r="AR186" s="118" t="s">
        <v>79</v>
      </c>
      <c r="AT186" s="124" t="s">
        <v>70</v>
      </c>
      <c r="AU186" s="124" t="s">
        <v>71</v>
      </c>
      <c r="AY186" s="118" t="s">
        <v>133</v>
      </c>
      <c r="BK186" s="125">
        <f>SUM(BK187:BK197)</f>
        <v>0</v>
      </c>
    </row>
    <row r="187" spans="2:65" s="1" customFormat="1" ht="16.5" customHeight="1">
      <c r="B187" s="128"/>
      <c r="C187" s="129" t="s">
        <v>254</v>
      </c>
      <c r="D187" s="129" t="s">
        <v>135</v>
      </c>
      <c r="E187" s="130" t="s">
        <v>779</v>
      </c>
      <c r="F187" s="131" t="s">
        <v>1</v>
      </c>
      <c r="G187" s="132" t="s">
        <v>1</v>
      </c>
      <c r="H187" s="133">
        <v>0</v>
      </c>
      <c r="I187" s="134"/>
      <c r="J187" s="134">
        <f aca="true" t="shared" si="20" ref="J187:J197">ROUND(I187*H187,2)</f>
        <v>0</v>
      </c>
      <c r="K187" s="135"/>
      <c r="L187" s="28"/>
      <c r="M187" s="136" t="s">
        <v>1</v>
      </c>
      <c r="N187" s="137" t="s">
        <v>36</v>
      </c>
      <c r="O187" s="138">
        <v>0</v>
      </c>
      <c r="P187" s="138">
        <f aca="true" t="shared" si="21" ref="P187:P197">O187*H187</f>
        <v>0</v>
      </c>
      <c r="Q187" s="138">
        <v>0</v>
      </c>
      <c r="R187" s="138">
        <f aca="true" t="shared" si="22" ref="R187:R197">Q187*H187</f>
        <v>0</v>
      </c>
      <c r="S187" s="138">
        <v>0</v>
      </c>
      <c r="T187" s="139">
        <f aca="true" t="shared" si="23" ref="T187:T197">S187*H187</f>
        <v>0</v>
      </c>
      <c r="AR187" s="140" t="s">
        <v>139</v>
      </c>
      <c r="AT187" s="140" t="s">
        <v>135</v>
      </c>
      <c r="AU187" s="140" t="s">
        <v>79</v>
      </c>
      <c r="AY187" s="16" t="s">
        <v>133</v>
      </c>
      <c r="BE187" s="141">
        <f aca="true" t="shared" si="24" ref="BE187:BE197">IF(N187="základní",J187,0)</f>
        <v>0</v>
      </c>
      <c r="BF187" s="141">
        <f aca="true" t="shared" si="25" ref="BF187:BF197">IF(N187="snížená",J187,0)</f>
        <v>0</v>
      </c>
      <c r="BG187" s="141">
        <f aca="true" t="shared" si="26" ref="BG187:BG197">IF(N187="zákl. přenesená",J187,0)</f>
        <v>0</v>
      </c>
      <c r="BH187" s="141">
        <f aca="true" t="shared" si="27" ref="BH187:BH197">IF(N187="sníž. přenesená",J187,0)</f>
        <v>0</v>
      </c>
      <c r="BI187" s="141">
        <f aca="true" t="shared" si="28" ref="BI187:BI197">IF(N187="nulová",J187,0)</f>
        <v>0</v>
      </c>
      <c r="BJ187" s="16" t="s">
        <v>79</v>
      </c>
      <c r="BK187" s="141">
        <f aca="true" t="shared" si="29" ref="BK187:BK197">ROUND(I187*H187,2)</f>
        <v>0</v>
      </c>
      <c r="BL187" s="16" t="s">
        <v>139</v>
      </c>
      <c r="BM187" s="140" t="s">
        <v>525</v>
      </c>
    </row>
    <row r="188" spans="2:65" s="1" customFormat="1" ht="62.65" customHeight="1">
      <c r="B188" s="128"/>
      <c r="C188" s="142" t="s">
        <v>526</v>
      </c>
      <c r="D188" s="142" t="s">
        <v>175</v>
      </c>
      <c r="E188" s="143" t="s">
        <v>862</v>
      </c>
      <c r="F188" s="144" t="s">
        <v>863</v>
      </c>
      <c r="G188" s="145" t="s">
        <v>297</v>
      </c>
      <c r="H188" s="146">
        <v>2</v>
      </c>
      <c r="I188" s="147"/>
      <c r="J188" s="147">
        <f t="shared" si="20"/>
        <v>0</v>
      </c>
      <c r="K188" s="148"/>
      <c r="L188" s="149"/>
      <c r="M188" s="150" t="s">
        <v>1</v>
      </c>
      <c r="N188" s="151" t="s">
        <v>36</v>
      </c>
      <c r="O188" s="138">
        <v>0</v>
      </c>
      <c r="P188" s="138">
        <f t="shared" si="21"/>
        <v>0</v>
      </c>
      <c r="Q188" s="138">
        <v>0</v>
      </c>
      <c r="R188" s="138">
        <f t="shared" si="22"/>
        <v>0</v>
      </c>
      <c r="S188" s="138">
        <v>0</v>
      </c>
      <c r="T188" s="139">
        <f t="shared" si="23"/>
        <v>0</v>
      </c>
      <c r="AR188" s="140" t="s">
        <v>149</v>
      </c>
      <c r="AT188" s="140" t="s">
        <v>175</v>
      </c>
      <c r="AU188" s="140" t="s">
        <v>79</v>
      </c>
      <c r="AY188" s="16" t="s">
        <v>133</v>
      </c>
      <c r="BE188" s="141">
        <f t="shared" si="24"/>
        <v>0</v>
      </c>
      <c r="BF188" s="141">
        <f t="shared" si="25"/>
        <v>0</v>
      </c>
      <c r="BG188" s="141">
        <f t="shared" si="26"/>
        <v>0</v>
      </c>
      <c r="BH188" s="141">
        <f t="shared" si="27"/>
        <v>0</v>
      </c>
      <c r="BI188" s="141">
        <f t="shared" si="28"/>
        <v>0</v>
      </c>
      <c r="BJ188" s="16" t="s">
        <v>79</v>
      </c>
      <c r="BK188" s="141">
        <f t="shared" si="29"/>
        <v>0</v>
      </c>
      <c r="BL188" s="16" t="s">
        <v>139</v>
      </c>
      <c r="BM188" s="140" t="s">
        <v>529</v>
      </c>
    </row>
    <row r="189" spans="2:65" s="1" customFormat="1" ht="16.5" customHeight="1">
      <c r="B189" s="128"/>
      <c r="C189" s="142" t="s">
        <v>258</v>
      </c>
      <c r="D189" s="142" t="s">
        <v>175</v>
      </c>
      <c r="E189" s="143" t="s">
        <v>864</v>
      </c>
      <c r="F189" s="144" t="s">
        <v>800</v>
      </c>
      <c r="G189" s="145" t="s">
        <v>358</v>
      </c>
      <c r="H189" s="146">
        <v>2</v>
      </c>
      <c r="I189" s="147"/>
      <c r="J189" s="147">
        <f t="shared" si="20"/>
        <v>0</v>
      </c>
      <c r="K189" s="148"/>
      <c r="L189" s="149"/>
      <c r="M189" s="150" t="s">
        <v>1</v>
      </c>
      <c r="N189" s="151" t="s">
        <v>36</v>
      </c>
      <c r="O189" s="138">
        <v>0</v>
      </c>
      <c r="P189" s="138">
        <f t="shared" si="21"/>
        <v>0</v>
      </c>
      <c r="Q189" s="138">
        <v>0</v>
      </c>
      <c r="R189" s="138">
        <f t="shared" si="22"/>
        <v>0</v>
      </c>
      <c r="S189" s="138">
        <v>0</v>
      </c>
      <c r="T189" s="139">
        <f t="shared" si="23"/>
        <v>0</v>
      </c>
      <c r="AR189" s="140" t="s">
        <v>149</v>
      </c>
      <c r="AT189" s="140" t="s">
        <v>175</v>
      </c>
      <c r="AU189" s="140" t="s">
        <v>79</v>
      </c>
      <c r="AY189" s="16" t="s">
        <v>133</v>
      </c>
      <c r="BE189" s="141">
        <f t="shared" si="24"/>
        <v>0</v>
      </c>
      <c r="BF189" s="141">
        <f t="shared" si="25"/>
        <v>0</v>
      </c>
      <c r="BG189" s="141">
        <f t="shared" si="26"/>
        <v>0</v>
      </c>
      <c r="BH189" s="141">
        <f t="shared" si="27"/>
        <v>0</v>
      </c>
      <c r="BI189" s="141">
        <f t="shared" si="28"/>
        <v>0</v>
      </c>
      <c r="BJ189" s="16" t="s">
        <v>79</v>
      </c>
      <c r="BK189" s="141">
        <f t="shared" si="29"/>
        <v>0</v>
      </c>
      <c r="BL189" s="16" t="s">
        <v>139</v>
      </c>
      <c r="BM189" s="140" t="s">
        <v>534</v>
      </c>
    </row>
    <row r="190" spans="2:65" s="1" customFormat="1" ht="21.75" customHeight="1">
      <c r="B190" s="128"/>
      <c r="C190" s="142" t="s">
        <v>535</v>
      </c>
      <c r="D190" s="142" t="s">
        <v>175</v>
      </c>
      <c r="E190" s="143" t="s">
        <v>865</v>
      </c>
      <c r="F190" s="144" t="s">
        <v>866</v>
      </c>
      <c r="G190" s="145" t="s">
        <v>297</v>
      </c>
      <c r="H190" s="146">
        <v>2</v>
      </c>
      <c r="I190" s="147"/>
      <c r="J190" s="147">
        <f t="shared" si="20"/>
        <v>0</v>
      </c>
      <c r="K190" s="148"/>
      <c r="L190" s="149"/>
      <c r="M190" s="150" t="s">
        <v>1</v>
      </c>
      <c r="N190" s="151" t="s">
        <v>36</v>
      </c>
      <c r="O190" s="138">
        <v>0</v>
      </c>
      <c r="P190" s="138">
        <f t="shared" si="21"/>
        <v>0</v>
      </c>
      <c r="Q190" s="138">
        <v>0</v>
      </c>
      <c r="R190" s="138">
        <f t="shared" si="22"/>
        <v>0</v>
      </c>
      <c r="S190" s="138">
        <v>0</v>
      </c>
      <c r="T190" s="139">
        <f t="shared" si="23"/>
        <v>0</v>
      </c>
      <c r="AR190" s="140" t="s">
        <v>149</v>
      </c>
      <c r="AT190" s="140" t="s">
        <v>175</v>
      </c>
      <c r="AU190" s="140" t="s">
        <v>79</v>
      </c>
      <c r="AY190" s="16" t="s">
        <v>133</v>
      </c>
      <c r="BE190" s="141">
        <f t="shared" si="24"/>
        <v>0</v>
      </c>
      <c r="BF190" s="141">
        <f t="shared" si="25"/>
        <v>0</v>
      </c>
      <c r="BG190" s="141">
        <f t="shared" si="26"/>
        <v>0</v>
      </c>
      <c r="BH190" s="141">
        <f t="shared" si="27"/>
        <v>0</v>
      </c>
      <c r="BI190" s="141">
        <f t="shared" si="28"/>
        <v>0</v>
      </c>
      <c r="BJ190" s="16" t="s">
        <v>79</v>
      </c>
      <c r="BK190" s="141">
        <f t="shared" si="29"/>
        <v>0</v>
      </c>
      <c r="BL190" s="16" t="s">
        <v>139</v>
      </c>
      <c r="BM190" s="140" t="s">
        <v>538</v>
      </c>
    </row>
    <row r="191" spans="2:65" s="1" customFormat="1" ht="16.5" customHeight="1">
      <c r="B191" s="128"/>
      <c r="C191" s="142" t="s">
        <v>261</v>
      </c>
      <c r="D191" s="142" t="s">
        <v>175</v>
      </c>
      <c r="E191" s="143" t="s">
        <v>867</v>
      </c>
      <c r="F191" s="144" t="s">
        <v>868</v>
      </c>
      <c r="G191" s="145" t="s">
        <v>189</v>
      </c>
      <c r="H191" s="146">
        <v>8</v>
      </c>
      <c r="I191" s="147"/>
      <c r="J191" s="147">
        <f t="shared" si="20"/>
        <v>0</v>
      </c>
      <c r="K191" s="148"/>
      <c r="L191" s="149"/>
      <c r="M191" s="150" t="s">
        <v>1</v>
      </c>
      <c r="N191" s="151" t="s">
        <v>36</v>
      </c>
      <c r="O191" s="138">
        <v>0</v>
      </c>
      <c r="P191" s="138">
        <f t="shared" si="21"/>
        <v>0</v>
      </c>
      <c r="Q191" s="138">
        <v>0</v>
      </c>
      <c r="R191" s="138">
        <f t="shared" si="22"/>
        <v>0</v>
      </c>
      <c r="S191" s="138">
        <v>0</v>
      </c>
      <c r="T191" s="139">
        <f t="shared" si="23"/>
        <v>0</v>
      </c>
      <c r="AR191" s="140" t="s">
        <v>149</v>
      </c>
      <c r="AT191" s="140" t="s">
        <v>175</v>
      </c>
      <c r="AU191" s="140" t="s">
        <v>79</v>
      </c>
      <c r="AY191" s="16" t="s">
        <v>133</v>
      </c>
      <c r="BE191" s="141">
        <f t="shared" si="24"/>
        <v>0</v>
      </c>
      <c r="BF191" s="141">
        <f t="shared" si="25"/>
        <v>0</v>
      </c>
      <c r="BG191" s="141">
        <f t="shared" si="26"/>
        <v>0</v>
      </c>
      <c r="BH191" s="141">
        <f t="shared" si="27"/>
        <v>0</v>
      </c>
      <c r="BI191" s="141">
        <f t="shared" si="28"/>
        <v>0</v>
      </c>
      <c r="BJ191" s="16" t="s">
        <v>79</v>
      </c>
      <c r="BK191" s="141">
        <f t="shared" si="29"/>
        <v>0</v>
      </c>
      <c r="BL191" s="16" t="s">
        <v>139</v>
      </c>
      <c r="BM191" s="140" t="s">
        <v>541</v>
      </c>
    </row>
    <row r="192" spans="2:65" s="1" customFormat="1" ht="16.5" customHeight="1">
      <c r="B192" s="128"/>
      <c r="C192" s="142" t="s">
        <v>542</v>
      </c>
      <c r="D192" s="142" t="s">
        <v>175</v>
      </c>
      <c r="E192" s="143" t="s">
        <v>869</v>
      </c>
      <c r="F192" s="144" t="s">
        <v>808</v>
      </c>
      <c r="G192" s="145" t="s">
        <v>189</v>
      </c>
      <c r="H192" s="146">
        <v>3</v>
      </c>
      <c r="I192" s="147"/>
      <c r="J192" s="147">
        <f t="shared" si="20"/>
        <v>0</v>
      </c>
      <c r="K192" s="148"/>
      <c r="L192" s="149"/>
      <c r="M192" s="150" t="s">
        <v>1</v>
      </c>
      <c r="N192" s="151" t="s">
        <v>36</v>
      </c>
      <c r="O192" s="138">
        <v>0</v>
      </c>
      <c r="P192" s="138">
        <f t="shared" si="21"/>
        <v>0</v>
      </c>
      <c r="Q192" s="138">
        <v>0</v>
      </c>
      <c r="R192" s="138">
        <f t="shared" si="22"/>
        <v>0</v>
      </c>
      <c r="S192" s="138">
        <v>0</v>
      </c>
      <c r="T192" s="139">
        <f t="shared" si="23"/>
        <v>0</v>
      </c>
      <c r="AR192" s="140" t="s">
        <v>149</v>
      </c>
      <c r="AT192" s="140" t="s">
        <v>175</v>
      </c>
      <c r="AU192" s="140" t="s">
        <v>79</v>
      </c>
      <c r="AY192" s="16" t="s">
        <v>133</v>
      </c>
      <c r="BE192" s="141">
        <f t="shared" si="24"/>
        <v>0</v>
      </c>
      <c r="BF192" s="141">
        <f t="shared" si="25"/>
        <v>0</v>
      </c>
      <c r="BG192" s="141">
        <f t="shared" si="26"/>
        <v>0</v>
      </c>
      <c r="BH192" s="141">
        <f t="shared" si="27"/>
        <v>0</v>
      </c>
      <c r="BI192" s="141">
        <f t="shared" si="28"/>
        <v>0</v>
      </c>
      <c r="BJ192" s="16" t="s">
        <v>79</v>
      </c>
      <c r="BK192" s="141">
        <f t="shared" si="29"/>
        <v>0</v>
      </c>
      <c r="BL192" s="16" t="s">
        <v>139</v>
      </c>
      <c r="BM192" s="140" t="s">
        <v>545</v>
      </c>
    </row>
    <row r="193" spans="2:65" s="1" customFormat="1" ht="16.5" customHeight="1">
      <c r="B193" s="128"/>
      <c r="C193" s="129" t="s">
        <v>265</v>
      </c>
      <c r="D193" s="129" t="s">
        <v>135</v>
      </c>
      <c r="E193" s="130" t="s">
        <v>854</v>
      </c>
      <c r="F193" s="131" t="s">
        <v>1</v>
      </c>
      <c r="G193" s="132" t="s">
        <v>71</v>
      </c>
      <c r="H193" s="133">
        <v>0</v>
      </c>
      <c r="I193" s="134"/>
      <c r="J193" s="134">
        <f t="shared" si="20"/>
        <v>0</v>
      </c>
      <c r="K193" s="135"/>
      <c r="L193" s="28"/>
      <c r="M193" s="136" t="s">
        <v>1</v>
      </c>
      <c r="N193" s="137" t="s">
        <v>36</v>
      </c>
      <c r="O193" s="138">
        <v>0</v>
      </c>
      <c r="P193" s="138">
        <f t="shared" si="21"/>
        <v>0</v>
      </c>
      <c r="Q193" s="138">
        <v>0</v>
      </c>
      <c r="R193" s="138">
        <f t="shared" si="22"/>
        <v>0</v>
      </c>
      <c r="S193" s="138">
        <v>0</v>
      </c>
      <c r="T193" s="139">
        <f t="shared" si="23"/>
        <v>0</v>
      </c>
      <c r="AR193" s="140" t="s">
        <v>139</v>
      </c>
      <c r="AT193" s="140" t="s">
        <v>135</v>
      </c>
      <c r="AU193" s="140" t="s">
        <v>79</v>
      </c>
      <c r="AY193" s="16" t="s">
        <v>133</v>
      </c>
      <c r="BE193" s="141">
        <f t="shared" si="24"/>
        <v>0</v>
      </c>
      <c r="BF193" s="141">
        <f t="shared" si="25"/>
        <v>0</v>
      </c>
      <c r="BG193" s="141">
        <f t="shared" si="26"/>
        <v>0</v>
      </c>
      <c r="BH193" s="141">
        <f t="shared" si="27"/>
        <v>0</v>
      </c>
      <c r="BI193" s="141">
        <f t="shared" si="28"/>
        <v>0</v>
      </c>
      <c r="BJ193" s="16" t="s">
        <v>79</v>
      </c>
      <c r="BK193" s="141">
        <f t="shared" si="29"/>
        <v>0</v>
      </c>
      <c r="BL193" s="16" t="s">
        <v>139</v>
      </c>
      <c r="BM193" s="140" t="s">
        <v>548</v>
      </c>
    </row>
    <row r="194" spans="2:65" s="1" customFormat="1" ht="21.75" customHeight="1">
      <c r="B194" s="128"/>
      <c r="C194" s="142" t="s">
        <v>549</v>
      </c>
      <c r="D194" s="142" t="s">
        <v>175</v>
      </c>
      <c r="E194" s="143" t="s">
        <v>870</v>
      </c>
      <c r="F194" s="144" t="s">
        <v>871</v>
      </c>
      <c r="G194" s="145" t="s">
        <v>189</v>
      </c>
      <c r="H194" s="146">
        <v>8</v>
      </c>
      <c r="I194" s="147"/>
      <c r="J194" s="147">
        <f t="shared" si="20"/>
        <v>0</v>
      </c>
      <c r="K194" s="148"/>
      <c r="L194" s="149"/>
      <c r="M194" s="150" t="s">
        <v>1</v>
      </c>
      <c r="N194" s="151" t="s">
        <v>36</v>
      </c>
      <c r="O194" s="138">
        <v>0</v>
      </c>
      <c r="P194" s="138">
        <f t="shared" si="21"/>
        <v>0</v>
      </c>
      <c r="Q194" s="138">
        <v>0</v>
      </c>
      <c r="R194" s="138">
        <f t="shared" si="22"/>
        <v>0</v>
      </c>
      <c r="S194" s="138">
        <v>0</v>
      </c>
      <c r="T194" s="139">
        <f t="shared" si="23"/>
        <v>0</v>
      </c>
      <c r="AR194" s="140" t="s">
        <v>149</v>
      </c>
      <c r="AT194" s="140" t="s">
        <v>175</v>
      </c>
      <c r="AU194" s="140" t="s">
        <v>79</v>
      </c>
      <c r="AY194" s="16" t="s">
        <v>133</v>
      </c>
      <c r="BE194" s="141">
        <f t="shared" si="24"/>
        <v>0</v>
      </c>
      <c r="BF194" s="141">
        <f t="shared" si="25"/>
        <v>0</v>
      </c>
      <c r="BG194" s="141">
        <f t="shared" si="26"/>
        <v>0</v>
      </c>
      <c r="BH194" s="141">
        <f t="shared" si="27"/>
        <v>0</v>
      </c>
      <c r="BI194" s="141">
        <f t="shared" si="28"/>
        <v>0</v>
      </c>
      <c r="BJ194" s="16" t="s">
        <v>79</v>
      </c>
      <c r="BK194" s="141">
        <f t="shared" si="29"/>
        <v>0</v>
      </c>
      <c r="BL194" s="16" t="s">
        <v>139</v>
      </c>
      <c r="BM194" s="140" t="s">
        <v>552</v>
      </c>
    </row>
    <row r="195" spans="2:65" s="1" customFormat="1" ht="21.75" customHeight="1">
      <c r="B195" s="128"/>
      <c r="C195" s="142" t="s">
        <v>268</v>
      </c>
      <c r="D195" s="142" t="s">
        <v>175</v>
      </c>
      <c r="E195" s="143" t="s">
        <v>872</v>
      </c>
      <c r="F195" s="144" t="s">
        <v>825</v>
      </c>
      <c r="G195" s="145" t="s">
        <v>189</v>
      </c>
      <c r="H195" s="146">
        <v>3</v>
      </c>
      <c r="I195" s="147"/>
      <c r="J195" s="147">
        <f t="shared" si="20"/>
        <v>0</v>
      </c>
      <c r="K195" s="148"/>
      <c r="L195" s="149"/>
      <c r="M195" s="150" t="s">
        <v>1</v>
      </c>
      <c r="N195" s="151" t="s">
        <v>36</v>
      </c>
      <c r="O195" s="138">
        <v>0</v>
      </c>
      <c r="P195" s="138">
        <f t="shared" si="21"/>
        <v>0</v>
      </c>
      <c r="Q195" s="138">
        <v>0</v>
      </c>
      <c r="R195" s="138">
        <f t="shared" si="22"/>
        <v>0</v>
      </c>
      <c r="S195" s="138">
        <v>0</v>
      </c>
      <c r="T195" s="139">
        <f t="shared" si="23"/>
        <v>0</v>
      </c>
      <c r="AR195" s="140" t="s">
        <v>149</v>
      </c>
      <c r="AT195" s="140" t="s">
        <v>175</v>
      </c>
      <c r="AU195" s="140" t="s">
        <v>79</v>
      </c>
      <c r="AY195" s="16" t="s">
        <v>133</v>
      </c>
      <c r="BE195" s="141">
        <f t="shared" si="24"/>
        <v>0</v>
      </c>
      <c r="BF195" s="141">
        <f t="shared" si="25"/>
        <v>0</v>
      </c>
      <c r="BG195" s="141">
        <f t="shared" si="26"/>
        <v>0</v>
      </c>
      <c r="BH195" s="141">
        <f t="shared" si="27"/>
        <v>0</v>
      </c>
      <c r="BI195" s="141">
        <f t="shared" si="28"/>
        <v>0</v>
      </c>
      <c r="BJ195" s="16" t="s">
        <v>79</v>
      </c>
      <c r="BK195" s="141">
        <f t="shared" si="29"/>
        <v>0</v>
      </c>
      <c r="BL195" s="16" t="s">
        <v>139</v>
      </c>
      <c r="BM195" s="140" t="s">
        <v>555</v>
      </c>
    </row>
    <row r="196" spans="2:65" s="1" customFormat="1" ht="16.5" customHeight="1">
      <c r="B196" s="128"/>
      <c r="C196" s="142" t="s">
        <v>556</v>
      </c>
      <c r="D196" s="142" t="s">
        <v>175</v>
      </c>
      <c r="E196" s="143" t="s">
        <v>873</v>
      </c>
      <c r="F196" s="144" t="s">
        <v>874</v>
      </c>
      <c r="G196" s="145" t="s">
        <v>358</v>
      </c>
      <c r="H196" s="146">
        <v>2</v>
      </c>
      <c r="I196" s="147"/>
      <c r="J196" s="147">
        <f t="shared" si="20"/>
        <v>0</v>
      </c>
      <c r="K196" s="148"/>
      <c r="L196" s="149"/>
      <c r="M196" s="150" t="s">
        <v>1</v>
      </c>
      <c r="N196" s="151" t="s">
        <v>36</v>
      </c>
      <c r="O196" s="138">
        <v>0</v>
      </c>
      <c r="P196" s="138">
        <f t="shared" si="21"/>
        <v>0</v>
      </c>
      <c r="Q196" s="138">
        <v>0</v>
      </c>
      <c r="R196" s="138">
        <f t="shared" si="22"/>
        <v>0</v>
      </c>
      <c r="S196" s="138">
        <v>0</v>
      </c>
      <c r="T196" s="139">
        <f t="shared" si="23"/>
        <v>0</v>
      </c>
      <c r="AR196" s="140" t="s">
        <v>149</v>
      </c>
      <c r="AT196" s="140" t="s">
        <v>175</v>
      </c>
      <c r="AU196" s="140" t="s">
        <v>79</v>
      </c>
      <c r="AY196" s="16" t="s">
        <v>133</v>
      </c>
      <c r="BE196" s="141">
        <f t="shared" si="24"/>
        <v>0</v>
      </c>
      <c r="BF196" s="141">
        <f t="shared" si="25"/>
        <v>0</v>
      </c>
      <c r="BG196" s="141">
        <f t="shared" si="26"/>
        <v>0</v>
      </c>
      <c r="BH196" s="141">
        <f t="shared" si="27"/>
        <v>0</v>
      </c>
      <c r="BI196" s="141">
        <f t="shared" si="28"/>
        <v>0</v>
      </c>
      <c r="BJ196" s="16" t="s">
        <v>79</v>
      </c>
      <c r="BK196" s="141">
        <f t="shared" si="29"/>
        <v>0</v>
      </c>
      <c r="BL196" s="16" t="s">
        <v>139</v>
      </c>
      <c r="BM196" s="140" t="s">
        <v>559</v>
      </c>
    </row>
    <row r="197" spans="2:65" s="1" customFormat="1" ht="16.5" customHeight="1">
      <c r="B197" s="128"/>
      <c r="C197" s="142" t="s">
        <v>272</v>
      </c>
      <c r="D197" s="142" t="s">
        <v>175</v>
      </c>
      <c r="E197" s="143" t="s">
        <v>875</v>
      </c>
      <c r="F197" s="144" t="s">
        <v>757</v>
      </c>
      <c r="G197" s="145" t="s">
        <v>758</v>
      </c>
      <c r="H197" s="146">
        <v>13</v>
      </c>
      <c r="I197" s="147"/>
      <c r="J197" s="147">
        <f t="shared" si="20"/>
        <v>0</v>
      </c>
      <c r="K197" s="148"/>
      <c r="L197" s="149"/>
      <c r="M197" s="150" t="s">
        <v>1</v>
      </c>
      <c r="N197" s="151" t="s">
        <v>36</v>
      </c>
      <c r="O197" s="138">
        <v>0</v>
      </c>
      <c r="P197" s="138">
        <f t="shared" si="21"/>
        <v>0</v>
      </c>
      <c r="Q197" s="138">
        <v>0</v>
      </c>
      <c r="R197" s="138">
        <f t="shared" si="22"/>
        <v>0</v>
      </c>
      <c r="S197" s="138">
        <v>0</v>
      </c>
      <c r="T197" s="139">
        <f t="shared" si="23"/>
        <v>0</v>
      </c>
      <c r="AR197" s="140" t="s">
        <v>149</v>
      </c>
      <c r="AT197" s="140" t="s">
        <v>175</v>
      </c>
      <c r="AU197" s="140" t="s">
        <v>79</v>
      </c>
      <c r="AY197" s="16" t="s">
        <v>133</v>
      </c>
      <c r="BE197" s="141">
        <f t="shared" si="24"/>
        <v>0</v>
      </c>
      <c r="BF197" s="141">
        <f t="shared" si="25"/>
        <v>0</v>
      </c>
      <c r="BG197" s="141">
        <f t="shared" si="26"/>
        <v>0</v>
      </c>
      <c r="BH197" s="141">
        <f t="shared" si="27"/>
        <v>0</v>
      </c>
      <c r="BI197" s="141">
        <f t="shared" si="28"/>
        <v>0</v>
      </c>
      <c r="BJ197" s="16" t="s">
        <v>79</v>
      </c>
      <c r="BK197" s="141">
        <f t="shared" si="29"/>
        <v>0</v>
      </c>
      <c r="BL197" s="16" t="s">
        <v>139</v>
      </c>
      <c r="BM197" s="140" t="s">
        <v>562</v>
      </c>
    </row>
    <row r="198" spans="2:63" s="11" customFormat="1" ht="25.9" customHeight="1">
      <c r="B198" s="117"/>
      <c r="D198" s="118" t="s">
        <v>70</v>
      </c>
      <c r="E198" s="119" t="s">
        <v>280</v>
      </c>
      <c r="F198" s="119" t="s">
        <v>759</v>
      </c>
      <c r="J198" s="120">
        <f>BK198</f>
        <v>0</v>
      </c>
      <c r="L198" s="117"/>
      <c r="M198" s="121"/>
      <c r="P198" s="122">
        <f>SUM(P199:P202)</f>
        <v>0</v>
      </c>
      <c r="R198" s="122">
        <f>SUM(R199:R202)</f>
        <v>0</v>
      </c>
      <c r="T198" s="123">
        <f>SUM(T199:T202)</f>
        <v>0</v>
      </c>
      <c r="AR198" s="118" t="s">
        <v>139</v>
      </c>
      <c r="AT198" s="124" t="s">
        <v>70</v>
      </c>
      <c r="AU198" s="124" t="s">
        <v>71</v>
      </c>
      <c r="AY198" s="118" t="s">
        <v>133</v>
      </c>
      <c r="BK198" s="125">
        <f>SUM(BK199:BK202)</f>
        <v>0</v>
      </c>
    </row>
    <row r="199" spans="2:65" s="1" customFormat="1" ht="16.5" customHeight="1">
      <c r="B199" s="128"/>
      <c r="C199" s="129" t="s">
        <v>563</v>
      </c>
      <c r="D199" s="129" t="s">
        <v>135</v>
      </c>
      <c r="E199" s="130" t="s">
        <v>876</v>
      </c>
      <c r="F199" s="131" t="s">
        <v>761</v>
      </c>
      <c r="G199" s="132" t="s">
        <v>297</v>
      </c>
      <c r="H199" s="133">
        <v>1</v>
      </c>
      <c r="I199" s="134"/>
      <c r="J199" s="134">
        <f>ROUND(I199*H199,2)</f>
        <v>0</v>
      </c>
      <c r="K199" s="135"/>
      <c r="L199" s="28"/>
      <c r="M199" s="136" t="s">
        <v>1</v>
      </c>
      <c r="N199" s="137" t="s">
        <v>36</v>
      </c>
      <c r="O199" s="138">
        <v>0</v>
      </c>
      <c r="P199" s="138">
        <f>O199*H199</f>
        <v>0</v>
      </c>
      <c r="Q199" s="138">
        <v>0</v>
      </c>
      <c r="R199" s="138">
        <f>Q199*H199</f>
        <v>0</v>
      </c>
      <c r="S199" s="138">
        <v>0</v>
      </c>
      <c r="T199" s="139">
        <f>S199*H199</f>
        <v>0</v>
      </c>
      <c r="AR199" s="140" t="s">
        <v>762</v>
      </c>
      <c r="AT199" s="140" t="s">
        <v>135</v>
      </c>
      <c r="AU199" s="140" t="s">
        <v>79</v>
      </c>
      <c r="AY199" s="16" t="s">
        <v>133</v>
      </c>
      <c r="BE199" s="141">
        <f>IF(N199="základní",J199,0)</f>
        <v>0</v>
      </c>
      <c r="BF199" s="141">
        <f>IF(N199="snížená",J199,0)</f>
        <v>0</v>
      </c>
      <c r="BG199" s="141">
        <f>IF(N199="zákl. přenesená",J199,0)</f>
        <v>0</v>
      </c>
      <c r="BH199" s="141">
        <f>IF(N199="sníž. přenesená",J199,0)</f>
        <v>0</v>
      </c>
      <c r="BI199" s="141">
        <f>IF(N199="nulová",J199,0)</f>
        <v>0</v>
      </c>
      <c r="BJ199" s="16" t="s">
        <v>79</v>
      </c>
      <c r="BK199" s="141">
        <f>ROUND(I199*H199,2)</f>
        <v>0</v>
      </c>
      <c r="BL199" s="16" t="s">
        <v>762</v>
      </c>
      <c r="BM199" s="140" t="s">
        <v>566</v>
      </c>
    </row>
    <row r="200" spans="2:65" s="1" customFormat="1" ht="16.5" customHeight="1">
      <c r="B200" s="128"/>
      <c r="C200" s="129" t="s">
        <v>275</v>
      </c>
      <c r="D200" s="129" t="s">
        <v>135</v>
      </c>
      <c r="E200" s="130" t="s">
        <v>760</v>
      </c>
      <c r="F200" s="131" t="s">
        <v>764</v>
      </c>
      <c r="G200" s="132" t="s">
        <v>297</v>
      </c>
      <c r="H200" s="133">
        <v>1</v>
      </c>
      <c r="I200" s="134"/>
      <c r="J200" s="134">
        <f>ROUND(I200*H200,2)</f>
        <v>0</v>
      </c>
      <c r="K200" s="135"/>
      <c r="L200" s="28"/>
      <c r="M200" s="136" t="s">
        <v>1</v>
      </c>
      <c r="N200" s="137" t="s">
        <v>36</v>
      </c>
      <c r="O200" s="138">
        <v>0</v>
      </c>
      <c r="P200" s="138">
        <f>O200*H200</f>
        <v>0</v>
      </c>
      <c r="Q200" s="138">
        <v>0</v>
      </c>
      <c r="R200" s="138">
        <f>Q200*H200</f>
        <v>0</v>
      </c>
      <c r="S200" s="138">
        <v>0</v>
      </c>
      <c r="T200" s="139">
        <f>S200*H200</f>
        <v>0</v>
      </c>
      <c r="AR200" s="140" t="s">
        <v>762</v>
      </c>
      <c r="AT200" s="140" t="s">
        <v>135</v>
      </c>
      <c r="AU200" s="140" t="s">
        <v>79</v>
      </c>
      <c r="AY200" s="16" t="s">
        <v>133</v>
      </c>
      <c r="BE200" s="141">
        <f>IF(N200="základní",J200,0)</f>
        <v>0</v>
      </c>
      <c r="BF200" s="141">
        <f>IF(N200="snížená",J200,0)</f>
        <v>0</v>
      </c>
      <c r="BG200" s="141">
        <f>IF(N200="zákl. přenesená",J200,0)</f>
        <v>0</v>
      </c>
      <c r="BH200" s="141">
        <f>IF(N200="sníž. přenesená",J200,0)</f>
        <v>0</v>
      </c>
      <c r="BI200" s="141">
        <f>IF(N200="nulová",J200,0)</f>
        <v>0</v>
      </c>
      <c r="BJ200" s="16" t="s">
        <v>79</v>
      </c>
      <c r="BK200" s="141">
        <f>ROUND(I200*H200,2)</f>
        <v>0</v>
      </c>
      <c r="BL200" s="16" t="s">
        <v>762</v>
      </c>
      <c r="BM200" s="140" t="s">
        <v>569</v>
      </c>
    </row>
    <row r="201" spans="2:65" s="1" customFormat="1" ht="16.5" customHeight="1">
      <c r="B201" s="128"/>
      <c r="C201" s="129" t="s">
        <v>570</v>
      </c>
      <c r="D201" s="129" t="s">
        <v>135</v>
      </c>
      <c r="E201" s="130" t="s">
        <v>763</v>
      </c>
      <c r="F201" s="131" t="s">
        <v>765</v>
      </c>
      <c r="G201" s="132" t="s">
        <v>758</v>
      </c>
      <c r="H201" s="133">
        <v>11</v>
      </c>
      <c r="I201" s="134"/>
      <c r="J201" s="134">
        <f>ROUND(I201*H201,2)</f>
        <v>0</v>
      </c>
      <c r="K201" s="135"/>
      <c r="L201" s="28"/>
      <c r="M201" s="136" t="s">
        <v>1</v>
      </c>
      <c r="N201" s="137" t="s">
        <v>36</v>
      </c>
      <c r="O201" s="138">
        <v>0</v>
      </c>
      <c r="P201" s="138">
        <f>O201*H201</f>
        <v>0</v>
      </c>
      <c r="Q201" s="138">
        <v>0</v>
      </c>
      <c r="R201" s="138">
        <f>Q201*H201</f>
        <v>0</v>
      </c>
      <c r="S201" s="138">
        <v>0</v>
      </c>
      <c r="T201" s="139">
        <f>S201*H201</f>
        <v>0</v>
      </c>
      <c r="AR201" s="140" t="s">
        <v>762</v>
      </c>
      <c r="AT201" s="140" t="s">
        <v>135</v>
      </c>
      <c r="AU201" s="140" t="s">
        <v>79</v>
      </c>
      <c r="AY201" s="16" t="s">
        <v>133</v>
      </c>
      <c r="BE201" s="141">
        <f>IF(N201="základní",J201,0)</f>
        <v>0</v>
      </c>
      <c r="BF201" s="141">
        <f>IF(N201="snížená",J201,0)</f>
        <v>0</v>
      </c>
      <c r="BG201" s="141">
        <f>IF(N201="zákl. přenesená",J201,0)</f>
        <v>0</v>
      </c>
      <c r="BH201" s="141">
        <f>IF(N201="sníž. přenesená",J201,0)</f>
        <v>0</v>
      </c>
      <c r="BI201" s="141">
        <f>IF(N201="nulová",J201,0)</f>
        <v>0</v>
      </c>
      <c r="BJ201" s="16" t="s">
        <v>79</v>
      </c>
      <c r="BK201" s="141">
        <f>ROUND(I201*H201,2)</f>
        <v>0</v>
      </c>
      <c r="BL201" s="16" t="s">
        <v>762</v>
      </c>
      <c r="BM201" s="140" t="s">
        <v>573</v>
      </c>
    </row>
    <row r="202" spans="2:65" s="1" customFormat="1" ht="16.5" customHeight="1">
      <c r="B202" s="128"/>
      <c r="C202" s="129" t="s">
        <v>279</v>
      </c>
      <c r="D202" s="129" t="s">
        <v>135</v>
      </c>
      <c r="E202" s="130" t="s">
        <v>756</v>
      </c>
      <c r="F202" s="131" t="s">
        <v>767</v>
      </c>
      <c r="G202" s="132" t="s">
        <v>758</v>
      </c>
      <c r="H202" s="133">
        <v>7</v>
      </c>
      <c r="I202" s="134"/>
      <c r="J202" s="134">
        <f>ROUND(I202*H202,2)</f>
        <v>0</v>
      </c>
      <c r="K202" s="135"/>
      <c r="L202" s="28"/>
      <c r="M202" s="152" t="s">
        <v>1</v>
      </c>
      <c r="N202" s="153" t="s">
        <v>36</v>
      </c>
      <c r="O202" s="154">
        <v>0</v>
      </c>
      <c r="P202" s="154">
        <f>O202*H202</f>
        <v>0</v>
      </c>
      <c r="Q202" s="154">
        <v>0</v>
      </c>
      <c r="R202" s="154">
        <f>Q202*H202</f>
        <v>0</v>
      </c>
      <c r="S202" s="154">
        <v>0</v>
      </c>
      <c r="T202" s="155">
        <f>S202*H202</f>
        <v>0</v>
      </c>
      <c r="AR202" s="140" t="s">
        <v>762</v>
      </c>
      <c r="AT202" s="140" t="s">
        <v>135</v>
      </c>
      <c r="AU202" s="140" t="s">
        <v>79</v>
      </c>
      <c r="AY202" s="16" t="s">
        <v>133</v>
      </c>
      <c r="BE202" s="141">
        <f>IF(N202="základní",J202,0)</f>
        <v>0</v>
      </c>
      <c r="BF202" s="141">
        <f>IF(N202="snížená",J202,0)</f>
        <v>0</v>
      </c>
      <c r="BG202" s="141">
        <f>IF(N202="zákl. přenesená",J202,0)</f>
        <v>0</v>
      </c>
      <c r="BH202" s="141">
        <f>IF(N202="sníž. přenesená",J202,0)</f>
        <v>0</v>
      </c>
      <c r="BI202" s="141">
        <f>IF(N202="nulová",J202,0)</f>
        <v>0</v>
      </c>
      <c r="BJ202" s="16" t="s">
        <v>79</v>
      </c>
      <c r="BK202" s="141">
        <f>ROUND(I202*H202,2)</f>
        <v>0</v>
      </c>
      <c r="BL202" s="16" t="s">
        <v>762</v>
      </c>
      <c r="BM202" s="140" t="s">
        <v>576</v>
      </c>
    </row>
    <row r="203" spans="2:12" s="1" customFormat="1" ht="6.95" customHeight="1">
      <c r="B203" s="40"/>
      <c r="C203" s="41"/>
      <c r="D203" s="41"/>
      <c r="E203" s="41"/>
      <c r="F203" s="41"/>
      <c r="G203" s="41"/>
      <c r="H203" s="41"/>
      <c r="I203" s="41"/>
      <c r="J203" s="41"/>
      <c r="K203" s="41"/>
      <c r="L203" s="28"/>
    </row>
  </sheetData>
  <autoFilter ref="C119:K202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4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BM198"/>
  <sheetViews>
    <sheetView showGridLines="0" tabSelected="1" workbookViewId="0" topLeftCell="A133">
      <selection activeCell="V142" sqref="V142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8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56" ht="36.95" customHeight="1">
      <c r="L2" s="246" t="s">
        <v>5</v>
      </c>
      <c r="M2" s="237"/>
      <c r="N2" s="237"/>
      <c r="O2" s="237"/>
      <c r="P2" s="237"/>
      <c r="Q2" s="237"/>
      <c r="R2" s="237"/>
      <c r="S2" s="237"/>
      <c r="T2" s="237"/>
      <c r="U2" s="237"/>
      <c r="V2" s="237"/>
      <c r="AT2" s="16" t="s">
        <v>93</v>
      </c>
      <c r="AZ2" s="160" t="s">
        <v>877</v>
      </c>
      <c r="BA2" s="160" t="s">
        <v>878</v>
      </c>
      <c r="BB2" s="160" t="s">
        <v>1</v>
      </c>
      <c r="BC2" s="160" t="s">
        <v>879</v>
      </c>
      <c r="BD2" s="160" t="s">
        <v>142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81</v>
      </c>
    </row>
    <row r="4" spans="2:46" ht="24.95" customHeight="1">
      <c r="B4" s="19"/>
      <c r="D4" s="20" t="s">
        <v>103</v>
      </c>
      <c r="L4" s="19"/>
      <c r="M4" s="83" t="s">
        <v>10</v>
      </c>
      <c r="AT4" s="16" t="s">
        <v>3</v>
      </c>
    </row>
    <row r="5" spans="2:12" ht="6.95" customHeight="1">
      <c r="B5" s="19"/>
      <c r="L5" s="19"/>
    </row>
    <row r="6" spans="2:12" ht="12" customHeight="1">
      <c r="B6" s="19"/>
      <c r="D6" s="25" t="s">
        <v>14</v>
      </c>
      <c r="L6" s="19"/>
    </row>
    <row r="7" spans="2:12" ht="16.5" customHeight="1">
      <c r="B7" s="19"/>
      <c r="E7" s="264" t="str">
        <f>'Rekapitulace stavby'!K6</f>
        <v>Sklad a přístřešek pro svařován a retenční nádrž, SAKO Brno a.s.</v>
      </c>
      <c r="F7" s="265"/>
      <c r="G7" s="265"/>
      <c r="H7" s="265"/>
      <c r="L7" s="19"/>
    </row>
    <row r="8" spans="2:12" s="1" customFormat="1" ht="12" customHeight="1">
      <c r="B8" s="28"/>
      <c r="D8" s="25" t="s">
        <v>104</v>
      </c>
      <c r="L8" s="28"/>
    </row>
    <row r="9" spans="2:12" s="1" customFormat="1" ht="16.5" customHeight="1">
      <c r="B9" s="28"/>
      <c r="D9" s="190" t="s">
        <v>91</v>
      </c>
      <c r="E9" s="229" t="s">
        <v>92</v>
      </c>
      <c r="F9" s="263"/>
      <c r="G9" s="263"/>
      <c r="H9" s="263"/>
      <c r="L9" s="28"/>
    </row>
    <row r="10" spans="2:12" s="1" customFormat="1" ht="12">
      <c r="B10" s="28"/>
      <c r="L10" s="28"/>
    </row>
    <row r="11" spans="2:12" s="1" customFormat="1" ht="12" customHeight="1">
      <c r="B11" s="28"/>
      <c r="D11" s="25" t="s">
        <v>16</v>
      </c>
      <c r="F11" s="23" t="s">
        <v>1</v>
      </c>
      <c r="I11" s="25" t="s">
        <v>17</v>
      </c>
      <c r="J11" s="23" t="s">
        <v>1</v>
      </c>
      <c r="L11" s="28"/>
    </row>
    <row r="12" spans="2:12" s="1" customFormat="1" ht="12" customHeight="1">
      <c r="B12" s="28"/>
      <c r="D12" s="25" t="s">
        <v>18</v>
      </c>
      <c r="F12" s="23" t="s">
        <v>19</v>
      </c>
      <c r="I12" s="25" t="s">
        <v>20</v>
      </c>
      <c r="J12" s="48" t="str">
        <f>'Rekapitulace stavby'!AN8</f>
        <v>22. 7. 2022</v>
      </c>
      <c r="L12" s="28"/>
    </row>
    <row r="13" spans="2:12" s="1" customFormat="1" ht="10.9" customHeight="1">
      <c r="B13" s="28"/>
      <c r="L13" s="28"/>
    </row>
    <row r="14" spans="2:12" s="1" customFormat="1" ht="12" customHeight="1">
      <c r="B14" s="28"/>
      <c r="D14" s="25" t="s">
        <v>22</v>
      </c>
      <c r="I14" s="25" t="s">
        <v>23</v>
      </c>
      <c r="J14" s="23" t="str">
        <f>IF('Rekapitulace stavby'!AN10="","",'Rekapitulace stavby'!AN10)</f>
        <v/>
      </c>
      <c r="L14" s="28"/>
    </row>
    <row r="15" spans="2:12" s="1" customFormat="1" ht="18" customHeight="1">
      <c r="B15" s="28"/>
      <c r="E15" s="23" t="str">
        <f>IF('Rekapitulace stavby'!E11="","",'Rekapitulace stavby'!E11)</f>
        <v xml:space="preserve"> </v>
      </c>
      <c r="I15" s="25" t="s">
        <v>25</v>
      </c>
      <c r="J15" s="23" t="str">
        <f>IF('Rekapitulace stavby'!AN11="","",'Rekapitulace stavby'!AN11)</f>
        <v/>
      </c>
      <c r="L15" s="28"/>
    </row>
    <row r="16" spans="2:12" s="1" customFormat="1" ht="6.95" customHeight="1">
      <c r="B16" s="28"/>
      <c r="L16" s="28"/>
    </row>
    <row r="17" spans="2:12" s="1" customFormat="1" ht="12" customHeight="1">
      <c r="B17" s="28"/>
      <c r="D17" s="25" t="s">
        <v>26</v>
      </c>
      <c r="I17" s="25" t="s">
        <v>23</v>
      </c>
      <c r="J17" s="23" t="str">
        <f>'Rekapitulace stavby'!AN13</f>
        <v>Vyplň údaj</v>
      </c>
      <c r="L17" s="28"/>
    </row>
    <row r="18" spans="2:12" s="1" customFormat="1" ht="18" customHeight="1">
      <c r="B18" s="28"/>
      <c r="E18" s="236" t="str">
        <f>'Rekapitulace stavby'!E14</f>
        <v>Vyplň údaj</v>
      </c>
      <c r="F18" s="236"/>
      <c r="G18" s="236"/>
      <c r="H18" s="236"/>
      <c r="I18" s="25" t="s">
        <v>25</v>
      </c>
      <c r="J18" s="23" t="str">
        <f>'Rekapitulace stavby'!AN14</f>
        <v>Vyplň údaj</v>
      </c>
      <c r="L18" s="28"/>
    </row>
    <row r="19" spans="2:12" s="1" customFormat="1" ht="6.95" customHeight="1">
      <c r="B19" s="28"/>
      <c r="L19" s="28"/>
    </row>
    <row r="20" spans="2:12" s="1" customFormat="1" ht="12" customHeight="1">
      <c r="B20" s="28"/>
      <c r="D20" s="25" t="s">
        <v>27</v>
      </c>
      <c r="I20" s="25" t="s">
        <v>23</v>
      </c>
      <c r="J20" s="23" t="str">
        <f>IF('Rekapitulace stavby'!AN16="","",'Rekapitulace stavby'!AN16)</f>
        <v/>
      </c>
      <c r="L20" s="28"/>
    </row>
    <row r="21" spans="2:12" s="1" customFormat="1" ht="18" customHeight="1">
      <c r="B21" s="28"/>
      <c r="E21" s="23" t="str">
        <f>IF('Rekapitulace stavby'!E17="","",'Rekapitulace stavby'!E17)</f>
        <v xml:space="preserve"> </v>
      </c>
      <c r="I21" s="25" t="s">
        <v>25</v>
      </c>
      <c r="J21" s="23" t="str">
        <f>IF('Rekapitulace stavby'!AN17="","",'Rekapitulace stavby'!AN17)</f>
        <v/>
      </c>
      <c r="L21" s="28"/>
    </row>
    <row r="22" spans="2:12" s="1" customFormat="1" ht="6.95" customHeight="1">
      <c r="B22" s="28"/>
      <c r="L22" s="28"/>
    </row>
    <row r="23" spans="2:12" s="1" customFormat="1" ht="12" customHeight="1">
      <c r="B23" s="28"/>
      <c r="D23" s="25" t="s">
        <v>29</v>
      </c>
      <c r="I23" s="25" t="s">
        <v>23</v>
      </c>
      <c r="J23" s="23" t="str">
        <f>IF('Rekapitulace stavby'!AN19="","",'Rekapitulace stavby'!AN19)</f>
        <v/>
      </c>
      <c r="L23" s="28"/>
    </row>
    <row r="24" spans="2:12" s="1" customFormat="1" ht="18" customHeight="1">
      <c r="B24" s="28"/>
      <c r="E24" s="23" t="str">
        <f>IF('Rekapitulace stavby'!E20="","",'Rekapitulace stavby'!E20)</f>
        <v xml:space="preserve"> </v>
      </c>
      <c r="I24" s="25" t="s">
        <v>25</v>
      </c>
      <c r="J24" s="23" t="str">
        <f>IF('Rekapitulace stavby'!AN20="","",'Rekapitulace stavby'!AN20)</f>
        <v/>
      </c>
      <c r="L24" s="28"/>
    </row>
    <row r="25" spans="2:12" s="1" customFormat="1" ht="6.95" customHeight="1">
      <c r="B25" s="28"/>
      <c r="L25" s="28"/>
    </row>
    <row r="26" spans="2:12" s="1" customFormat="1" ht="12" customHeight="1">
      <c r="B26" s="28"/>
      <c r="D26" s="25" t="s">
        <v>30</v>
      </c>
      <c r="L26" s="28"/>
    </row>
    <row r="27" spans="2:12" s="7" customFormat="1" ht="16.5" customHeight="1">
      <c r="B27" s="84"/>
      <c r="E27" s="240" t="s">
        <v>1</v>
      </c>
      <c r="F27" s="240"/>
      <c r="G27" s="240"/>
      <c r="H27" s="240"/>
      <c r="L27" s="84"/>
    </row>
    <row r="28" spans="2:12" s="1" customFormat="1" ht="6.95" customHeight="1">
      <c r="B28" s="28"/>
      <c r="L28" s="28"/>
    </row>
    <row r="29" spans="2:12" s="1" customFormat="1" ht="6.95" customHeight="1">
      <c r="B29" s="28"/>
      <c r="D29" s="49"/>
      <c r="E29" s="49"/>
      <c r="F29" s="49"/>
      <c r="G29" s="49"/>
      <c r="H29" s="49"/>
      <c r="I29" s="49"/>
      <c r="J29" s="49"/>
      <c r="K29" s="49"/>
      <c r="L29" s="28"/>
    </row>
    <row r="30" spans="2:12" s="1" customFormat="1" ht="25.35" customHeight="1">
      <c r="B30" s="28"/>
      <c r="D30" s="85" t="s">
        <v>31</v>
      </c>
      <c r="J30" s="61">
        <f>ROUND(J127,2)</f>
        <v>0</v>
      </c>
      <c r="L30" s="28"/>
    </row>
    <row r="31" spans="2:12" s="1" customFormat="1" ht="6.95" customHeight="1">
      <c r="B31" s="28"/>
      <c r="D31" s="49"/>
      <c r="E31" s="49"/>
      <c r="F31" s="49"/>
      <c r="G31" s="49"/>
      <c r="H31" s="49"/>
      <c r="I31" s="49"/>
      <c r="J31" s="49"/>
      <c r="K31" s="49"/>
      <c r="L31" s="28"/>
    </row>
    <row r="32" spans="2:12" s="1" customFormat="1" ht="14.45" customHeight="1">
      <c r="B32" s="28"/>
      <c r="F32" s="31" t="s">
        <v>33</v>
      </c>
      <c r="I32" s="31" t="s">
        <v>32</v>
      </c>
      <c r="J32" s="31" t="s">
        <v>34</v>
      </c>
      <c r="L32" s="28"/>
    </row>
    <row r="33" spans="2:12" s="1" customFormat="1" ht="14.45" customHeight="1">
      <c r="B33" s="28"/>
      <c r="D33" s="86" t="s">
        <v>35</v>
      </c>
      <c r="E33" s="25" t="s">
        <v>36</v>
      </c>
      <c r="F33" s="87">
        <f>ROUND((SUM(BE127:BE197)),2)</f>
        <v>0</v>
      </c>
      <c r="I33" s="88">
        <v>0.21</v>
      </c>
      <c r="J33" s="87">
        <f>ROUND(((SUM(BE127:BE197))*I33),2)</f>
        <v>0</v>
      </c>
      <c r="L33" s="28"/>
    </row>
    <row r="34" spans="2:12" s="1" customFormat="1" ht="14.45" customHeight="1">
      <c r="B34" s="28"/>
      <c r="E34" s="25" t="s">
        <v>37</v>
      </c>
      <c r="F34" s="87">
        <f>ROUND((SUM(BF127:BF197)),2)</f>
        <v>0</v>
      </c>
      <c r="I34" s="88">
        <v>0.15</v>
      </c>
      <c r="J34" s="87">
        <f>ROUND(((SUM(BF127:BF197))*I34),2)</f>
        <v>0</v>
      </c>
      <c r="L34" s="28"/>
    </row>
    <row r="35" spans="2:12" s="1" customFormat="1" ht="14.45" customHeight="1" hidden="1">
      <c r="B35" s="28"/>
      <c r="E35" s="25" t="s">
        <v>38</v>
      </c>
      <c r="F35" s="87">
        <f>ROUND((SUM(BG127:BG197)),2)</f>
        <v>0</v>
      </c>
      <c r="I35" s="88">
        <v>0.21</v>
      </c>
      <c r="J35" s="87">
        <f>0</f>
        <v>0</v>
      </c>
      <c r="L35" s="28"/>
    </row>
    <row r="36" spans="2:12" s="1" customFormat="1" ht="14.45" customHeight="1" hidden="1">
      <c r="B36" s="28"/>
      <c r="E36" s="25" t="s">
        <v>39</v>
      </c>
      <c r="F36" s="87">
        <f>ROUND((SUM(BH127:BH197)),2)</f>
        <v>0</v>
      </c>
      <c r="I36" s="88">
        <v>0.15</v>
      </c>
      <c r="J36" s="87">
        <f>0</f>
        <v>0</v>
      </c>
      <c r="L36" s="28"/>
    </row>
    <row r="37" spans="2:12" s="1" customFormat="1" ht="14.45" customHeight="1" hidden="1">
      <c r="B37" s="28"/>
      <c r="E37" s="25" t="s">
        <v>40</v>
      </c>
      <c r="F37" s="87">
        <f>ROUND((SUM(BI127:BI197)),2)</f>
        <v>0</v>
      </c>
      <c r="I37" s="88">
        <v>0</v>
      </c>
      <c r="J37" s="87">
        <f>0</f>
        <v>0</v>
      </c>
      <c r="L37" s="28"/>
    </row>
    <row r="38" spans="2:12" s="1" customFormat="1" ht="6.95" customHeight="1">
      <c r="B38" s="28"/>
      <c r="L38" s="28"/>
    </row>
    <row r="39" spans="2:12" s="1" customFormat="1" ht="25.35" customHeight="1">
      <c r="B39" s="28"/>
      <c r="C39" s="89"/>
      <c r="D39" s="90" t="s">
        <v>41</v>
      </c>
      <c r="E39" s="52"/>
      <c r="F39" s="52"/>
      <c r="G39" s="91" t="s">
        <v>42</v>
      </c>
      <c r="H39" s="92" t="s">
        <v>43</v>
      </c>
      <c r="I39" s="52"/>
      <c r="J39" s="93">
        <f>SUM(J30:J37)</f>
        <v>0</v>
      </c>
      <c r="K39" s="94"/>
      <c r="L39" s="28"/>
    </row>
    <row r="40" spans="2:12" s="1" customFormat="1" ht="14.45" customHeight="1">
      <c r="B40" s="28"/>
      <c r="L40" s="28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28"/>
      <c r="D50" s="37" t="s">
        <v>44</v>
      </c>
      <c r="E50" s="38"/>
      <c r="F50" s="38"/>
      <c r="G50" s="37" t="s">
        <v>45</v>
      </c>
      <c r="H50" s="38"/>
      <c r="I50" s="38"/>
      <c r="J50" s="38"/>
      <c r="K50" s="38"/>
      <c r="L50" s="28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.75">
      <c r="B61" s="28"/>
      <c r="D61" s="39" t="s">
        <v>46</v>
      </c>
      <c r="E61" s="30"/>
      <c r="F61" s="95" t="s">
        <v>47</v>
      </c>
      <c r="G61" s="39" t="s">
        <v>46</v>
      </c>
      <c r="H61" s="30"/>
      <c r="I61" s="30"/>
      <c r="J61" s="96" t="s">
        <v>47</v>
      </c>
      <c r="K61" s="30"/>
      <c r="L61" s="28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.75">
      <c r="B65" s="28"/>
      <c r="D65" s="37" t="s">
        <v>48</v>
      </c>
      <c r="E65" s="38"/>
      <c r="F65" s="38"/>
      <c r="G65" s="37" t="s">
        <v>49</v>
      </c>
      <c r="H65" s="38"/>
      <c r="I65" s="38"/>
      <c r="J65" s="38"/>
      <c r="K65" s="38"/>
      <c r="L65" s="28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.75">
      <c r="B76" s="28"/>
      <c r="D76" s="39" t="s">
        <v>46</v>
      </c>
      <c r="E76" s="30"/>
      <c r="F76" s="95" t="s">
        <v>47</v>
      </c>
      <c r="G76" s="39" t="s">
        <v>46</v>
      </c>
      <c r="H76" s="30"/>
      <c r="I76" s="30"/>
      <c r="J76" s="96" t="s">
        <v>47</v>
      </c>
      <c r="K76" s="30"/>
      <c r="L76" s="28"/>
    </row>
    <row r="77" spans="2:12" s="1" customFormat="1" ht="14.45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8"/>
    </row>
    <row r="81" spans="2:12" s="1" customFormat="1" ht="6.95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8"/>
    </row>
    <row r="82" spans="2:12" s="1" customFormat="1" ht="24.95" customHeight="1">
      <c r="B82" s="28"/>
      <c r="C82" s="20" t="s">
        <v>106</v>
      </c>
      <c r="L82" s="28"/>
    </row>
    <row r="83" spans="2:12" s="1" customFormat="1" ht="6.95" customHeight="1">
      <c r="B83" s="28"/>
      <c r="L83" s="28"/>
    </row>
    <row r="84" spans="2:12" s="1" customFormat="1" ht="12" customHeight="1">
      <c r="B84" s="28"/>
      <c r="C84" s="25" t="s">
        <v>14</v>
      </c>
      <c r="L84" s="28"/>
    </row>
    <row r="85" spans="2:12" s="1" customFormat="1" ht="16.5" customHeight="1">
      <c r="B85" s="28"/>
      <c r="E85" s="264" t="str">
        <f>E7</f>
        <v>Sklad a přístřešek pro svařován a retenční nádrž, SAKO Brno a.s.</v>
      </c>
      <c r="F85" s="265"/>
      <c r="G85" s="265"/>
      <c r="H85" s="265"/>
      <c r="L85" s="28"/>
    </row>
    <row r="86" spans="2:12" s="1" customFormat="1" ht="12" customHeight="1">
      <c r="B86" s="28"/>
      <c r="C86" s="25" t="s">
        <v>104</v>
      </c>
      <c r="L86" s="28"/>
    </row>
    <row r="87" spans="2:12" s="1" customFormat="1" ht="16.5" customHeight="1">
      <c r="B87" s="28"/>
      <c r="E87" s="229" t="str">
        <f>E9</f>
        <v>Přístřešek pro svařování</v>
      </c>
      <c r="F87" s="263"/>
      <c r="G87" s="263"/>
      <c r="H87" s="263"/>
      <c r="L87" s="28"/>
    </row>
    <row r="88" spans="2:12" s="1" customFormat="1" ht="6.95" customHeight="1">
      <c r="B88" s="28"/>
      <c r="L88" s="28"/>
    </row>
    <row r="89" spans="2:12" s="1" customFormat="1" ht="12" customHeight="1">
      <c r="B89" s="28"/>
      <c r="C89" s="25" t="s">
        <v>18</v>
      </c>
      <c r="F89" s="23" t="str">
        <f>F12</f>
        <v>Brno - Komárov</v>
      </c>
      <c r="I89" s="25" t="s">
        <v>20</v>
      </c>
      <c r="J89" s="48" t="str">
        <f>IF(J12="","",J12)</f>
        <v>22. 7. 2022</v>
      </c>
      <c r="L89" s="28"/>
    </row>
    <row r="90" spans="2:12" s="1" customFormat="1" ht="6.95" customHeight="1">
      <c r="B90" s="28"/>
      <c r="L90" s="28"/>
    </row>
    <row r="91" spans="2:12" s="1" customFormat="1" ht="15.2" customHeight="1">
      <c r="B91" s="28"/>
      <c r="C91" s="25" t="s">
        <v>22</v>
      </c>
      <c r="F91" s="23" t="str">
        <f>E15</f>
        <v xml:space="preserve"> </v>
      </c>
      <c r="I91" s="25" t="s">
        <v>27</v>
      </c>
      <c r="J91" s="26" t="str">
        <f>E21</f>
        <v xml:space="preserve"> </v>
      </c>
      <c r="L91" s="28"/>
    </row>
    <row r="92" spans="2:12" s="1" customFormat="1" ht="15.2" customHeight="1">
      <c r="B92" s="28"/>
      <c r="C92" s="25" t="s">
        <v>26</v>
      </c>
      <c r="F92" s="23" t="str">
        <f>IF(E18="","",E18)</f>
        <v>Vyplň údaj</v>
      </c>
      <c r="I92" s="25" t="s">
        <v>29</v>
      </c>
      <c r="J92" s="26" t="str">
        <f>E24</f>
        <v xml:space="preserve"> </v>
      </c>
      <c r="L92" s="28"/>
    </row>
    <row r="93" spans="2:12" s="1" customFormat="1" ht="10.35" customHeight="1">
      <c r="B93" s="28"/>
      <c r="L93" s="28"/>
    </row>
    <row r="94" spans="2:12" s="1" customFormat="1" ht="29.25" customHeight="1">
      <c r="B94" s="28"/>
      <c r="C94" s="97" t="s">
        <v>107</v>
      </c>
      <c r="D94" s="89"/>
      <c r="E94" s="89"/>
      <c r="F94" s="89"/>
      <c r="G94" s="89"/>
      <c r="H94" s="89"/>
      <c r="I94" s="89"/>
      <c r="J94" s="98" t="s">
        <v>108</v>
      </c>
      <c r="K94" s="89"/>
      <c r="L94" s="28"/>
    </row>
    <row r="95" spans="2:12" s="1" customFormat="1" ht="10.35" customHeight="1">
      <c r="B95" s="28"/>
      <c r="L95" s="28"/>
    </row>
    <row r="96" spans="2:47" s="1" customFormat="1" ht="22.9" customHeight="1">
      <c r="B96" s="28"/>
      <c r="C96" s="99" t="s">
        <v>109</v>
      </c>
      <c r="J96" s="61">
        <f>J127</f>
        <v>0</v>
      </c>
      <c r="L96" s="28"/>
      <c r="AU96" s="16" t="s">
        <v>110</v>
      </c>
    </row>
    <row r="97" spans="2:12" s="8" customFormat="1" ht="24.95" customHeight="1">
      <c r="B97" s="100"/>
      <c r="D97" s="101" t="s">
        <v>111</v>
      </c>
      <c r="E97" s="102"/>
      <c r="F97" s="102"/>
      <c r="G97" s="102"/>
      <c r="H97" s="102"/>
      <c r="I97" s="102"/>
      <c r="J97" s="103">
        <f>J128</f>
        <v>0</v>
      </c>
      <c r="L97" s="100"/>
    </row>
    <row r="98" spans="2:12" s="9" customFormat="1" ht="19.9" customHeight="1">
      <c r="B98" s="104"/>
      <c r="D98" s="105" t="s">
        <v>880</v>
      </c>
      <c r="E98" s="106"/>
      <c r="F98" s="106"/>
      <c r="G98" s="106"/>
      <c r="H98" s="106"/>
      <c r="I98" s="106"/>
      <c r="J98" s="107">
        <f>J129</f>
        <v>0</v>
      </c>
      <c r="L98" s="104"/>
    </row>
    <row r="99" spans="2:12" s="9" customFormat="1" ht="19.9" customHeight="1">
      <c r="B99" s="104"/>
      <c r="D99" s="105" t="s">
        <v>112</v>
      </c>
      <c r="E99" s="106"/>
      <c r="F99" s="106"/>
      <c r="G99" s="106"/>
      <c r="H99" s="106"/>
      <c r="I99" s="106"/>
      <c r="J99" s="107">
        <f>J139</f>
        <v>0</v>
      </c>
      <c r="L99" s="104"/>
    </row>
    <row r="100" spans="2:12" s="9" customFormat="1" ht="19.9" customHeight="1">
      <c r="B100" s="104"/>
      <c r="D100" s="105" t="s">
        <v>881</v>
      </c>
      <c r="E100" s="106"/>
      <c r="F100" s="106"/>
      <c r="G100" s="106"/>
      <c r="H100" s="106"/>
      <c r="I100" s="106"/>
      <c r="J100" s="107">
        <f>J144</f>
        <v>0</v>
      </c>
      <c r="L100" s="104"/>
    </row>
    <row r="101" spans="2:12" s="9" customFormat="1" ht="19.9" customHeight="1">
      <c r="B101" s="104"/>
      <c r="D101" s="105" t="s">
        <v>882</v>
      </c>
      <c r="E101" s="106"/>
      <c r="F101" s="106"/>
      <c r="G101" s="106"/>
      <c r="H101" s="106"/>
      <c r="I101" s="106"/>
      <c r="J101" s="107">
        <f>J155</f>
        <v>0</v>
      </c>
      <c r="L101" s="104"/>
    </row>
    <row r="102" spans="2:12" s="9" customFormat="1" ht="19.9" customHeight="1">
      <c r="B102" s="104"/>
      <c r="D102" s="105" t="s">
        <v>883</v>
      </c>
      <c r="E102" s="106"/>
      <c r="F102" s="106"/>
      <c r="G102" s="106"/>
      <c r="H102" s="106"/>
      <c r="I102" s="106"/>
      <c r="J102" s="107">
        <f>J160</f>
        <v>0</v>
      </c>
      <c r="L102" s="104"/>
    </row>
    <row r="103" spans="2:12" s="9" customFormat="1" ht="19.9" customHeight="1">
      <c r="B103" s="104"/>
      <c r="D103" s="105" t="s">
        <v>884</v>
      </c>
      <c r="E103" s="106"/>
      <c r="F103" s="106"/>
      <c r="G103" s="106"/>
      <c r="H103" s="106"/>
      <c r="I103" s="106"/>
      <c r="J103" s="107">
        <f>J169</f>
        <v>0</v>
      </c>
      <c r="L103" s="104"/>
    </row>
    <row r="104" spans="2:12" s="8" customFormat="1" ht="24.95" customHeight="1">
      <c r="B104" s="100"/>
      <c r="D104" s="101" t="s">
        <v>114</v>
      </c>
      <c r="E104" s="102"/>
      <c r="F104" s="102"/>
      <c r="G104" s="102"/>
      <c r="H104" s="102"/>
      <c r="I104" s="102"/>
      <c r="J104" s="103">
        <f>J171</f>
        <v>0</v>
      </c>
      <c r="L104" s="100"/>
    </row>
    <row r="105" spans="2:12" s="9" customFormat="1" ht="19.9" customHeight="1">
      <c r="B105" s="104"/>
      <c r="D105" s="105" t="s">
        <v>302</v>
      </c>
      <c r="E105" s="106"/>
      <c r="F105" s="106"/>
      <c r="G105" s="106"/>
      <c r="H105" s="106"/>
      <c r="I105" s="106"/>
      <c r="J105" s="107">
        <f>J172</f>
        <v>0</v>
      </c>
      <c r="L105" s="104"/>
    </row>
    <row r="106" spans="2:12" s="9" customFormat="1" ht="19.9" customHeight="1">
      <c r="B106" s="104"/>
      <c r="D106" s="105" t="s">
        <v>885</v>
      </c>
      <c r="E106" s="106"/>
      <c r="F106" s="106"/>
      <c r="G106" s="106"/>
      <c r="H106" s="106"/>
      <c r="I106" s="106"/>
      <c r="J106" s="107">
        <f>J183</f>
        <v>0</v>
      </c>
      <c r="L106" s="104"/>
    </row>
    <row r="107" spans="2:12" s="9" customFormat="1" ht="19.9" customHeight="1">
      <c r="B107" s="104"/>
      <c r="D107" s="105" t="s">
        <v>886</v>
      </c>
      <c r="E107" s="106"/>
      <c r="F107" s="106"/>
      <c r="G107" s="106"/>
      <c r="H107" s="106"/>
      <c r="I107" s="106"/>
      <c r="J107" s="107">
        <f>J185</f>
        <v>0</v>
      </c>
      <c r="L107" s="104"/>
    </row>
    <row r="108" spans="2:12" s="1" customFormat="1" ht="21.75" customHeight="1">
      <c r="B108" s="28"/>
      <c r="L108" s="28"/>
    </row>
    <row r="109" spans="2:12" s="1" customFormat="1" ht="6.95" customHeight="1"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28"/>
    </row>
    <row r="113" spans="2:12" s="1" customFormat="1" ht="6.95" customHeight="1">
      <c r="B113" s="42"/>
      <c r="C113" s="43"/>
      <c r="D113" s="43"/>
      <c r="E113" s="43"/>
      <c r="F113" s="43"/>
      <c r="G113" s="43"/>
      <c r="H113" s="43"/>
      <c r="I113" s="43"/>
      <c r="J113" s="43"/>
      <c r="K113" s="43"/>
      <c r="L113" s="28"/>
    </row>
    <row r="114" spans="2:12" s="1" customFormat="1" ht="24.95" customHeight="1">
      <c r="B114" s="28"/>
      <c r="C114" s="20" t="s">
        <v>118</v>
      </c>
      <c r="L114" s="28"/>
    </row>
    <row r="115" spans="2:12" s="1" customFormat="1" ht="6.95" customHeight="1">
      <c r="B115" s="28"/>
      <c r="L115" s="28"/>
    </row>
    <row r="116" spans="2:12" s="1" customFormat="1" ht="12" customHeight="1">
      <c r="B116" s="28"/>
      <c r="C116" s="25" t="s">
        <v>14</v>
      </c>
      <c r="L116" s="28"/>
    </row>
    <row r="117" spans="2:12" s="1" customFormat="1" ht="16.5" customHeight="1">
      <c r="B117" s="28"/>
      <c r="E117" s="264" t="str">
        <f>E7</f>
        <v>Sklad a přístřešek pro svařován a retenční nádrž, SAKO Brno a.s.</v>
      </c>
      <c r="F117" s="265"/>
      <c r="G117" s="265"/>
      <c r="H117" s="265"/>
      <c r="L117" s="28"/>
    </row>
    <row r="118" spans="2:12" s="1" customFormat="1" ht="12" customHeight="1">
      <c r="B118" s="28"/>
      <c r="C118" s="25" t="s">
        <v>104</v>
      </c>
      <c r="L118" s="28"/>
    </row>
    <row r="119" spans="2:12" s="1" customFormat="1" ht="16.5" customHeight="1">
      <c r="B119" s="28"/>
      <c r="E119" s="229" t="str">
        <f>E9</f>
        <v>Přístřešek pro svařování</v>
      </c>
      <c r="F119" s="263"/>
      <c r="G119" s="263"/>
      <c r="H119" s="263"/>
      <c r="L119" s="28"/>
    </row>
    <row r="120" spans="2:12" s="1" customFormat="1" ht="6.95" customHeight="1">
      <c r="B120" s="28"/>
      <c r="L120" s="28"/>
    </row>
    <row r="121" spans="2:12" s="1" customFormat="1" ht="12" customHeight="1">
      <c r="B121" s="28"/>
      <c r="C121" s="25" t="s">
        <v>18</v>
      </c>
      <c r="F121" s="23" t="str">
        <f>F12</f>
        <v>Brno - Komárov</v>
      </c>
      <c r="I121" s="25" t="s">
        <v>20</v>
      </c>
      <c r="J121" s="48" t="str">
        <f>IF(J12="","",J12)</f>
        <v>22. 7. 2022</v>
      </c>
      <c r="L121" s="28"/>
    </row>
    <row r="122" spans="2:12" s="1" customFormat="1" ht="6.95" customHeight="1">
      <c r="B122" s="28"/>
      <c r="L122" s="28"/>
    </row>
    <row r="123" spans="2:12" s="1" customFormat="1" ht="15.2" customHeight="1">
      <c r="B123" s="28"/>
      <c r="C123" s="25" t="s">
        <v>22</v>
      </c>
      <c r="F123" s="23" t="str">
        <f>E15</f>
        <v xml:space="preserve"> </v>
      </c>
      <c r="I123" s="25" t="s">
        <v>27</v>
      </c>
      <c r="J123" s="26" t="str">
        <f>E21</f>
        <v xml:space="preserve"> </v>
      </c>
      <c r="L123" s="28"/>
    </row>
    <row r="124" spans="2:12" s="1" customFormat="1" ht="15.2" customHeight="1">
      <c r="B124" s="28"/>
      <c r="C124" s="25" t="s">
        <v>26</v>
      </c>
      <c r="F124" s="23" t="str">
        <f>IF(E18="","",E18)</f>
        <v>Vyplň údaj</v>
      </c>
      <c r="I124" s="25" t="s">
        <v>29</v>
      </c>
      <c r="J124" s="26" t="str">
        <f>E24</f>
        <v xml:space="preserve"> </v>
      </c>
      <c r="L124" s="28"/>
    </row>
    <row r="125" spans="2:12" s="1" customFormat="1" ht="10.35" customHeight="1">
      <c r="B125" s="28"/>
      <c r="L125" s="28"/>
    </row>
    <row r="126" spans="2:20" s="10" customFormat="1" ht="29.25" customHeight="1">
      <c r="B126" s="108"/>
      <c r="C126" s="109" t="s">
        <v>119</v>
      </c>
      <c r="D126" s="110" t="s">
        <v>56</v>
      </c>
      <c r="E126" s="110" t="s">
        <v>52</v>
      </c>
      <c r="F126" s="110" t="s">
        <v>53</v>
      </c>
      <c r="G126" s="110" t="s">
        <v>120</v>
      </c>
      <c r="H126" s="110" t="s">
        <v>121</v>
      </c>
      <c r="I126" s="110" t="s">
        <v>122</v>
      </c>
      <c r="J126" s="111" t="s">
        <v>108</v>
      </c>
      <c r="K126" s="112" t="s">
        <v>123</v>
      </c>
      <c r="L126" s="108"/>
      <c r="M126" s="54" t="s">
        <v>1</v>
      </c>
      <c r="N126" s="55" t="s">
        <v>35</v>
      </c>
      <c r="O126" s="55" t="s">
        <v>124</v>
      </c>
      <c r="P126" s="55" t="s">
        <v>125</v>
      </c>
      <c r="Q126" s="55" t="s">
        <v>126</v>
      </c>
      <c r="R126" s="55" t="s">
        <v>127</v>
      </c>
      <c r="S126" s="55" t="s">
        <v>128</v>
      </c>
      <c r="T126" s="56" t="s">
        <v>129</v>
      </c>
    </row>
    <row r="127" spans="2:63" s="1" customFormat="1" ht="22.9" customHeight="1">
      <c r="B127" s="28"/>
      <c r="C127" s="59" t="s">
        <v>130</v>
      </c>
      <c r="J127" s="113">
        <f>BK127</f>
        <v>0</v>
      </c>
      <c r="L127" s="28"/>
      <c r="M127" s="57"/>
      <c r="N127" s="49"/>
      <c r="O127" s="49"/>
      <c r="P127" s="114">
        <f>P128+P171</f>
        <v>356.71882000000005</v>
      </c>
      <c r="Q127" s="49"/>
      <c r="R127" s="114">
        <f>R128+R171</f>
        <v>6.425920840000001</v>
      </c>
      <c r="S127" s="49"/>
      <c r="T127" s="115">
        <f>T128+T171</f>
        <v>0</v>
      </c>
      <c r="AT127" s="16" t="s">
        <v>70</v>
      </c>
      <c r="AU127" s="16" t="s">
        <v>110</v>
      </c>
      <c r="BK127" s="116">
        <f>BK128+BK171</f>
        <v>0</v>
      </c>
    </row>
    <row r="128" spans="2:63" s="11" customFormat="1" ht="25.9" customHeight="1">
      <c r="B128" s="117"/>
      <c r="D128" s="118" t="s">
        <v>70</v>
      </c>
      <c r="E128" s="119" t="s">
        <v>131</v>
      </c>
      <c r="F128" s="119" t="s">
        <v>132</v>
      </c>
      <c r="J128" s="120">
        <f>BK128</f>
        <v>0</v>
      </c>
      <c r="L128" s="117"/>
      <c r="M128" s="121"/>
      <c r="P128" s="122">
        <f>P129+P139+P144+P155+P160+P169</f>
        <v>289.65571900000003</v>
      </c>
      <c r="R128" s="122">
        <f>R129+R139+R144+R155+R160+R169</f>
        <v>6.134400100000001</v>
      </c>
      <c r="T128" s="123">
        <f>T129+T139+T144+T155+T160+T169</f>
        <v>0</v>
      </c>
      <c r="AR128" s="118" t="s">
        <v>79</v>
      </c>
      <c r="AT128" s="124" t="s">
        <v>70</v>
      </c>
      <c r="AU128" s="124" t="s">
        <v>71</v>
      </c>
      <c r="AY128" s="118" t="s">
        <v>133</v>
      </c>
      <c r="BK128" s="125">
        <f>BK129+BK139+BK144+BK155+BK160+BK169</f>
        <v>0</v>
      </c>
    </row>
    <row r="129" spans="2:63" s="11" customFormat="1" ht="22.9" customHeight="1">
      <c r="B129" s="117"/>
      <c r="D129" s="118" t="s">
        <v>70</v>
      </c>
      <c r="E129" s="126" t="s">
        <v>887</v>
      </c>
      <c r="F129" s="126" t="s">
        <v>888</v>
      </c>
      <c r="J129" s="127">
        <f>BK129</f>
        <v>0</v>
      </c>
      <c r="L129" s="117"/>
      <c r="M129" s="121"/>
      <c r="P129" s="122">
        <f>SUM(P130:P138)</f>
        <v>0</v>
      </c>
      <c r="R129" s="122">
        <f>SUM(R130:R138)</f>
        <v>0</v>
      </c>
      <c r="T129" s="123">
        <f>SUM(T130:T138)</f>
        <v>0</v>
      </c>
      <c r="AR129" s="118" t="s">
        <v>79</v>
      </c>
      <c r="AT129" s="124" t="s">
        <v>70</v>
      </c>
      <c r="AU129" s="124" t="s">
        <v>79</v>
      </c>
      <c r="AY129" s="118" t="s">
        <v>133</v>
      </c>
      <c r="BK129" s="125">
        <f>SUM(BK130:BK138)</f>
        <v>0</v>
      </c>
    </row>
    <row r="130" spans="2:65" s="1" customFormat="1" ht="24.2" customHeight="1">
      <c r="B130" s="128"/>
      <c r="C130" s="129" t="s">
        <v>79</v>
      </c>
      <c r="D130" s="129" t="s">
        <v>135</v>
      </c>
      <c r="E130" s="130" t="s">
        <v>889</v>
      </c>
      <c r="F130" s="131" t="s">
        <v>890</v>
      </c>
      <c r="G130" s="132" t="s">
        <v>297</v>
      </c>
      <c r="H130" s="133">
        <v>1</v>
      </c>
      <c r="I130" s="134"/>
      <c r="J130" s="134">
        <f aca="true" t="shared" si="0" ref="J130:J138">ROUND(I130*H130,2)</f>
        <v>0</v>
      </c>
      <c r="K130" s="135"/>
      <c r="L130" s="28"/>
      <c r="M130" s="136" t="s">
        <v>1</v>
      </c>
      <c r="N130" s="137" t="s">
        <v>36</v>
      </c>
      <c r="O130" s="138">
        <v>0</v>
      </c>
      <c r="P130" s="138">
        <f aca="true" t="shared" si="1" ref="P130:P138">O130*H130</f>
        <v>0</v>
      </c>
      <c r="Q130" s="138">
        <v>0</v>
      </c>
      <c r="R130" s="138">
        <f aca="true" t="shared" si="2" ref="R130:R138">Q130*H130</f>
        <v>0</v>
      </c>
      <c r="S130" s="138">
        <v>0</v>
      </c>
      <c r="T130" s="139">
        <f aca="true" t="shared" si="3" ref="T130:T138">S130*H130</f>
        <v>0</v>
      </c>
      <c r="AR130" s="140" t="s">
        <v>139</v>
      </c>
      <c r="AT130" s="140" t="s">
        <v>135</v>
      </c>
      <c r="AU130" s="140" t="s">
        <v>81</v>
      </c>
      <c r="AY130" s="16" t="s">
        <v>133</v>
      </c>
      <c r="BE130" s="141">
        <f aca="true" t="shared" si="4" ref="BE130:BE138">IF(N130="základní",J130,0)</f>
        <v>0</v>
      </c>
      <c r="BF130" s="141">
        <f aca="true" t="shared" si="5" ref="BF130:BF138">IF(N130="snížená",J130,0)</f>
        <v>0</v>
      </c>
      <c r="BG130" s="141">
        <f aca="true" t="shared" si="6" ref="BG130:BG138">IF(N130="zákl. přenesená",J130,0)</f>
        <v>0</v>
      </c>
      <c r="BH130" s="141">
        <f aca="true" t="shared" si="7" ref="BH130:BH138">IF(N130="sníž. přenesená",J130,0)</f>
        <v>0</v>
      </c>
      <c r="BI130" s="141">
        <f aca="true" t="shared" si="8" ref="BI130:BI138">IF(N130="nulová",J130,0)</f>
        <v>0</v>
      </c>
      <c r="BJ130" s="16" t="s">
        <v>79</v>
      </c>
      <c r="BK130" s="141">
        <f aca="true" t="shared" si="9" ref="BK130:BK138">ROUND(I130*H130,2)</f>
        <v>0</v>
      </c>
      <c r="BL130" s="16" t="s">
        <v>139</v>
      </c>
      <c r="BM130" s="140" t="s">
        <v>891</v>
      </c>
    </row>
    <row r="131" spans="2:65" s="1" customFormat="1" ht="21.75" customHeight="1">
      <c r="B131" s="128"/>
      <c r="C131" s="129" t="s">
        <v>81</v>
      </c>
      <c r="D131" s="129" t="s">
        <v>135</v>
      </c>
      <c r="E131" s="130" t="s">
        <v>892</v>
      </c>
      <c r="F131" s="131" t="s">
        <v>893</v>
      </c>
      <c r="G131" s="132" t="s">
        <v>200</v>
      </c>
      <c r="H131" s="133">
        <v>5</v>
      </c>
      <c r="I131" s="134"/>
      <c r="J131" s="134">
        <f t="shared" si="0"/>
        <v>0</v>
      </c>
      <c r="K131" s="135"/>
      <c r="L131" s="28"/>
      <c r="M131" s="136" t="s">
        <v>1</v>
      </c>
      <c r="N131" s="137" t="s">
        <v>36</v>
      </c>
      <c r="O131" s="138">
        <v>0</v>
      </c>
      <c r="P131" s="138">
        <f t="shared" si="1"/>
        <v>0</v>
      </c>
      <c r="Q131" s="138">
        <v>0</v>
      </c>
      <c r="R131" s="138">
        <f t="shared" si="2"/>
        <v>0</v>
      </c>
      <c r="S131" s="138">
        <v>0</v>
      </c>
      <c r="T131" s="139">
        <f t="shared" si="3"/>
        <v>0</v>
      </c>
      <c r="AR131" s="140" t="s">
        <v>139</v>
      </c>
      <c r="AT131" s="140" t="s">
        <v>135</v>
      </c>
      <c r="AU131" s="140" t="s">
        <v>81</v>
      </c>
      <c r="AY131" s="16" t="s">
        <v>133</v>
      </c>
      <c r="BE131" s="141">
        <f t="shared" si="4"/>
        <v>0</v>
      </c>
      <c r="BF131" s="141">
        <f t="shared" si="5"/>
        <v>0</v>
      </c>
      <c r="BG131" s="141">
        <f t="shared" si="6"/>
        <v>0</v>
      </c>
      <c r="BH131" s="141">
        <f t="shared" si="7"/>
        <v>0</v>
      </c>
      <c r="BI131" s="141">
        <f t="shared" si="8"/>
        <v>0</v>
      </c>
      <c r="BJ131" s="16" t="s">
        <v>79</v>
      </c>
      <c r="BK131" s="141">
        <f t="shared" si="9"/>
        <v>0</v>
      </c>
      <c r="BL131" s="16" t="s">
        <v>139</v>
      </c>
      <c r="BM131" s="140" t="s">
        <v>894</v>
      </c>
    </row>
    <row r="132" spans="2:65" s="1" customFormat="1" ht="16.5" customHeight="1">
      <c r="B132" s="128"/>
      <c r="C132" s="129" t="s">
        <v>142</v>
      </c>
      <c r="D132" s="129" t="s">
        <v>135</v>
      </c>
      <c r="E132" s="130" t="s">
        <v>895</v>
      </c>
      <c r="F132" s="131" t="s">
        <v>896</v>
      </c>
      <c r="G132" s="132" t="s">
        <v>297</v>
      </c>
      <c r="H132" s="133">
        <v>2</v>
      </c>
      <c r="I132" s="134"/>
      <c r="J132" s="134">
        <f t="shared" si="0"/>
        <v>0</v>
      </c>
      <c r="K132" s="135"/>
      <c r="L132" s="28"/>
      <c r="M132" s="136" t="s">
        <v>1</v>
      </c>
      <c r="N132" s="137" t="s">
        <v>36</v>
      </c>
      <c r="O132" s="138">
        <v>0</v>
      </c>
      <c r="P132" s="138">
        <f t="shared" si="1"/>
        <v>0</v>
      </c>
      <c r="Q132" s="138">
        <v>0</v>
      </c>
      <c r="R132" s="138">
        <f t="shared" si="2"/>
        <v>0</v>
      </c>
      <c r="S132" s="138">
        <v>0</v>
      </c>
      <c r="T132" s="139">
        <f t="shared" si="3"/>
        <v>0</v>
      </c>
      <c r="AR132" s="140" t="s">
        <v>139</v>
      </c>
      <c r="AT132" s="140" t="s">
        <v>135</v>
      </c>
      <c r="AU132" s="140" t="s">
        <v>81</v>
      </c>
      <c r="AY132" s="16" t="s">
        <v>133</v>
      </c>
      <c r="BE132" s="141">
        <f t="shared" si="4"/>
        <v>0</v>
      </c>
      <c r="BF132" s="141">
        <f t="shared" si="5"/>
        <v>0</v>
      </c>
      <c r="BG132" s="141">
        <f t="shared" si="6"/>
        <v>0</v>
      </c>
      <c r="BH132" s="141">
        <f t="shared" si="7"/>
        <v>0</v>
      </c>
      <c r="BI132" s="141">
        <f t="shared" si="8"/>
        <v>0</v>
      </c>
      <c r="BJ132" s="16" t="s">
        <v>79</v>
      </c>
      <c r="BK132" s="141">
        <f t="shared" si="9"/>
        <v>0</v>
      </c>
      <c r="BL132" s="16" t="s">
        <v>139</v>
      </c>
      <c r="BM132" s="140" t="s">
        <v>897</v>
      </c>
    </row>
    <row r="133" spans="2:65" s="1" customFormat="1" ht="24.2" customHeight="1">
      <c r="B133" s="128"/>
      <c r="C133" s="129" t="s">
        <v>139</v>
      </c>
      <c r="D133" s="129" t="s">
        <v>135</v>
      </c>
      <c r="E133" s="130" t="s">
        <v>898</v>
      </c>
      <c r="F133" s="131" t="s">
        <v>899</v>
      </c>
      <c r="G133" s="132" t="s">
        <v>297</v>
      </c>
      <c r="H133" s="133">
        <v>2</v>
      </c>
      <c r="I133" s="134"/>
      <c r="J133" s="134">
        <f t="shared" si="0"/>
        <v>0</v>
      </c>
      <c r="K133" s="135"/>
      <c r="L133" s="28"/>
      <c r="M133" s="136" t="s">
        <v>1</v>
      </c>
      <c r="N133" s="137" t="s">
        <v>36</v>
      </c>
      <c r="O133" s="138">
        <v>0</v>
      </c>
      <c r="P133" s="138">
        <f t="shared" si="1"/>
        <v>0</v>
      </c>
      <c r="Q133" s="138">
        <v>0</v>
      </c>
      <c r="R133" s="138">
        <f t="shared" si="2"/>
        <v>0</v>
      </c>
      <c r="S133" s="138">
        <v>0</v>
      </c>
      <c r="T133" s="139">
        <f t="shared" si="3"/>
        <v>0</v>
      </c>
      <c r="AR133" s="140" t="s">
        <v>139</v>
      </c>
      <c r="AT133" s="140" t="s">
        <v>135</v>
      </c>
      <c r="AU133" s="140" t="s">
        <v>81</v>
      </c>
      <c r="AY133" s="16" t="s">
        <v>133</v>
      </c>
      <c r="BE133" s="141">
        <f t="shared" si="4"/>
        <v>0</v>
      </c>
      <c r="BF133" s="141">
        <f t="shared" si="5"/>
        <v>0</v>
      </c>
      <c r="BG133" s="141">
        <f t="shared" si="6"/>
        <v>0</v>
      </c>
      <c r="BH133" s="141">
        <f t="shared" si="7"/>
        <v>0</v>
      </c>
      <c r="BI133" s="141">
        <f t="shared" si="8"/>
        <v>0</v>
      </c>
      <c r="BJ133" s="16" t="s">
        <v>79</v>
      </c>
      <c r="BK133" s="141">
        <f t="shared" si="9"/>
        <v>0</v>
      </c>
      <c r="BL133" s="16" t="s">
        <v>139</v>
      </c>
      <c r="BM133" s="140" t="s">
        <v>900</v>
      </c>
    </row>
    <row r="134" spans="2:65" s="1" customFormat="1" ht="21.75" customHeight="1">
      <c r="B134" s="128"/>
      <c r="C134" s="129" t="s">
        <v>150</v>
      </c>
      <c r="D134" s="129" t="s">
        <v>135</v>
      </c>
      <c r="E134" s="130" t="s">
        <v>901</v>
      </c>
      <c r="F134" s="131" t="s">
        <v>902</v>
      </c>
      <c r="G134" s="132" t="s">
        <v>297</v>
      </c>
      <c r="H134" s="133">
        <v>2</v>
      </c>
      <c r="I134" s="134"/>
      <c r="J134" s="134">
        <f t="shared" si="0"/>
        <v>0</v>
      </c>
      <c r="K134" s="135"/>
      <c r="L134" s="28"/>
      <c r="M134" s="136" t="s">
        <v>1</v>
      </c>
      <c r="N134" s="137" t="s">
        <v>36</v>
      </c>
      <c r="O134" s="138">
        <v>0</v>
      </c>
      <c r="P134" s="138">
        <f t="shared" si="1"/>
        <v>0</v>
      </c>
      <c r="Q134" s="138">
        <v>0</v>
      </c>
      <c r="R134" s="138">
        <f t="shared" si="2"/>
        <v>0</v>
      </c>
      <c r="S134" s="138">
        <v>0</v>
      </c>
      <c r="T134" s="139">
        <f t="shared" si="3"/>
        <v>0</v>
      </c>
      <c r="AR134" s="140" t="s">
        <v>139</v>
      </c>
      <c r="AT134" s="140" t="s">
        <v>135</v>
      </c>
      <c r="AU134" s="140" t="s">
        <v>81</v>
      </c>
      <c r="AY134" s="16" t="s">
        <v>133</v>
      </c>
      <c r="BE134" s="141">
        <f t="shared" si="4"/>
        <v>0</v>
      </c>
      <c r="BF134" s="141">
        <f t="shared" si="5"/>
        <v>0</v>
      </c>
      <c r="BG134" s="141">
        <f t="shared" si="6"/>
        <v>0</v>
      </c>
      <c r="BH134" s="141">
        <f t="shared" si="7"/>
        <v>0</v>
      </c>
      <c r="BI134" s="141">
        <f t="shared" si="8"/>
        <v>0</v>
      </c>
      <c r="BJ134" s="16" t="s">
        <v>79</v>
      </c>
      <c r="BK134" s="141">
        <f t="shared" si="9"/>
        <v>0</v>
      </c>
      <c r="BL134" s="16" t="s">
        <v>139</v>
      </c>
      <c r="BM134" s="140" t="s">
        <v>903</v>
      </c>
    </row>
    <row r="135" spans="2:65" s="1" customFormat="1" ht="21.75" customHeight="1">
      <c r="B135" s="128"/>
      <c r="C135" s="129" t="s">
        <v>146</v>
      </c>
      <c r="D135" s="129" t="s">
        <v>135</v>
      </c>
      <c r="E135" s="130" t="s">
        <v>904</v>
      </c>
      <c r="F135" s="131" t="s">
        <v>905</v>
      </c>
      <c r="G135" s="132" t="s">
        <v>297</v>
      </c>
      <c r="H135" s="133">
        <v>1</v>
      </c>
      <c r="I135" s="134"/>
      <c r="J135" s="134">
        <f t="shared" si="0"/>
        <v>0</v>
      </c>
      <c r="K135" s="135"/>
      <c r="L135" s="28"/>
      <c r="M135" s="136" t="s">
        <v>1</v>
      </c>
      <c r="N135" s="137" t="s">
        <v>36</v>
      </c>
      <c r="O135" s="138">
        <v>0</v>
      </c>
      <c r="P135" s="138">
        <f t="shared" si="1"/>
        <v>0</v>
      </c>
      <c r="Q135" s="138">
        <v>0</v>
      </c>
      <c r="R135" s="138">
        <f t="shared" si="2"/>
        <v>0</v>
      </c>
      <c r="S135" s="138">
        <v>0</v>
      </c>
      <c r="T135" s="139">
        <f t="shared" si="3"/>
        <v>0</v>
      </c>
      <c r="AR135" s="140" t="s">
        <v>139</v>
      </c>
      <c r="AT135" s="140" t="s">
        <v>135</v>
      </c>
      <c r="AU135" s="140" t="s">
        <v>81</v>
      </c>
      <c r="AY135" s="16" t="s">
        <v>133</v>
      </c>
      <c r="BE135" s="141">
        <f t="shared" si="4"/>
        <v>0</v>
      </c>
      <c r="BF135" s="141">
        <f t="shared" si="5"/>
        <v>0</v>
      </c>
      <c r="BG135" s="141">
        <f t="shared" si="6"/>
        <v>0</v>
      </c>
      <c r="BH135" s="141">
        <f t="shared" si="7"/>
        <v>0</v>
      </c>
      <c r="BI135" s="141">
        <f t="shared" si="8"/>
        <v>0</v>
      </c>
      <c r="BJ135" s="16" t="s">
        <v>79</v>
      </c>
      <c r="BK135" s="141">
        <f t="shared" si="9"/>
        <v>0</v>
      </c>
      <c r="BL135" s="16" t="s">
        <v>139</v>
      </c>
      <c r="BM135" s="140" t="s">
        <v>906</v>
      </c>
    </row>
    <row r="136" spans="2:65" s="1" customFormat="1" ht="16.5" customHeight="1">
      <c r="B136" s="128"/>
      <c r="C136" s="129" t="s">
        <v>157</v>
      </c>
      <c r="D136" s="129" t="s">
        <v>135</v>
      </c>
      <c r="E136" s="130" t="s">
        <v>907</v>
      </c>
      <c r="F136" s="131" t="s">
        <v>908</v>
      </c>
      <c r="G136" s="132" t="s">
        <v>297</v>
      </c>
      <c r="H136" s="133">
        <v>1</v>
      </c>
      <c r="I136" s="134"/>
      <c r="J136" s="134">
        <f t="shared" si="0"/>
        <v>0</v>
      </c>
      <c r="K136" s="135"/>
      <c r="L136" s="28"/>
      <c r="M136" s="136" t="s">
        <v>1</v>
      </c>
      <c r="N136" s="137" t="s">
        <v>36</v>
      </c>
      <c r="O136" s="138">
        <v>0</v>
      </c>
      <c r="P136" s="138">
        <f t="shared" si="1"/>
        <v>0</v>
      </c>
      <c r="Q136" s="138">
        <v>0</v>
      </c>
      <c r="R136" s="138">
        <f t="shared" si="2"/>
        <v>0</v>
      </c>
      <c r="S136" s="138">
        <v>0</v>
      </c>
      <c r="T136" s="139">
        <f t="shared" si="3"/>
        <v>0</v>
      </c>
      <c r="AR136" s="140" t="s">
        <v>139</v>
      </c>
      <c r="AT136" s="140" t="s">
        <v>135</v>
      </c>
      <c r="AU136" s="140" t="s">
        <v>81</v>
      </c>
      <c r="AY136" s="16" t="s">
        <v>133</v>
      </c>
      <c r="BE136" s="141">
        <f t="shared" si="4"/>
        <v>0</v>
      </c>
      <c r="BF136" s="141">
        <f t="shared" si="5"/>
        <v>0</v>
      </c>
      <c r="BG136" s="141">
        <f t="shared" si="6"/>
        <v>0</v>
      </c>
      <c r="BH136" s="141">
        <f t="shared" si="7"/>
        <v>0</v>
      </c>
      <c r="BI136" s="141">
        <f t="shared" si="8"/>
        <v>0</v>
      </c>
      <c r="BJ136" s="16" t="s">
        <v>79</v>
      </c>
      <c r="BK136" s="141">
        <f t="shared" si="9"/>
        <v>0</v>
      </c>
      <c r="BL136" s="16" t="s">
        <v>139</v>
      </c>
      <c r="BM136" s="140" t="s">
        <v>909</v>
      </c>
    </row>
    <row r="137" spans="2:65" s="1" customFormat="1" ht="16.5" customHeight="1">
      <c r="B137" s="128"/>
      <c r="C137" s="129" t="s">
        <v>149</v>
      </c>
      <c r="D137" s="129" t="s">
        <v>135</v>
      </c>
      <c r="E137" s="130" t="s">
        <v>910</v>
      </c>
      <c r="F137" s="131" t="s">
        <v>911</v>
      </c>
      <c r="G137" s="132" t="s">
        <v>297</v>
      </c>
      <c r="H137" s="133">
        <v>1</v>
      </c>
      <c r="I137" s="134"/>
      <c r="J137" s="134">
        <f t="shared" si="0"/>
        <v>0</v>
      </c>
      <c r="K137" s="135"/>
      <c r="L137" s="28"/>
      <c r="M137" s="136" t="s">
        <v>1</v>
      </c>
      <c r="N137" s="137" t="s">
        <v>36</v>
      </c>
      <c r="O137" s="138">
        <v>0</v>
      </c>
      <c r="P137" s="138">
        <f t="shared" si="1"/>
        <v>0</v>
      </c>
      <c r="Q137" s="138">
        <v>0</v>
      </c>
      <c r="R137" s="138">
        <f t="shared" si="2"/>
        <v>0</v>
      </c>
      <c r="S137" s="138">
        <v>0</v>
      </c>
      <c r="T137" s="139">
        <f t="shared" si="3"/>
        <v>0</v>
      </c>
      <c r="AR137" s="140" t="s">
        <v>139</v>
      </c>
      <c r="AT137" s="140" t="s">
        <v>135</v>
      </c>
      <c r="AU137" s="140" t="s">
        <v>81</v>
      </c>
      <c r="AY137" s="16" t="s">
        <v>133</v>
      </c>
      <c r="BE137" s="141">
        <f t="shared" si="4"/>
        <v>0</v>
      </c>
      <c r="BF137" s="141">
        <f t="shared" si="5"/>
        <v>0</v>
      </c>
      <c r="BG137" s="141">
        <f t="shared" si="6"/>
        <v>0</v>
      </c>
      <c r="BH137" s="141">
        <f t="shared" si="7"/>
        <v>0</v>
      </c>
      <c r="BI137" s="141">
        <f t="shared" si="8"/>
        <v>0</v>
      </c>
      <c r="BJ137" s="16" t="s">
        <v>79</v>
      </c>
      <c r="BK137" s="141">
        <f t="shared" si="9"/>
        <v>0</v>
      </c>
      <c r="BL137" s="16" t="s">
        <v>139</v>
      </c>
      <c r="BM137" s="140" t="s">
        <v>912</v>
      </c>
    </row>
    <row r="138" spans="2:65" s="1" customFormat="1" ht="16.5" customHeight="1">
      <c r="B138" s="128"/>
      <c r="C138" s="129" t="s">
        <v>164</v>
      </c>
      <c r="D138" s="129" t="s">
        <v>135</v>
      </c>
      <c r="E138" s="130" t="s">
        <v>913</v>
      </c>
      <c r="F138" s="131" t="s">
        <v>914</v>
      </c>
      <c r="G138" s="132" t="s">
        <v>297</v>
      </c>
      <c r="H138" s="133">
        <v>1</v>
      </c>
      <c r="I138" s="134"/>
      <c r="J138" s="134">
        <f t="shared" si="0"/>
        <v>0</v>
      </c>
      <c r="K138" s="135"/>
      <c r="L138" s="28"/>
      <c r="M138" s="136" t="s">
        <v>1</v>
      </c>
      <c r="N138" s="137" t="s">
        <v>36</v>
      </c>
      <c r="O138" s="138">
        <v>0</v>
      </c>
      <c r="P138" s="138">
        <f t="shared" si="1"/>
        <v>0</v>
      </c>
      <c r="Q138" s="138">
        <v>0</v>
      </c>
      <c r="R138" s="138">
        <f t="shared" si="2"/>
        <v>0</v>
      </c>
      <c r="S138" s="138">
        <v>0</v>
      </c>
      <c r="T138" s="139">
        <f t="shared" si="3"/>
        <v>0</v>
      </c>
      <c r="AR138" s="140" t="s">
        <v>139</v>
      </c>
      <c r="AT138" s="140" t="s">
        <v>135</v>
      </c>
      <c r="AU138" s="140" t="s">
        <v>81</v>
      </c>
      <c r="AY138" s="16" t="s">
        <v>133</v>
      </c>
      <c r="BE138" s="141">
        <f t="shared" si="4"/>
        <v>0</v>
      </c>
      <c r="BF138" s="141">
        <f t="shared" si="5"/>
        <v>0</v>
      </c>
      <c r="BG138" s="141">
        <f t="shared" si="6"/>
        <v>0</v>
      </c>
      <c r="BH138" s="141">
        <f t="shared" si="7"/>
        <v>0</v>
      </c>
      <c r="BI138" s="141">
        <f t="shared" si="8"/>
        <v>0</v>
      </c>
      <c r="BJ138" s="16" t="s">
        <v>79</v>
      </c>
      <c r="BK138" s="141">
        <f t="shared" si="9"/>
        <v>0</v>
      </c>
      <c r="BL138" s="16" t="s">
        <v>139</v>
      </c>
      <c r="BM138" s="140" t="s">
        <v>915</v>
      </c>
    </row>
    <row r="139" spans="2:63" s="11" customFormat="1" ht="22.9" customHeight="1">
      <c r="B139" s="117"/>
      <c r="D139" s="118" t="s">
        <v>70</v>
      </c>
      <c r="E139" s="126" t="s">
        <v>79</v>
      </c>
      <c r="F139" s="126" t="s">
        <v>134</v>
      </c>
      <c r="J139" s="127">
        <f>BK139</f>
        <v>0</v>
      </c>
      <c r="L139" s="117"/>
      <c r="M139" s="121"/>
      <c r="P139" s="122">
        <f>SUM(P140:P143)</f>
        <v>2.2199999999999998</v>
      </c>
      <c r="R139" s="122">
        <f>SUM(R140:R143)</f>
        <v>0</v>
      </c>
      <c r="T139" s="123">
        <f>SUM(T140:T143)</f>
        <v>0</v>
      </c>
      <c r="AR139" s="118" t="s">
        <v>79</v>
      </c>
      <c r="AT139" s="124" t="s">
        <v>70</v>
      </c>
      <c r="AU139" s="124" t="s">
        <v>79</v>
      </c>
      <c r="AY139" s="118" t="s">
        <v>133</v>
      </c>
      <c r="BK139" s="125">
        <f>SUM(BK140:BK143)</f>
        <v>0</v>
      </c>
    </row>
    <row r="140" spans="2:65" s="1" customFormat="1" ht="24.2" customHeight="1">
      <c r="B140" s="128"/>
      <c r="C140" s="129" t="s">
        <v>153</v>
      </c>
      <c r="D140" s="129" t="s">
        <v>135</v>
      </c>
      <c r="E140" s="130" t="s">
        <v>916</v>
      </c>
      <c r="F140" s="131" t="s">
        <v>917</v>
      </c>
      <c r="G140" s="132" t="s">
        <v>138</v>
      </c>
      <c r="H140" s="133">
        <v>0.6</v>
      </c>
      <c r="I140" s="134"/>
      <c r="J140" s="134">
        <f>ROUND(I140*H140,2)</f>
        <v>0</v>
      </c>
      <c r="K140" s="135"/>
      <c r="L140" s="28"/>
      <c r="M140" s="136" t="s">
        <v>1</v>
      </c>
      <c r="N140" s="137" t="s">
        <v>36</v>
      </c>
      <c r="O140" s="138">
        <v>3.613</v>
      </c>
      <c r="P140" s="138">
        <f>O140*H140</f>
        <v>2.1677999999999997</v>
      </c>
      <c r="Q140" s="138">
        <v>0</v>
      </c>
      <c r="R140" s="138">
        <f>Q140*H140</f>
        <v>0</v>
      </c>
      <c r="S140" s="138">
        <v>0</v>
      </c>
      <c r="T140" s="139">
        <f>S140*H140</f>
        <v>0</v>
      </c>
      <c r="AR140" s="140" t="s">
        <v>139</v>
      </c>
      <c r="AT140" s="140" t="s">
        <v>135</v>
      </c>
      <c r="AU140" s="140" t="s">
        <v>81</v>
      </c>
      <c r="AY140" s="16" t="s">
        <v>133</v>
      </c>
      <c r="BE140" s="141">
        <f>IF(N140="základní",J140,0)</f>
        <v>0</v>
      </c>
      <c r="BF140" s="141">
        <f>IF(N140="snížená",J140,0)</f>
        <v>0</v>
      </c>
      <c r="BG140" s="141">
        <f>IF(N140="zákl. přenesená",J140,0)</f>
        <v>0</v>
      </c>
      <c r="BH140" s="141">
        <f>IF(N140="sníž. přenesená",J140,0)</f>
        <v>0</v>
      </c>
      <c r="BI140" s="141">
        <f>IF(N140="nulová",J140,0)</f>
        <v>0</v>
      </c>
      <c r="BJ140" s="16" t="s">
        <v>79</v>
      </c>
      <c r="BK140" s="141">
        <f>ROUND(I140*H140,2)</f>
        <v>0</v>
      </c>
      <c r="BL140" s="16" t="s">
        <v>139</v>
      </c>
      <c r="BM140" s="140" t="s">
        <v>918</v>
      </c>
    </row>
    <row r="141" spans="2:65" s="1" customFormat="1" ht="37.9" customHeight="1">
      <c r="B141" s="128"/>
      <c r="C141" s="129" t="s">
        <v>171</v>
      </c>
      <c r="D141" s="129" t="s">
        <v>135</v>
      </c>
      <c r="E141" s="130" t="s">
        <v>919</v>
      </c>
      <c r="F141" s="131" t="s">
        <v>920</v>
      </c>
      <c r="G141" s="132" t="s">
        <v>138</v>
      </c>
      <c r="H141" s="133">
        <v>0.6</v>
      </c>
      <c r="I141" s="134"/>
      <c r="J141" s="134">
        <f>ROUND(I141*H141,2)</f>
        <v>0</v>
      </c>
      <c r="K141" s="135"/>
      <c r="L141" s="28"/>
      <c r="M141" s="136" t="s">
        <v>1</v>
      </c>
      <c r="N141" s="137" t="s">
        <v>36</v>
      </c>
      <c r="O141" s="138">
        <v>0.087</v>
      </c>
      <c r="P141" s="138">
        <f>O141*H141</f>
        <v>0.052199999999999996</v>
      </c>
      <c r="Q141" s="138">
        <v>0</v>
      </c>
      <c r="R141" s="138">
        <f>Q141*H141</f>
        <v>0</v>
      </c>
      <c r="S141" s="138">
        <v>0</v>
      </c>
      <c r="T141" s="139">
        <f>S141*H141</f>
        <v>0</v>
      </c>
      <c r="AR141" s="140" t="s">
        <v>139</v>
      </c>
      <c r="AT141" s="140" t="s">
        <v>135</v>
      </c>
      <c r="AU141" s="140" t="s">
        <v>81</v>
      </c>
      <c r="AY141" s="16" t="s">
        <v>133</v>
      </c>
      <c r="BE141" s="141">
        <f>IF(N141="základní",J141,0)</f>
        <v>0</v>
      </c>
      <c r="BF141" s="141">
        <f>IF(N141="snížená",J141,0)</f>
        <v>0</v>
      </c>
      <c r="BG141" s="141">
        <f>IF(N141="zákl. přenesená",J141,0)</f>
        <v>0</v>
      </c>
      <c r="BH141" s="141">
        <f>IF(N141="sníž. přenesená",J141,0)</f>
        <v>0</v>
      </c>
      <c r="BI141" s="141">
        <f>IF(N141="nulová",J141,0)</f>
        <v>0</v>
      </c>
      <c r="BJ141" s="16" t="s">
        <v>79</v>
      </c>
      <c r="BK141" s="141">
        <f>ROUND(I141*H141,2)</f>
        <v>0</v>
      </c>
      <c r="BL141" s="16" t="s">
        <v>139</v>
      </c>
      <c r="BM141" s="140" t="s">
        <v>921</v>
      </c>
    </row>
    <row r="142" spans="2:65" s="1" customFormat="1" ht="33" customHeight="1">
      <c r="B142" s="128"/>
      <c r="C142" s="129" t="s">
        <v>156</v>
      </c>
      <c r="D142" s="129" t="s">
        <v>135</v>
      </c>
      <c r="E142" s="130" t="s">
        <v>922</v>
      </c>
      <c r="F142" s="131" t="s">
        <v>923</v>
      </c>
      <c r="G142" s="132" t="s">
        <v>178</v>
      </c>
      <c r="H142" s="133">
        <v>1.08</v>
      </c>
      <c r="I142" s="134"/>
      <c r="J142" s="134">
        <f>ROUND(I142*H142,2)</f>
        <v>0</v>
      </c>
      <c r="K142" s="135"/>
      <c r="L142" s="28"/>
      <c r="M142" s="136" t="s">
        <v>1</v>
      </c>
      <c r="N142" s="137" t="s">
        <v>36</v>
      </c>
      <c r="O142" s="138">
        <v>0</v>
      </c>
      <c r="P142" s="138">
        <f>O142*H142</f>
        <v>0</v>
      </c>
      <c r="Q142" s="138">
        <v>0</v>
      </c>
      <c r="R142" s="138">
        <f>Q142*H142</f>
        <v>0</v>
      </c>
      <c r="S142" s="138">
        <v>0</v>
      </c>
      <c r="T142" s="139">
        <f>S142*H142</f>
        <v>0</v>
      </c>
      <c r="AR142" s="140" t="s">
        <v>139</v>
      </c>
      <c r="AT142" s="140" t="s">
        <v>135</v>
      </c>
      <c r="AU142" s="140" t="s">
        <v>81</v>
      </c>
      <c r="AY142" s="16" t="s">
        <v>133</v>
      </c>
      <c r="BE142" s="141">
        <f>IF(N142="základní",J142,0)</f>
        <v>0</v>
      </c>
      <c r="BF142" s="141">
        <f>IF(N142="snížená",J142,0)</f>
        <v>0</v>
      </c>
      <c r="BG142" s="141">
        <f>IF(N142="zákl. přenesená",J142,0)</f>
        <v>0</v>
      </c>
      <c r="BH142" s="141">
        <f>IF(N142="sníž. přenesená",J142,0)</f>
        <v>0</v>
      </c>
      <c r="BI142" s="141">
        <f>IF(N142="nulová",J142,0)</f>
        <v>0</v>
      </c>
      <c r="BJ142" s="16" t="s">
        <v>79</v>
      </c>
      <c r="BK142" s="141">
        <f>ROUND(I142*H142,2)</f>
        <v>0</v>
      </c>
      <c r="BL142" s="16" t="s">
        <v>139</v>
      </c>
      <c r="BM142" s="140" t="s">
        <v>924</v>
      </c>
    </row>
    <row r="143" spans="2:51" s="12" customFormat="1" ht="12">
      <c r="B143" s="161"/>
      <c r="D143" s="162" t="s">
        <v>925</v>
      </c>
      <c r="E143" s="163" t="s">
        <v>1</v>
      </c>
      <c r="F143" s="164" t="s">
        <v>926</v>
      </c>
      <c r="H143" s="165">
        <v>1.08</v>
      </c>
      <c r="L143" s="161"/>
      <c r="M143" s="166"/>
      <c r="T143" s="167"/>
      <c r="AT143" s="163" t="s">
        <v>925</v>
      </c>
      <c r="AU143" s="163" t="s">
        <v>81</v>
      </c>
      <c r="AV143" s="12" t="s">
        <v>81</v>
      </c>
      <c r="AW143" s="12" t="s">
        <v>28</v>
      </c>
      <c r="AX143" s="12" t="s">
        <v>79</v>
      </c>
      <c r="AY143" s="163" t="s">
        <v>133</v>
      </c>
    </row>
    <row r="144" spans="2:63" s="11" customFormat="1" ht="22.9" customHeight="1">
      <c r="B144" s="117"/>
      <c r="D144" s="118" t="s">
        <v>70</v>
      </c>
      <c r="E144" s="126" t="s">
        <v>81</v>
      </c>
      <c r="F144" s="126" t="s">
        <v>927</v>
      </c>
      <c r="J144" s="127">
        <f>BK144</f>
        <v>0</v>
      </c>
      <c r="L144" s="117"/>
      <c r="M144" s="121"/>
      <c r="P144" s="122">
        <f>SUM(P145:P154)</f>
        <v>26.9088</v>
      </c>
      <c r="R144" s="122">
        <f>SUM(R145:R154)</f>
        <v>2.080758</v>
      </c>
      <c r="T144" s="123">
        <f>SUM(T145:T154)</f>
        <v>0</v>
      </c>
      <c r="AR144" s="118" t="s">
        <v>79</v>
      </c>
      <c r="AT144" s="124" t="s">
        <v>70</v>
      </c>
      <c r="AU144" s="124" t="s">
        <v>79</v>
      </c>
      <c r="AY144" s="118" t="s">
        <v>133</v>
      </c>
      <c r="BK144" s="125">
        <f>SUM(BK145:BK154)</f>
        <v>0</v>
      </c>
    </row>
    <row r="145" spans="2:65" s="1" customFormat="1" ht="24.2" customHeight="1">
      <c r="B145" s="128"/>
      <c r="C145" s="267" t="s">
        <v>180</v>
      </c>
      <c r="D145" s="267" t="s">
        <v>135</v>
      </c>
      <c r="E145" s="268" t="s">
        <v>1593</v>
      </c>
      <c r="F145" s="269" t="s">
        <v>1592</v>
      </c>
      <c r="G145" s="270" t="s">
        <v>189</v>
      </c>
      <c r="H145" s="271">
        <v>24</v>
      </c>
      <c r="I145" s="272"/>
      <c r="J145" s="272">
        <f>ROUND(I145*H145,2)</f>
        <v>0</v>
      </c>
      <c r="K145" s="135"/>
      <c r="L145" s="28"/>
      <c r="M145" s="136" t="s">
        <v>1</v>
      </c>
      <c r="N145" s="137" t="s">
        <v>36</v>
      </c>
      <c r="O145" s="138">
        <v>1.07</v>
      </c>
      <c r="P145" s="138">
        <f>O145*H145</f>
        <v>25.68</v>
      </c>
      <c r="Q145" s="138">
        <v>0</v>
      </c>
      <c r="R145" s="138">
        <f>Q145*H145</f>
        <v>0</v>
      </c>
      <c r="S145" s="138">
        <v>0</v>
      </c>
      <c r="T145" s="139">
        <f>S145*H145</f>
        <v>0</v>
      </c>
      <c r="AR145" s="140" t="s">
        <v>139</v>
      </c>
      <c r="AT145" s="140" t="s">
        <v>135</v>
      </c>
      <c r="AU145" s="140" t="s">
        <v>81</v>
      </c>
      <c r="AY145" s="16" t="s">
        <v>133</v>
      </c>
      <c r="BE145" s="141">
        <f>IF(N145="základní",J145,0)</f>
        <v>0</v>
      </c>
      <c r="BF145" s="141">
        <f>IF(N145="snížená",J145,0)</f>
        <v>0</v>
      </c>
      <c r="BG145" s="141">
        <f>IF(N145="zákl. přenesená",J145,0)</f>
        <v>0</v>
      </c>
      <c r="BH145" s="141">
        <f>IF(N145="sníž. přenesená",J145,0)</f>
        <v>0</v>
      </c>
      <c r="BI145" s="141">
        <f>IF(N145="nulová",J145,0)</f>
        <v>0</v>
      </c>
      <c r="BJ145" s="16" t="s">
        <v>79</v>
      </c>
      <c r="BK145" s="141">
        <f>ROUND(I145*H145,2)</f>
        <v>0</v>
      </c>
      <c r="BL145" s="16" t="s">
        <v>139</v>
      </c>
      <c r="BM145" s="140" t="s">
        <v>928</v>
      </c>
    </row>
    <row r="146" spans="2:51" s="12" customFormat="1" ht="12">
      <c r="B146" s="161"/>
      <c r="D146" s="162" t="s">
        <v>925</v>
      </c>
      <c r="E146" s="163" t="s">
        <v>1</v>
      </c>
      <c r="F146" s="164" t="s">
        <v>929</v>
      </c>
      <c r="H146" s="165">
        <v>24</v>
      </c>
      <c r="L146" s="161"/>
      <c r="M146" s="166"/>
      <c r="T146" s="167"/>
      <c r="AT146" s="163" t="s">
        <v>925</v>
      </c>
      <c r="AU146" s="163" t="s">
        <v>81</v>
      </c>
      <c r="AV146" s="12" t="s">
        <v>81</v>
      </c>
      <c r="AW146" s="12" t="s">
        <v>28</v>
      </c>
      <c r="AX146" s="12" t="s">
        <v>79</v>
      </c>
      <c r="AY146" s="163" t="s">
        <v>133</v>
      </c>
    </row>
    <row r="147" spans="2:65" s="1" customFormat="1" ht="21.75" customHeight="1">
      <c r="B147" s="128"/>
      <c r="C147" s="142" t="s">
        <v>160</v>
      </c>
      <c r="D147" s="142" t="s">
        <v>175</v>
      </c>
      <c r="E147" s="143" t="s">
        <v>930</v>
      </c>
      <c r="F147" s="144" t="s">
        <v>931</v>
      </c>
      <c r="G147" s="145" t="s">
        <v>178</v>
      </c>
      <c r="H147" s="146">
        <f>0.546*1.05</f>
        <v>0.5733</v>
      </c>
      <c r="I147" s="147"/>
      <c r="J147" s="147">
        <f>ROUND(I147*H147,2)</f>
        <v>0</v>
      </c>
      <c r="K147" s="148"/>
      <c r="L147" s="149"/>
      <c r="M147" s="150" t="s">
        <v>1</v>
      </c>
      <c r="N147" s="151" t="s">
        <v>36</v>
      </c>
      <c r="O147" s="138">
        <v>0</v>
      </c>
      <c r="P147" s="138">
        <f>O147*H147</f>
        <v>0</v>
      </c>
      <c r="Q147" s="138">
        <v>1</v>
      </c>
      <c r="R147" s="138">
        <f>Q147*H147</f>
        <v>0.5733</v>
      </c>
      <c r="S147" s="138">
        <v>0</v>
      </c>
      <c r="T147" s="139">
        <f>S147*H147</f>
        <v>0</v>
      </c>
      <c r="AR147" s="140" t="s">
        <v>149</v>
      </c>
      <c r="AT147" s="140" t="s">
        <v>175</v>
      </c>
      <c r="AU147" s="140" t="s">
        <v>81</v>
      </c>
      <c r="AY147" s="16" t="s">
        <v>133</v>
      </c>
      <c r="BE147" s="141">
        <f>IF(N147="základní",J147,0)</f>
        <v>0</v>
      </c>
      <c r="BF147" s="141">
        <f>IF(N147="snížená",J147,0)</f>
        <v>0</v>
      </c>
      <c r="BG147" s="141">
        <f>IF(N147="zákl. přenesená",J147,0)</f>
        <v>0</v>
      </c>
      <c r="BH147" s="141">
        <f>IF(N147="sníž. přenesená",J147,0)</f>
        <v>0</v>
      </c>
      <c r="BI147" s="141">
        <f>IF(N147="nulová",J147,0)</f>
        <v>0</v>
      </c>
      <c r="BJ147" s="16" t="s">
        <v>79</v>
      </c>
      <c r="BK147" s="141">
        <f>ROUND(I147*H147,2)</f>
        <v>0</v>
      </c>
      <c r="BL147" s="16" t="s">
        <v>139</v>
      </c>
      <c r="BM147" s="140" t="s">
        <v>932</v>
      </c>
    </row>
    <row r="148" spans="2:51" s="12" customFormat="1" ht="12">
      <c r="B148" s="161"/>
      <c r="D148" s="162" t="s">
        <v>925</v>
      </c>
      <c r="E148" s="163" t="s">
        <v>1</v>
      </c>
      <c r="F148" s="164" t="s">
        <v>1565</v>
      </c>
      <c r="H148" s="165">
        <v>0.546</v>
      </c>
      <c r="L148" s="161"/>
      <c r="M148" s="166"/>
      <c r="T148" s="167"/>
      <c r="AT148" s="163" t="s">
        <v>925</v>
      </c>
      <c r="AU148" s="163" t="s">
        <v>81</v>
      </c>
      <c r="AV148" s="12" t="s">
        <v>81</v>
      </c>
      <c r="AW148" s="12" t="s">
        <v>28</v>
      </c>
      <c r="AX148" s="12" t="s">
        <v>79</v>
      </c>
      <c r="AY148" s="163" t="s">
        <v>133</v>
      </c>
    </row>
    <row r="149" spans="2:65" s="1" customFormat="1" ht="16.5" customHeight="1">
      <c r="B149" s="128"/>
      <c r="C149" s="129" t="s">
        <v>8</v>
      </c>
      <c r="D149" s="129" t="s">
        <v>135</v>
      </c>
      <c r="E149" s="130" t="s">
        <v>933</v>
      </c>
      <c r="F149" s="131" t="s">
        <v>934</v>
      </c>
      <c r="G149" s="132" t="s">
        <v>138</v>
      </c>
      <c r="H149" s="133">
        <v>0.6</v>
      </c>
      <c r="I149" s="134"/>
      <c r="J149" s="134">
        <f>ROUND(I149*H149,2)</f>
        <v>0</v>
      </c>
      <c r="K149" s="135"/>
      <c r="L149" s="28"/>
      <c r="M149" s="136" t="s">
        <v>1</v>
      </c>
      <c r="N149" s="137" t="s">
        <v>36</v>
      </c>
      <c r="O149" s="138">
        <v>0.584</v>
      </c>
      <c r="P149" s="138">
        <f>O149*H149</f>
        <v>0.3504</v>
      </c>
      <c r="Q149" s="138">
        <v>2.50187</v>
      </c>
      <c r="R149" s="138">
        <f>Q149*H149</f>
        <v>1.5011219999999998</v>
      </c>
      <c r="S149" s="138">
        <v>0</v>
      </c>
      <c r="T149" s="139">
        <f>S149*H149</f>
        <v>0</v>
      </c>
      <c r="AR149" s="140" t="s">
        <v>139</v>
      </c>
      <c r="AT149" s="140" t="s">
        <v>135</v>
      </c>
      <c r="AU149" s="140" t="s">
        <v>81</v>
      </c>
      <c r="AY149" s="16" t="s">
        <v>133</v>
      </c>
      <c r="BE149" s="141">
        <f>IF(N149="základní",J149,0)</f>
        <v>0</v>
      </c>
      <c r="BF149" s="141">
        <f>IF(N149="snížená",J149,0)</f>
        <v>0</v>
      </c>
      <c r="BG149" s="141">
        <f>IF(N149="zákl. přenesená",J149,0)</f>
        <v>0</v>
      </c>
      <c r="BH149" s="141">
        <f>IF(N149="sníž. přenesená",J149,0)</f>
        <v>0</v>
      </c>
      <c r="BI149" s="141">
        <f>IF(N149="nulová",J149,0)</f>
        <v>0</v>
      </c>
      <c r="BJ149" s="16" t="s">
        <v>79</v>
      </c>
      <c r="BK149" s="141">
        <f>ROUND(I149*H149,2)</f>
        <v>0</v>
      </c>
      <c r="BL149" s="16" t="s">
        <v>139</v>
      </c>
      <c r="BM149" s="140" t="s">
        <v>935</v>
      </c>
    </row>
    <row r="150" spans="2:51" s="12" customFormat="1" ht="12">
      <c r="B150" s="161"/>
      <c r="D150" s="162" t="s">
        <v>925</v>
      </c>
      <c r="E150" s="163" t="s">
        <v>1</v>
      </c>
      <c r="F150" s="164" t="s">
        <v>936</v>
      </c>
      <c r="H150" s="165">
        <v>0.6</v>
      </c>
      <c r="L150" s="161"/>
      <c r="M150" s="166"/>
      <c r="T150" s="167"/>
      <c r="AT150" s="163" t="s">
        <v>925</v>
      </c>
      <c r="AU150" s="163" t="s">
        <v>81</v>
      </c>
      <c r="AV150" s="12" t="s">
        <v>81</v>
      </c>
      <c r="AW150" s="12" t="s">
        <v>28</v>
      </c>
      <c r="AX150" s="12" t="s">
        <v>79</v>
      </c>
      <c r="AY150" s="163" t="s">
        <v>133</v>
      </c>
    </row>
    <row r="151" spans="2:65" s="1" customFormat="1" ht="16.5" customHeight="1">
      <c r="B151" s="128"/>
      <c r="C151" s="129" t="s">
        <v>163</v>
      </c>
      <c r="D151" s="129" t="s">
        <v>135</v>
      </c>
      <c r="E151" s="130" t="s">
        <v>937</v>
      </c>
      <c r="F151" s="131" t="s">
        <v>938</v>
      </c>
      <c r="G151" s="132" t="s">
        <v>145</v>
      </c>
      <c r="H151" s="133">
        <v>2.4</v>
      </c>
      <c r="I151" s="134"/>
      <c r="J151" s="134">
        <f>ROUND(I151*H151,2)</f>
        <v>0</v>
      </c>
      <c r="K151" s="135"/>
      <c r="L151" s="28"/>
      <c r="M151" s="136" t="s">
        <v>1</v>
      </c>
      <c r="N151" s="137" t="s">
        <v>36</v>
      </c>
      <c r="O151" s="138">
        <v>0.274</v>
      </c>
      <c r="P151" s="138">
        <f>O151*H151</f>
        <v>0.6576000000000001</v>
      </c>
      <c r="Q151" s="138">
        <v>0.00264</v>
      </c>
      <c r="R151" s="138">
        <f>Q151*H151</f>
        <v>0.006336</v>
      </c>
      <c r="S151" s="138">
        <v>0</v>
      </c>
      <c r="T151" s="139">
        <f>S151*H151</f>
        <v>0</v>
      </c>
      <c r="AR151" s="140" t="s">
        <v>139</v>
      </c>
      <c r="AT151" s="140" t="s">
        <v>135</v>
      </c>
      <c r="AU151" s="140" t="s">
        <v>81</v>
      </c>
      <c r="AY151" s="16" t="s">
        <v>133</v>
      </c>
      <c r="BE151" s="141">
        <f>IF(N151="základní",J151,0)</f>
        <v>0</v>
      </c>
      <c r="BF151" s="141">
        <f>IF(N151="snížená",J151,0)</f>
        <v>0</v>
      </c>
      <c r="BG151" s="141">
        <f>IF(N151="zákl. přenesená",J151,0)</f>
        <v>0</v>
      </c>
      <c r="BH151" s="141">
        <f>IF(N151="sníž. přenesená",J151,0)</f>
        <v>0</v>
      </c>
      <c r="BI151" s="141">
        <f>IF(N151="nulová",J151,0)</f>
        <v>0</v>
      </c>
      <c r="BJ151" s="16" t="s">
        <v>79</v>
      </c>
      <c r="BK151" s="141">
        <f>ROUND(I151*H151,2)</f>
        <v>0</v>
      </c>
      <c r="BL151" s="16" t="s">
        <v>139</v>
      </c>
      <c r="BM151" s="140" t="s">
        <v>939</v>
      </c>
    </row>
    <row r="152" spans="2:51" s="12" customFormat="1" ht="12">
      <c r="B152" s="161"/>
      <c r="D152" s="162" t="s">
        <v>925</v>
      </c>
      <c r="E152" s="163" t="s">
        <v>1</v>
      </c>
      <c r="F152" s="164" t="s">
        <v>940</v>
      </c>
      <c r="H152" s="165">
        <v>2.4</v>
      </c>
      <c r="L152" s="161"/>
      <c r="M152" s="166"/>
      <c r="T152" s="167"/>
      <c r="AT152" s="163" t="s">
        <v>925</v>
      </c>
      <c r="AU152" s="163" t="s">
        <v>81</v>
      </c>
      <c r="AV152" s="12" t="s">
        <v>81</v>
      </c>
      <c r="AW152" s="12" t="s">
        <v>28</v>
      </c>
      <c r="AX152" s="12" t="s">
        <v>79</v>
      </c>
      <c r="AY152" s="163" t="s">
        <v>133</v>
      </c>
    </row>
    <row r="153" spans="2:65" s="1" customFormat="1" ht="16.5" customHeight="1">
      <c r="B153" s="128"/>
      <c r="C153" s="129" t="s">
        <v>194</v>
      </c>
      <c r="D153" s="129" t="s">
        <v>135</v>
      </c>
      <c r="E153" s="130" t="s">
        <v>941</v>
      </c>
      <c r="F153" s="131" t="s">
        <v>942</v>
      </c>
      <c r="G153" s="132" t="s">
        <v>145</v>
      </c>
      <c r="H153" s="133">
        <v>2.4</v>
      </c>
      <c r="I153" s="134"/>
      <c r="J153" s="134">
        <f>ROUND(I153*H153,2)</f>
        <v>0</v>
      </c>
      <c r="K153" s="135"/>
      <c r="L153" s="28"/>
      <c r="M153" s="136" t="s">
        <v>1</v>
      </c>
      <c r="N153" s="137" t="s">
        <v>36</v>
      </c>
      <c r="O153" s="138">
        <v>0.092</v>
      </c>
      <c r="P153" s="138">
        <f>O153*H153</f>
        <v>0.2208</v>
      </c>
      <c r="Q153" s="138">
        <v>0</v>
      </c>
      <c r="R153" s="138">
        <f>Q153*H153</f>
        <v>0</v>
      </c>
      <c r="S153" s="138">
        <v>0</v>
      </c>
      <c r="T153" s="139">
        <f>S153*H153</f>
        <v>0</v>
      </c>
      <c r="AR153" s="140" t="s">
        <v>139</v>
      </c>
      <c r="AT153" s="140" t="s">
        <v>135</v>
      </c>
      <c r="AU153" s="140" t="s">
        <v>81</v>
      </c>
      <c r="AY153" s="16" t="s">
        <v>133</v>
      </c>
      <c r="BE153" s="141">
        <f>IF(N153="základní",J153,0)</f>
        <v>0</v>
      </c>
      <c r="BF153" s="141">
        <f>IF(N153="snížená",J153,0)</f>
        <v>0</v>
      </c>
      <c r="BG153" s="141">
        <f>IF(N153="zákl. přenesená",J153,0)</f>
        <v>0</v>
      </c>
      <c r="BH153" s="141">
        <f>IF(N153="sníž. přenesená",J153,0)</f>
        <v>0</v>
      </c>
      <c r="BI153" s="141">
        <f>IF(N153="nulová",J153,0)</f>
        <v>0</v>
      </c>
      <c r="BJ153" s="16" t="s">
        <v>79</v>
      </c>
      <c r="BK153" s="141">
        <f>ROUND(I153*H153,2)</f>
        <v>0</v>
      </c>
      <c r="BL153" s="16" t="s">
        <v>139</v>
      </c>
      <c r="BM153" s="140" t="s">
        <v>943</v>
      </c>
    </row>
    <row r="154" spans="2:65" s="1" customFormat="1" ht="21.75" customHeight="1">
      <c r="B154" s="128"/>
      <c r="C154" s="129" t="s">
        <v>167</v>
      </c>
      <c r="D154" s="129" t="s">
        <v>135</v>
      </c>
      <c r="E154" s="130" t="s">
        <v>944</v>
      </c>
      <c r="F154" s="131" t="s">
        <v>1555</v>
      </c>
      <c r="G154" s="132" t="s">
        <v>178</v>
      </c>
      <c r="H154" s="133">
        <v>0</v>
      </c>
      <c r="I154" s="134"/>
      <c r="J154" s="134">
        <f>ROUND(I154*H154,2)</f>
        <v>0</v>
      </c>
      <c r="K154" s="135"/>
      <c r="L154" s="28"/>
      <c r="M154" s="136" t="s">
        <v>1</v>
      </c>
      <c r="N154" s="137" t="s">
        <v>36</v>
      </c>
      <c r="O154" s="138">
        <v>23.968</v>
      </c>
      <c r="P154" s="138">
        <f>O154*H154</f>
        <v>0</v>
      </c>
      <c r="Q154" s="138">
        <v>1.06062</v>
      </c>
      <c r="R154" s="138">
        <f>Q154*H154</f>
        <v>0</v>
      </c>
      <c r="S154" s="138">
        <v>0</v>
      </c>
      <c r="T154" s="139">
        <f>S154*H154</f>
        <v>0</v>
      </c>
      <c r="AR154" s="140" t="s">
        <v>139</v>
      </c>
      <c r="AT154" s="140" t="s">
        <v>135</v>
      </c>
      <c r="AU154" s="140" t="s">
        <v>81</v>
      </c>
      <c r="AY154" s="16" t="s">
        <v>133</v>
      </c>
      <c r="BE154" s="141">
        <f>IF(N154="základní",J154,0)</f>
        <v>0</v>
      </c>
      <c r="BF154" s="141">
        <f>IF(N154="snížená",J154,0)</f>
        <v>0</v>
      </c>
      <c r="BG154" s="141">
        <f>IF(N154="zákl. přenesená",J154,0)</f>
        <v>0</v>
      </c>
      <c r="BH154" s="141">
        <f>IF(N154="sníž. přenesená",J154,0)</f>
        <v>0</v>
      </c>
      <c r="BI154" s="141">
        <f>IF(N154="nulová",J154,0)</f>
        <v>0</v>
      </c>
      <c r="BJ154" s="16" t="s">
        <v>79</v>
      </c>
      <c r="BK154" s="141">
        <f>ROUND(I154*H154,2)</f>
        <v>0</v>
      </c>
      <c r="BL154" s="16" t="s">
        <v>139</v>
      </c>
      <c r="BM154" s="140" t="s">
        <v>945</v>
      </c>
    </row>
    <row r="155" spans="2:63" s="11" customFormat="1" ht="22.9" customHeight="1">
      <c r="B155" s="117"/>
      <c r="D155" s="118" t="s">
        <v>70</v>
      </c>
      <c r="E155" s="126" t="s">
        <v>139</v>
      </c>
      <c r="F155" s="126" t="s">
        <v>946</v>
      </c>
      <c r="J155" s="127">
        <f>BK155</f>
        <v>0</v>
      </c>
      <c r="L155" s="117"/>
      <c r="M155" s="121"/>
      <c r="P155" s="122">
        <f>SUM(P156:P159)</f>
        <v>53.320899999999995</v>
      </c>
      <c r="R155" s="122">
        <f>SUM(R156:R159)</f>
        <v>0.5944995000000001</v>
      </c>
      <c r="T155" s="123">
        <f>SUM(T156:T159)</f>
        <v>0</v>
      </c>
      <c r="AR155" s="118" t="s">
        <v>79</v>
      </c>
      <c r="AT155" s="124" t="s">
        <v>70</v>
      </c>
      <c r="AU155" s="124" t="s">
        <v>79</v>
      </c>
      <c r="AY155" s="118" t="s">
        <v>133</v>
      </c>
      <c r="BK155" s="125">
        <f>SUM(BK156:BK159)</f>
        <v>0</v>
      </c>
    </row>
    <row r="156" spans="2:65" s="1" customFormat="1" ht="24.2" customHeight="1">
      <c r="B156" s="128"/>
      <c r="C156" s="129" t="s">
        <v>202</v>
      </c>
      <c r="D156" s="129" t="s">
        <v>135</v>
      </c>
      <c r="E156" s="130" t="s">
        <v>947</v>
      </c>
      <c r="F156" s="131" t="s">
        <v>948</v>
      </c>
      <c r="G156" s="132" t="s">
        <v>145</v>
      </c>
      <c r="H156" s="133">
        <v>54.97</v>
      </c>
      <c r="I156" s="134"/>
      <c r="J156" s="134">
        <f>ROUND(I156*H156,2)</f>
        <v>0</v>
      </c>
      <c r="K156" s="135"/>
      <c r="L156" s="28"/>
      <c r="M156" s="136" t="s">
        <v>1</v>
      </c>
      <c r="N156" s="137" t="s">
        <v>36</v>
      </c>
      <c r="O156" s="138">
        <v>0.97</v>
      </c>
      <c r="P156" s="138">
        <f>O156*H156</f>
        <v>53.320899999999995</v>
      </c>
      <c r="Q156" s="138">
        <v>0</v>
      </c>
      <c r="R156" s="138">
        <f>Q156*H156</f>
        <v>0</v>
      </c>
      <c r="S156" s="138">
        <v>0</v>
      </c>
      <c r="T156" s="139">
        <f>S156*H156</f>
        <v>0</v>
      </c>
      <c r="AR156" s="140" t="s">
        <v>139</v>
      </c>
      <c r="AT156" s="140" t="s">
        <v>135</v>
      </c>
      <c r="AU156" s="140" t="s">
        <v>81</v>
      </c>
      <c r="AY156" s="16" t="s">
        <v>133</v>
      </c>
      <c r="BE156" s="141">
        <f>IF(N156="základní",J156,0)</f>
        <v>0</v>
      </c>
      <c r="BF156" s="141">
        <f>IF(N156="snížená",J156,0)</f>
        <v>0</v>
      </c>
      <c r="BG156" s="141">
        <f>IF(N156="zákl. přenesená",J156,0)</f>
        <v>0</v>
      </c>
      <c r="BH156" s="141">
        <f>IF(N156="sníž. přenesená",J156,0)</f>
        <v>0</v>
      </c>
      <c r="BI156" s="141">
        <f>IF(N156="nulová",J156,0)</f>
        <v>0</v>
      </c>
      <c r="BJ156" s="16" t="s">
        <v>79</v>
      </c>
      <c r="BK156" s="141">
        <f>ROUND(I156*H156,2)</f>
        <v>0</v>
      </c>
      <c r="BL156" s="16" t="s">
        <v>139</v>
      </c>
      <c r="BM156" s="140" t="s">
        <v>949</v>
      </c>
    </row>
    <row r="157" spans="2:51" s="12" customFormat="1" ht="12">
      <c r="B157" s="161"/>
      <c r="D157" s="162" t="s">
        <v>925</v>
      </c>
      <c r="E157" s="163" t="s">
        <v>1</v>
      </c>
      <c r="F157" s="164" t="s">
        <v>877</v>
      </c>
      <c r="H157" s="165">
        <v>54.97</v>
      </c>
      <c r="L157" s="161"/>
      <c r="M157" s="166"/>
      <c r="T157" s="167"/>
      <c r="AT157" s="163" t="s">
        <v>925</v>
      </c>
      <c r="AU157" s="163" t="s">
        <v>81</v>
      </c>
      <c r="AV157" s="12" t="s">
        <v>81</v>
      </c>
      <c r="AW157" s="12" t="s">
        <v>28</v>
      </c>
      <c r="AX157" s="12" t="s">
        <v>79</v>
      </c>
      <c r="AY157" s="163" t="s">
        <v>133</v>
      </c>
    </row>
    <row r="158" spans="2:65" s="1" customFormat="1" ht="37.9" customHeight="1">
      <c r="B158" s="128"/>
      <c r="C158" s="142" t="s">
        <v>170</v>
      </c>
      <c r="D158" s="142" t="s">
        <v>175</v>
      </c>
      <c r="E158" s="143" t="s">
        <v>950</v>
      </c>
      <c r="F158" s="144" t="s">
        <v>951</v>
      </c>
      <c r="G158" s="145" t="s">
        <v>145</v>
      </c>
      <c r="H158" s="146">
        <v>56.619</v>
      </c>
      <c r="I158" s="147"/>
      <c r="J158" s="147">
        <f>ROUND(I158*H158,2)</f>
        <v>0</v>
      </c>
      <c r="K158" s="148"/>
      <c r="L158" s="149"/>
      <c r="M158" s="150" t="s">
        <v>1</v>
      </c>
      <c r="N158" s="151" t="s">
        <v>36</v>
      </c>
      <c r="O158" s="138">
        <v>0</v>
      </c>
      <c r="P158" s="138">
        <f>O158*H158</f>
        <v>0</v>
      </c>
      <c r="Q158" s="138">
        <v>0.0105</v>
      </c>
      <c r="R158" s="138">
        <f>Q158*H158</f>
        <v>0.5944995000000001</v>
      </c>
      <c r="S158" s="138">
        <v>0</v>
      </c>
      <c r="T158" s="139">
        <f>S158*H158</f>
        <v>0</v>
      </c>
      <c r="AR158" s="140" t="s">
        <v>149</v>
      </c>
      <c r="AT158" s="140" t="s">
        <v>175</v>
      </c>
      <c r="AU158" s="140" t="s">
        <v>81</v>
      </c>
      <c r="AY158" s="16" t="s">
        <v>133</v>
      </c>
      <c r="BE158" s="141">
        <f>IF(N158="základní",J158,0)</f>
        <v>0</v>
      </c>
      <c r="BF158" s="141">
        <f>IF(N158="snížená",J158,0)</f>
        <v>0</v>
      </c>
      <c r="BG158" s="141">
        <f>IF(N158="zákl. přenesená",J158,0)</f>
        <v>0</v>
      </c>
      <c r="BH158" s="141">
        <f>IF(N158="sníž. přenesená",J158,0)</f>
        <v>0</v>
      </c>
      <c r="BI158" s="141">
        <f>IF(N158="nulová",J158,0)</f>
        <v>0</v>
      </c>
      <c r="BJ158" s="16" t="s">
        <v>79</v>
      </c>
      <c r="BK158" s="141">
        <f>ROUND(I158*H158,2)</f>
        <v>0</v>
      </c>
      <c r="BL158" s="16" t="s">
        <v>139</v>
      </c>
      <c r="BM158" s="140" t="s">
        <v>952</v>
      </c>
    </row>
    <row r="159" spans="2:51" s="12" customFormat="1" ht="12">
      <c r="B159" s="161"/>
      <c r="D159" s="162" t="s">
        <v>925</v>
      </c>
      <c r="F159" s="164" t="s">
        <v>953</v>
      </c>
      <c r="H159" s="165">
        <v>56.619</v>
      </c>
      <c r="L159" s="161"/>
      <c r="M159" s="166"/>
      <c r="T159" s="167"/>
      <c r="AT159" s="163" t="s">
        <v>925</v>
      </c>
      <c r="AU159" s="163" t="s">
        <v>81</v>
      </c>
      <c r="AV159" s="12" t="s">
        <v>81</v>
      </c>
      <c r="AW159" s="12" t="s">
        <v>3</v>
      </c>
      <c r="AX159" s="12" t="s">
        <v>79</v>
      </c>
      <c r="AY159" s="163" t="s">
        <v>133</v>
      </c>
    </row>
    <row r="160" spans="2:63" s="11" customFormat="1" ht="22.9" customHeight="1">
      <c r="B160" s="117"/>
      <c r="D160" s="118" t="s">
        <v>70</v>
      </c>
      <c r="E160" s="126" t="s">
        <v>164</v>
      </c>
      <c r="F160" s="126" t="s">
        <v>954</v>
      </c>
      <c r="J160" s="127">
        <f>BK160</f>
        <v>0</v>
      </c>
      <c r="L160" s="117"/>
      <c r="M160" s="121"/>
      <c r="P160" s="122">
        <f>SUM(P161:P168)</f>
        <v>206.61364000000003</v>
      </c>
      <c r="R160" s="122">
        <f>SUM(R161:R168)</f>
        <v>3.4591426000000003</v>
      </c>
      <c r="T160" s="123">
        <f>SUM(T161:T168)</f>
        <v>0</v>
      </c>
      <c r="AR160" s="118" t="s">
        <v>79</v>
      </c>
      <c r="AT160" s="124" t="s">
        <v>70</v>
      </c>
      <c r="AU160" s="124" t="s">
        <v>79</v>
      </c>
      <c r="AY160" s="118" t="s">
        <v>133</v>
      </c>
      <c r="BK160" s="125">
        <f>SUM(BK161:BK168)</f>
        <v>0</v>
      </c>
    </row>
    <row r="161" spans="2:65" s="1" customFormat="1" ht="33" customHeight="1">
      <c r="B161" s="128"/>
      <c r="C161" s="129" t="s">
        <v>7</v>
      </c>
      <c r="D161" s="129" t="s">
        <v>135</v>
      </c>
      <c r="E161" s="130" t="s">
        <v>955</v>
      </c>
      <c r="F161" s="131" t="s">
        <v>956</v>
      </c>
      <c r="G161" s="132" t="s">
        <v>145</v>
      </c>
      <c r="H161" s="133">
        <v>53.78</v>
      </c>
      <c r="I161" s="134"/>
      <c r="J161" s="134">
        <f>ROUND(I161*H161,2)</f>
        <v>0</v>
      </c>
      <c r="K161" s="135"/>
      <c r="L161" s="28"/>
      <c r="M161" s="136" t="s">
        <v>1</v>
      </c>
      <c r="N161" s="137" t="s">
        <v>36</v>
      </c>
      <c r="O161" s="138">
        <v>0.105</v>
      </c>
      <c r="P161" s="138">
        <f>O161*H161</f>
        <v>5.6469</v>
      </c>
      <c r="Q161" s="138">
        <v>0.00013</v>
      </c>
      <c r="R161" s="138">
        <f>Q161*H161</f>
        <v>0.006991399999999999</v>
      </c>
      <c r="S161" s="138">
        <v>0</v>
      </c>
      <c r="T161" s="139">
        <f>S161*H161</f>
        <v>0</v>
      </c>
      <c r="AR161" s="140" t="s">
        <v>139</v>
      </c>
      <c r="AT161" s="140" t="s">
        <v>135</v>
      </c>
      <c r="AU161" s="140" t="s">
        <v>81</v>
      </c>
      <c r="AY161" s="16" t="s">
        <v>133</v>
      </c>
      <c r="BE161" s="141">
        <f>IF(N161="základní",J161,0)</f>
        <v>0</v>
      </c>
      <c r="BF161" s="141">
        <f>IF(N161="snížená",J161,0)</f>
        <v>0</v>
      </c>
      <c r="BG161" s="141">
        <f>IF(N161="zákl. přenesená",J161,0)</f>
        <v>0</v>
      </c>
      <c r="BH161" s="141">
        <f>IF(N161="sníž. přenesená",J161,0)</f>
        <v>0</v>
      </c>
      <c r="BI161" s="141">
        <f>IF(N161="nulová",J161,0)</f>
        <v>0</v>
      </c>
      <c r="BJ161" s="16" t="s">
        <v>79</v>
      </c>
      <c r="BK161" s="141">
        <f>ROUND(I161*H161,2)</f>
        <v>0</v>
      </c>
      <c r="BL161" s="16" t="s">
        <v>139</v>
      </c>
      <c r="BM161" s="140" t="s">
        <v>957</v>
      </c>
    </row>
    <row r="162" spans="2:51" s="12" customFormat="1" ht="12">
      <c r="B162" s="161"/>
      <c r="D162" s="162" t="s">
        <v>925</v>
      </c>
      <c r="E162" s="163" t="s">
        <v>1</v>
      </c>
      <c r="F162" s="164" t="s">
        <v>958</v>
      </c>
      <c r="H162" s="165">
        <v>53.78</v>
      </c>
      <c r="L162" s="161"/>
      <c r="M162" s="166"/>
      <c r="T162" s="167"/>
      <c r="AT162" s="163" t="s">
        <v>925</v>
      </c>
      <c r="AU162" s="163" t="s">
        <v>81</v>
      </c>
      <c r="AV162" s="12" t="s">
        <v>81</v>
      </c>
      <c r="AW162" s="12" t="s">
        <v>28</v>
      </c>
      <c r="AX162" s="12" t="s">
        <v>79</v>
      </c>
      <c r="AY162" s="163" t="s">
        <v>133</v>
      </c>
    </row>
    <row r="163" spans="2:65" s="1" customFormat="1" ht="24.2" customHeight="1">
      <c r="B163" s="128"/>
      <c r="C163" s="129" t="s">
        <v>174</v>
      </c>
      <c r="D163" s="129" t="s">
        <v>135</v>
      </c>
      <c r="E163" s="130" t="s">
        <v>959</v>
      </c>
      <c r="F163" s="131" t="s">
        <v>960</v>
      </c>
      <c r="G163" s="132" t="s">
        <v>145</v>
      </c>
      <c r="H163" s="133">
        <v>53.78</v>
      </c>
      <c r="I163" s="134"/>
      <c r="J163" s="134">
        <f>ROUND(I163*H163,2)</f>
        <v>0</v>
      </c>
      <c r="K163" s="135"/>
      <c r="L163" s="28"/>
      <c r="M163" s="136" t="s">
        <v>1</v>
      </c>
      <c r="N163" s="137" t="s">
        <v>36</v>
      </c>
      <c r="O163" s="138">
        <v>0.308</v>
      </c>
      <c r="P163" s="138">
        <f>O163*H163</f>
        <v>16.56424</v>
      </c>
      <c r="Q163" s="138">
        <v>4E-05</v>
      </c>
      <c r="R163" s="138">
        <f>Q163*H163</f>
        <v>0.0021512000000000002</v>
      </c>
      <c r="S163" s="138">
        <v>0</v>
      </c>
      <c r="T163" s="139">
        <f>S163*H163</f>
        <v>0</v>
      </c>
      <c r="AR163" s="140" t="s">
        <v>139</v>
      </c>
      <c r="AT163" s="140" t="s">
        <v>135</v>
      </c>
      <c r="AU163" s="140" t="s">
        <v>81</v>
      </c>
      <c r="AY163" s="16" t="s">
        <v>133</v>
      </c>
      <c r="BE163" s="141">
        <f>IF(N163="základní",J163,0)</f>
        <v>0</v>
      </c>
      <c r="BF163" s="141">
        <f>IF(N163="snížená",J163,0)</f>
        <v>0</v>
      </c>
      <c r="BG163" s="141">
        <f>IF(N163="zákl. přenesená",J163,0)</f>
        <v>0</v>
      </c>
      <c r="BH163" s="141">
        <f>IF(N163="sníž. přenesená",J163,0)</f>
        <v>0</v>
      </c>
      <c r="BI163" s="141">
        <f>IF(N163="nulová",J163,0)</f>
        <v>0</v>
      </c>
      <c r="BJ163" s="16" t="s">
        <v>79</v>
      </c>
      <c r="BK163" s="141">
        <f>ROUND(I163*H163,2)</f>
        <v>0</v>
      </c>
      <c r="BL163" s="16" t="s">
        <v>139</v>
      </c>
      <c r="BM163" s="140" t="s">
        <v>961</v>
      </c>
    </row>
    <row r="164" spans="2:65" s="1" customFormat="1" ht="24.2" customHeight="1">
      <c r="B164" s="128"/>
      <c r="C164" s="129" t="s">
        <v>215</v>
      </c>
      <c r="D164" s="129" t="s">
        <v>135</v>
      </c>
      <c r="E164" s="130" t="s">
        <v>962</v>
      </c>
      <c r="F164" s="131" t="s">
        <v>963</v>
      </c>
      <c r="G164" s="132" t="s">
        <v>178</v>
      </c>
      <c r="H164" s="133">
        <v>3.45</v>
      </c>
      <c r="I164" s="134"/>
      <c r="J164" s="134">
        <f>ROUND(I164*H164,2)</f>
        <v>0</v>
      </c>
      <c r="K164" s="135"/>
      <c r="L164" s="28"/>
      <c r="M164" s="136" t="s">
        <v>1</v>
      </c>
      <c r="N164" s="137" t="s">
        <v>36</v>
      </c>
      <c r="O164" s="138">
        <v>53.45</v>
      </c>
      <c r="P164" s="138">
        <f>O164*H164</f>
        <v>184.40250000000003</v>
      </c>
      <c r="Q164" s="138">
        <v>0</v>
      </c>
      <c r="R164" s="138">
        <f>Q164*H164</f>
        <v>0</v>
      </c>
      <c r="S164" s="138">
        <v>0</v>
      </c>
      <c r="T164" s="139">
        <f>S164*H164</f>
        <v>0</v>
      </c>
      <c r="AR164" s="140" t="s">
        <v>139</v>
      </c>
      <c r="AT164" s="140" t="s">
        <v>135</v>
      </c>
      <c r="AU164" s="140" t="s">
        <v>81</v>
      </c>
      <c r="AY164" s="16" t="s">
        <v>133</v>
      </c>
      <c r="BE164" s="141">
        <f>IF(N164="základní",J164,0)</f>
        <v>0</v>
      </c>
      <c r="BF164" s="141">
        <f>IF(N164="snížená",J164,0)</f>
        <v>0</v>
      </c>
      <c r="BG164" s="141">
        <f>IF(N164="zákl. přenesená",J164,0)</f>
        <v>0</v>
      </c>
      <c r="BH164" s="141">
        <f>IF(N164="sníž. přenesená",J164,0)</f>
        <v>0</v>
      </c>
      <c r="BI164" s="141">
        <f>IF(N164="nulová",J164,0)</f>
        <v>0</v>
      </c>
      <c r="BJ164" s="16" t="s">
        <v>79</v>
      </c>
      <c r="BK164" s="141">
        <f>ROUND(I164*H164,2)</f>
        <v>0</v>
      </c>
      <c r="BL164" s="16" t="s">
        <v>139</v>
      </c>
      <c r="BM164" s="140" t="s">
        <v>964</v>
      </c>
    </row>
    <row r="165" spans="2:51" s="12" customFormat="1" ht="12">
      <c r="B165" s="161"/>
      <c r="D165" s="162" t="s">
        <v>925</v>
      </c>
      <c r="E165" s="163" t="s">
        <v>1</v>
      </c>
      <c r="F165" s="164" t="s">
        <v>965</v>
      </c>
      <c r="H165" s="165">
        <v>3.45</v>
      </c>
      <c r="L165" s="161"/>
      <c r="M165" s="166"/>
      <c r="T165" s="167"/>
      <c r="AT165" s="163" t="s">
        <v>925</v>
      </c>
      <c r="AU165" s="163" t="s">
        <v>81</v>
      </c>
      <c r="AV165" s="12" t="s">
        <v>81</v>
      </c>
      <c r="AW165" s="12" t="s">
        <v>28</v>
      </c>
      <c r="AX165" s="12" t="s">
        <v>79</v>
      </c>
      <c r="AY165" s="163" t="s">
        <v>133</v>
      </c>
    </row>
    <row r="166" spans="2:65" s="1" customFormat="1" ht="16.5" customHeight="1">
      <c r="B166" s="128"/>
      <c r="C166" s="142" t="s">
        <v>179</v>
      </c>
      <c r="D166" s="142" t="s">
        <v>175</v>
      </c>
      <c r="E166" s="143" t="s">
        <v>966</v>
      </c>
      <c r="F166" s="144" t="s">
        <v>967</v>
      </c>
      <c r="G166" s="145" t="s">
        <v>178</v>
      </c>
      <c r="H166" s="146">
        <v>3.45</v>
      </c>
      <c r="I166" s="147"/>
      <c r="J166" s="147">
        <f>ROUND(I166*H166,2)</f>
        <v>0</v>
      </c>
      <c r="K166" s="148"/>
      <c r="L166" s="149"/>
      <c r="M166" s="150" t="s">
        <v>1</v>
      </c>
      <c r="N166" s="151" t="s">
        <v>36</v>
      </c>
      <c r="O166" s="138">
        <v>0</v>
      </c>
      <c r="P166" s="138">
        <f>O166*H166</f>
        <v>0</v>
      </c>
      <c r="Q166" s="138">
        <v>1</v>
      </c>
      <c r="R166" s="138">
        <f>Q166*H166</f>
        <v>3.45</v>
      </c>
      <c r="S166" s="138">
        <v>0</v>
      </c>
      <c r="T166" s="139">
        <f>S166*H166</f>
        <v>0</v>
      </c>
      <c r="AR166" s="140" t="s">
        <v>149</v>
      </c>
      <c r="AT166" s="140" t="s">
        <v>175</v>
      </c>
      <c r="AU166" s="140" t="s">
        <v>81</v>
      </c>
      <c r="AY166" s="16" t="s">
        <v>133</v>
      </c>
      <c r="BE166" s="141">
        <f>IF(N166="základní",J166,0)</f>
        <v>0</v>
      </c>
      <c r="BF166" s="141">
        <f>IF(N166="snížená",J166,0)</f>
        <v>0</v>
      </c>
      <c r="BG166" s="141">
        <f>IF(N166="zákl. přenesená",J166,0)</f>
        <v>0</v>
      </c>
      <c r="BH166" s="141">
        <f>IF(N166="sníž. přenesená",J166,0)</f>
        <v>0</v>
      </c>
      <c r="BI166" s="141">
        <f>IF(N166="nulová",J166,0)</f>
        <v>0</v>
      </c>
      <c r="BJ166" s="16" t="s">
        <v>79</v>
      </c>
      <c r="BK166" s="141">
        <f>ROUND(I166*H166,2)</f>
        <v>0</v>
      </c>
      <c r="BL166" s="16" t="s">
        <v>139</v>
      </c>
      <c r="BM166" s="140" t="s">
        <v>968</v>
      </c>
    </row>
    <row r="167" spans="2:51" s="12" customFormat="1" ht="12">
      <c r="B167" s="161"/>
      <c r="D167" s="162" t="s">
        <v>925</v>
      </c>
      <c r="E167" s="163" t="s">
        <v>1</v>
      </c>
      <c r="F167" s="164" t="s">
        <v>965</v>
      </c>
      <c r="H167" s="165">
        <v>3.45</v>
      </c>
      <c r="L167" s="161"/>
      <c r="M167" s="166"/>
      <c r="T167" s="167"/>
      <c r="AT167" s="163" t="s">
        <v>925</v>
      </c>
      <c r="AU167" s="163" t="s">
        <v>81</v>
      </c>
      <c r="AV167" s="12" t="s">
        <v>81</v>
      </c>
      <c r="AW167" s="12" t="s">
        <v>28</v>
      </c>
      <c r="AX167" s="12" t="s">
        <v>71</v>
      </c>
      <c r="AY167" s="163" t="s">
        <v>133</v>
      </c>
    </row>
    <row r="168" spans="2:51" s="13" customFormat="1" ht="12">
      <c r="B168" s="168"/>
      <c r="D168" s="162" t="s">
        <v>925</v>
      </c>
      <c r="E168" s="169" t="s">
        <v>1</v>
      </c>
      <c r="F168" s="170" t="s">
        <v>969</v>
      </c>
      <c r="H168" s="171">
        <v>3.45</v>
      </c>
      <c r="L168" s="168"/>
      <c r="M168" s="172"/>
      <c r="T168" s="173"/>
      <c r="AT168" s="169" t="s">
        <v>925</v>
      </c>
      <c r="AU168" s="169" t="s">
        <v>81</v>
      </c>
      <c r="AV168" s="13" t="s">
        <v>139</v>
      </c>
      <c r="AW168" s="13" t="s">
        <v>28</v>
      </c>
      <c r="AX168" s="13" t="s">
        <v>79</v>
      </c>
      <c r="AY168" s="169" t="s">
        <v>133</v>
      </c>
    </row>
    <row r="169" spans="2:63" s="11" customFormat="1" ht="22.9" customHeight="1">
      <c r="B169" s="117"/>
      <c r="D169" s="118" t="s">
        <v>70</v>
      </c>
      <c r="E169" s="126" t="s">
        <v>970</v>
      </c>
      <c r="F169" s="126" t="s">
        <v>971</v>
      </c>
      <c r="J169" s="127">
        <f>BK169</f>
        <v>0</v>
      </c>
      <c r="L169" s="117"/>
      <c r="M169" s="121"/>
      <c r="P169" s="122">
        <f>P170</f>
        <v>0.592379</v>
      </c>
      <c r="R169" s="122">
        <f>R170</f>
        <v>0</v>
      </c>
      <c r="T169" s="123">
        <f>T170</f>
        <v>0</v>
      </c>
      <c r="AR169" s="118" t="s">
        <v>79</v>
      </c>
      <c r="AT169" s="124" t="s">
        <v>70</v>
      </c>
      <c r="AU169" s="124" t="s">
        <v>79</v>
      </c>
      <c r="AY169" s="118" t="s">
        <v>133</v>
      </c>
      <c r="BK169" s="125">
        <f>BK170</f>
        <v>0</v>
      </c>
    </row>
    <row r="170" spans="2:65" s="1" customFormat="1" ht="24.2" customHeight="1">
      <c r="B170" s="128"/>
      <c r="C170" s="129" t="s">
        <v>226</v>
      </c>
      <c r="D170" s="129" t="s">
        <v>135</v>
      </c>
      <c r="E170" s="130" t="s">
        <v>972</v>
      </c>
      <c r="F170" s="131" t="s">
        <v>973</v>
      </c>
      <c r="G170" s="132" t="s">
        <v>178</v>
      </c>
      <c r="H170" s="133">
        <v>6.107</v>
      </c>
      <c r="I170" s="134"/>
      <c r="J170" s="134">
        <f>ROUND(I170*H170,2)</f>
        <v>0</v>
      </c>
      <c r="K170" s="135"/>
      <c r="L170" s="28"/>
      <c r="M170" s="136" t="s">
        <v>1</v>
      </c>
      <c r="N170" s="137" t="s">
        <v>36</v>
      </c>
      <c r="O170" s="138">
        <v>0.097</v>
      </c>
      <c r="P170" s="138">
        <f>O170*H170</f>
        <v>0.592379</v>
      </c>
      <c r="Q170" s="138">
        <v>0</v>
      </c>
      <c r="R170" s="138">
        <f>Q170*H170</f>
        <v>0</v>
      </c>
      <c r="S170" s="138">
        <v>0</v>
      </c>
      <c r="T170" s="139">
        <f>S170*H170</f>
        <v>0</v>
      </c>
      <c r="AR170" s="140" t="s">
        <v>139</v>
      </c>
      <c r="AT170" s="140" t="s">
        <v>135</v>
      </c>
      <c r="AU170" s="140" t="s">
        <v>81</v>
      </c>
      <c r="AY170" s="16" t="s">
        <v>133</v>
      </c>
      <c r="BE170" s="141">
        <f>IF(N170="základní",J170,0)</f>
        <v>0</v>
      </c>
      <c r="BF170" s="141">
        <f>IF(N170="snížená",J170,0)</f>
        <v>0</v>
      </c>
      <c r="BG170" s="141">
        <f>IF(N170="zákl. přenesená",J170,0)</f>
        <v>0</v>
      </c>
      <c r="BH170" s="141">
        <f>IF(N170="sníž. přenesená",J170,0)</f>
        <v>0</v>
      </c>
      <c r="BI170" s="141">
        <f>IF(N170="nulová",J170,0)</f>
        <v>0</v>
      </c>
      <c r="BJ170" s="16" t="s">
        <v>79</v>
      </c>
      <c r="BK170" s="141">
        <f>ROUND(I170*H170,2)</f>
        <v>0</v>
      </c>
      <c r="BL170" s="16" t="s">
        <v>139</v>
      </c>
      <c r="BM170" s="140" t="s">
        <v>974</v>
      </c>
    </row>
    <row r="171" spans="2:63" s="11" customFormat="1" ht="25.9" customHeight="1">
      <c r="B171" s="117"/>
      <c r="D171" s="118" t="s">
        <v>70</v>
      </c>
      <c r="E171" s="119" t="s">
        <v>219</v>
      </c>
      <c r="F171" s="119" t="s">
        <v>220</v>
      </c>
      <c r="J171" s="120">
        <f>BK171</f>
        <v>0</v>
      </c>
      <c r="L171" s="117"/>
      <c r="M171" s="121"/>
      <c r="P171" s="122">
        <f>P172+P183+P185</f>
        <v>67.063101</v>
      </c>
      <c r="R171" s="122">
        <f>R172+R183+R185</f>
        <v>0.29152074</v>
      </c>
      <c r="T171" s="123">
        <f>T172+T183+T185</f>
        <v>0</v>
      </c>
      <c r="AR171" s="118" t="s">
        <v>81</v>
      </c>
      <c r="AT171" s="124" t="s">
        <v>70</v>
      </c>
      <c r="AU171" s="124" t="s">
        <v>71</v>
      </c>
      <c r="AY171" s="118" t="s">
        <v>133</v>
      </c>
      <c r="BK171" s="125">
        <f>BK172+BK183+BK185</f>
        <v>0</v>
      </c>
    </row>
    <row r="172" spans="2:63" s="11" customFormat="1" ht="22.9" customHeight="1">
      <c r="B172" s="117"/>
      <c r="D172" s="118" t="s">
        <v>70</v>
      </c>
      <c r="E172" s="126" t="s">
        <v>332</v>
      </c>
      <c r="F172" s="126" t="s">
        <v>333</v>
      </c>
      <c r="J172" s="127">
        <f>BK172</f>
        <v>0</v>
      </c>
      <c r="L172" s="117"/>
      <c r="M172" s="121"/>
      <c r="P172" s="122">
        <f>SUM(P173:P182)</f>
        <v>28.343764</v>
      </c>
      <c r="R172" s="122">
        <f>SUM(R173:R182)</f>
        <v>0.17167000000000002</v>
      </c>
      <c r="T172" s="123">
        <f>SUM(T173:T182)</f>
        <v>0</v>
      </c>
      <c r="AR172" s="118" t="s">
        <v>81</v>
      </c>
      <c r="AT172" s="124" t="s">
        <v>70</v>
      </c>
      <c r="AU172" s="124" t="s">
        <v>79</v>
      </c>
      <c r="AY172" s="118" t="s">
        <v>133</v>
      </c>
      <c r="BK172" s="125">
        <f>SUM(BK173:BK182)</f>
        <v>0</v>
      </c>
    </row>
    <row r="173" spans="2:65" s="1" customFormat="1" ht="24.2" customHeight="1">
      <c r="B173" s="128"/>
      <c r="C173" s="129" t="s">
        <v>182</v>
      </c>
      <c r="D173" s="129" t="s">
        <v>135</v>
      </c>
      <c r="E173" s="130" t="s">
        <v>975</v>
      </c>
      <c r="F173" s="131" t="s">
        <v>976</v>
      </c>
      <c r="G173" s="132" t="s">
        <v>189</v>
      </c>
      <c r="H173" s="133">
        <v>11</v>
      </c>
      <c r="I173" s="134"/>
      <c r="J173" s="134">
        <f aca="true" t="shared" si="10" ref="J173:J182">ROUND(I173*H173,2)</f>
        <v>0</v>
      </c>
      <c r="K173" s="135"/>
      <c r="L173" s="28"/>
      <c r="M173" s="136" t="s">
        <v>1</v>
      </c>
      <c r="N173" s="137" t="s">
        <v>36</v>
      </c>
      <c r="O173" s="138">
        <v>0.204</v>
      </c>
      <c r="P173" s="138">
        <f aca="true" t="shared" si="11" ref="P173:P182">O173*H173</f>
        <v>2.2439999999999998</v>
      </c>
      <c r="Q173" s="138">
        <v>0.00169</v>
      </c>
      <c r="R173" s="138">
        <f aca="true" t="shared" si="12" ref="R173:R182">Q173*H173</f>
        <v>0.018590000000000002</v>
      </c>
      <c r="S173" s="138">
        <v>0</v>
      </c>
      <c r="T173" s="139">
        <f aca="true" t="shared" si="13" ref="T173:T182">S173*H173</f>
        <v>0</v>
      </c>
      <c r="AR173" s="140" t="s">
        <v>163</v>
      </c>
      <c r="AT173" s="140" t="s">
        <v>135</v>
      </c>
      <c r="AU173" s="140" t="s">
        <v>81</v>
      </c>
      <c r="AY173" s="16" t="s">
        <v>133</v>
      </c>
      <c r="BE173" s="141">
        <f aca="true" t="shared" si="14" ref="BE173:BE182">IF(N173="základní",J173,0)</f>
        <v>0</v>
      </c>
      <c r="BF173" s="141">
        <f aca="true" t="shared" si="15" ref="BF173:BF182">IF(N173="snížená",J173,0)</f>
        <v>0</v>
      </c>
      <c r="BG173" s="141">
        <f aca="true" t="shared" si="16" ref="BG173:BG182">IF(N173="zákl. přenesená",J173,0)</f>
        <v>0</v>
      </c>
      <c r="BH173" s="141">
        <f aca="true" t="shared" si="17" ref="BH173:BH182">IF(N173="sníž. přenesená",J173,0)</f>
        <v>0</v>
      </c>
      <c r="BI173" s="141">
        <f aca="true" t="shared" si="18" ref="BI173:BI182">IF(N173="nulová",J173,0)</f>
        <v>0</v>
      </c>
      <c r="BJ173" s="16" t="s">
        <v>79</v>
      </c>
      <c r="BK173" s="141">
        <f aca="true" t="shared" si="19" ref="BK173:BK182">ROUND(I173*H173,2)</f>
        <v>0</v>
      </c>
      <c r="BL173" s="16" t="s">
        <v>163</v>
      </c>
      <c r="BM173" s="140" t="s">
        <v>977</v>
      </c>
    </row>
    <row r="174" spans="2:65" s="1" customFormat="1" ht="24.2" customHeight="1">
      <c r="B174" s="128"/>
      <c r="C174" s="129" t="s">
        <v>233</v>
      </c>
      <c r="D174" s="129" t="s">
        <v>135</v>
      </c>
      <c r="E174" s="130" t="s">
        <v>978</v>
      </c>
      <c r="F174" s="131" t="s">
        <v>979</v>
      </c>
      <c r="G174" s="132" t="s">
        <v>200</v>
      </c>
      <c r="H174" s="133">
        <v>2</v>
      </c>
      <c r="I174" s="134"/>
      <c r="J174" s="134">
        <f t="shared" si="10"/>
        <v>0</v>
      </c>
      <c r="K174" s="135"/>
      <c r="L174" s="28"/>
      <c r="M174" s="136" t="s">
        <v>1</v>
      </c>
      <c r="N174" s="137" t="s">
        <v>36</v>
      </c>
      <c r="O174" s="138">
        <v>0.4</v>
      </c>
      <c r="P174" s="138">
        <f t="shared" si="11"/>
        <v>0.8</v>
      </c>
      <c r="Q174" s="138">
        <v>0.00036</v>
      </c>
      <c r="R174" s="138">
        <f t="shared" si="12"/>
        <v>0.00072</v>
      </c>
      <c r="S174" s="138">
        <v>0</v>
      </c>
      <c r="T174" s="139">
        <f t="shared" si="13"/>
        <v>0</v>
      </c>
      <c r="AR174" s="140" t="s">
        <v>163</v>
      </c>
      <c r="AT174" s="140" t="s">
        <v>135</v>
      </c>
      <c r="AU174" s="140" t="s">
        <v>81</v>
      </c>
      <c r="AY174" s="16" t="s">
        <v>133</v>
      </c>
      <c r="BE174" s="141">
        <f t="shared" si="14"/>
        <v>0</v>
      </c>
      <c r="BF174" s="141">
        <f t="shared" si="15"/>
        <v>0</v>
      </c>
      <c r="BG174" s="141">
        <f t="shared" si="16"/>
        <v>0</v>
      </c>
      <c r="BH174" s="141">
        <f t="shared" si="17"/>
        <v>0</v>
      </c>
      <c r="BI174" s="141">
        <f t="shared" si="18"/>
        <v>0</v>
      </c>
      <c r="BJ174" s="16" t="s">
        <v>79</v>
      </c>
      <c r="BK174" s="141">
        <f t="shared" si="19"/>
        <v>0</v>
      </c>
      <c r="BL174" s="16" t="s">
        <v>163</v>
      </c>
      <c r="BM174" s="140" t="s">
        <v>980</v>
      </c>
    </row>
    <row r="175" spans="2:65" s="1" customFormat="1" ht="33" customHeight="1">
      <c r="B175" s="128"/>
      <c r="C175" s="129" t="s">
        <v>185</v>
      </c>
      <c r="D175" s="129" t="s">
        <v>135</v>
      </c>
      <c r="E175" s="130" t="s">
        <v>981</v>
      </c>
      <c r="F175" s="131" t="s">
        <v>982</v>
      </c>
      <c r="G175" s="132" t="s">
        <v>189</v>
      </c>
      <c r="H175" s="133">
        <v>6</v>
      </c>
      <c r="I175" s="134"/>
      <c r="J175" s="134">
        <f t="shared" si="10"/>
        <v>0</v>
      </c>
      <c r="K175" s="135"/>
      <c r="L175" s="28"/>
      <c r="M175" s="136" t="s">
        <v>1</v>
      </c>
      <c r="N175" s="137" t="s">
        <v>36</v>
      </c>
      <c r="O175" s="138">
        <v>0.351</v>
      </c>
      <c r="P175" s="138">
        <f t="shared" si="11"/>
        <v>2.106</v>
      </c>
      <c r="Q175" s="138">
        <v>0.0021</v>
      </c>
      <c r="R175" s="138">
        <f t="shared" si="12"/>
        <v>0.0126</v>
      </c>
      <c r="S175" s="138">
        <v>0</v>
      </c>
      <c r="T175" s="139">
        <f t="shared" si="13"/>
        <v>0</v>
      </c>
      <c r="AR175" s="140" t="s">
        <v>163</v>
      </c>
      <c r="AT175" s="140" t="s">
        <v>135</v>
      </c>
      <c r="AU175" s="140" t="s">
        <v>81</v>
      </c>
      <c r="AY175" s="16" t="s">
        <v>133</v>
      </c>
      <c r="BE175" s="141">
        <f t="shared" si="14"/>
        <v>0</v>
      </c>
      <c r="BF175" s="141">
        <f t="shared" si="15"/>
        <v>0</v>
      </c>
      <c r="BG175" s="141">
        <f t="shared" si="16"/>
        <v>0</v>
      </c>
      <c r="BH175" s="141">
        <f t="shared" si="17"/>
        <v>0</v>
      </c>
      <c r="BI175" s="141">
        <f t="shared" si="18"/>
        <v>0</v>
      </c>
      <c r="BJ175" s="16" t="s">
        <v>79</v>
      </c>
      <c r="BK175" s="141">
        <f t="shared" si="19"/>
        <v>0</v>
      </c>
      <c r="BL175" s="16" t="s">
        <v>163</v>
      </c>
      <c r="BM175" s="140" t="s">
        <v>983</v>
      </c>
    </row>
    <row r="176" spans="2:65" s="1" customFormat="1" ht="33" customHeight="1">
      <c r="B176" s="128"/>
      <c r="C176" s="129" t="s">
        <v>240</v>
      </c>
      <c r="D176" s="129" t="s">
        <v>135</v>
      </c>
      <c r="E176" s="130" t="s">
        <v>984</v>
      </c>
      <c r="F176" s="131" t="s">
        <v>985</v>
      </c>
      <c r="G176" s="132" t="s">
        <v>189</v>
      </c>
      <c r="H176" s="133">
        <v>11</v>
      </c>
      <c r="I176" s="134"/>
      <c r="J176" s="134">
        <f t="shared" si="10"/>
        <v>0</v>
      </c>
      <c r="K176" s="135"/>
      <c r="L176" s="28"/>
      <c r="M176" s="136" t="s">
        <v>1</v>
      </c>
      <c r="N176" s="137" t="s">
        <v>36</v>
      </c>
      <c r="O176" s="138">
        <v>0.088</v>
      </c>
      <c r="P176" s="138">
        <f t="shared" si="11"/>
        <v>0.968</v>
      </c>
      <c r="Q176" s="138">
        <v>0.00106</v>
      </c>
      <c r="R176" s="138">
        <f t="shared" si="12"/>
        <v>0.01166</v>
      </c>
      <c r="S176" s="138">
        <v>0</v>
      </c>
      <c r="T176" s="139">
        <f t="shared" si="13"/>
        <v>0</v>
      </c>
      <c r="AR176" s="140" t="s">
        <v>163</v>
      </c>
      <c r="AT176" s="140" t="s">
        <v>135</v>
      </c>
      <c r="AU176" s="140" t="s">
        <v>81</v>
      </c>
      <c r="AY176" s="16" t="s">
        <v>133</v>
      </c>
      <c r="BE176" s="141">
        <f t="shared" si="14"/>
        <v>0</v>
      </c>
      <c r="BF176" s="141">
        <f t="shared" si="15"/>
        <v>0</v>
      </c>
      <c r="BG176" s="141">
        <f t="shared" si="16"/>
        <v>0</v>
      </c>
      <c r="BH176" s="141">
        <f t="shared" si="17"/>
        <v>0</v>
      </c>
      <c r="BI176" s="141">
        <f t="shared" si="18"/>
        <v>0</v>
      </c>
      <c r="BJ176" s="16" t="s">
        <v>79</v>
      </c>
      <c r="BK176" s="141">
        <f t="shared" si="19"/>
        <v>0</v>
      </c>
      <c r="BL176" s="16" t="s">
        <v>163</v>
      </c>
      <c r="BM176" s="140" t="s">
        <v>986</v>
      </c>
    </row>
    <row r="177" spans="2:65" s="1" customFormat="1" ht="16.5" customHeight="1">
      <c r="B177" s="128"/>
      <c r="C177" s="129" t="s">
        <v>190</v>
      </c>
      <c r="D177" s="129" t="s">
        <v>135</v>
      </c>
      <c r="E177" s="130" t="s">
        <v>987</v>
      </c>
      <c r="F177" s="131" t="s">
        <v>988</v>
      </c>
      <c r="G177" s="132" t="s">
        <v>358</v>
      </c>
      <c r="H177" s="133">
        <v>6</v>
      </c>
      <c r="I177" s="134"/>
      <c r="J177" s="134">
        <f t="shared" si="10"/>
        <v>0</v>
      </c>
      <c r="K177" s="135"/>
      <c r="L177" s="28"/>
      <c r="M177" s="136" t="s">
        <v>1</v>
      </c>
      <c r="N177" s="137" t="s">
        <v>36</v>
      </c>
      <c r="O177" s="138">
        <v>0.351</v>
      </c>
      <c r="P177" s="138">
        <f t="shared" si="11"/>
        <v>2.106</v>
      </c>
      <c r="Q177" s="138">
        <v>0.0021</v>
      </c>
      <c r="R177" s="138">
        <f t="shared" si="12"/>
        <v>0.0126</v>
      </c>
      <c r="S177" s="138">
        <v>0</v>
      </c>
      <c r="T177" s="139">
        <f t="shared" si="13"/>
        <v>0</v>
      </c>
      <c r="AR177" s="140" t="s">
        <v>163</v>
      </c>
      <c r="AT177" s="140" t="s">
        <v>135</v>
      </c>
      <c r="AU177" s="140" t="s">
        <v>81</v>
      </c>
      <c r="AY177" s="16" t="s">
        <v>133</v>
      </c>
      <c r="BE177" s="141">
        <f t="shared" si="14"/>
        <v>0</v>
      </c>
      <c r="BF177" s="141">
        <f t="shared" si="15"/>
        <v>0</v>
      </c>
      <c r="BG177" s="141">
        <f t="shared" si="16"/>
        <v>0</v>
      </c>
      <c r="BH177" s="141">
        <f t="shared" si="17"/>
        <v>0</v>
      </c>
      <c r="BI177" s="141">
        <f t="shared" si="18"/>
        <v>0</v>
      </c>
      <c r="BJ177" s="16" t="s">
        <v>79</v>
      </c>
      <c r="BK177" s="141">
        <f t="shared" si="19"/>
        <v>0</v>
      </c>
      <c r="BL177" s="16" t="s">
        <v>163</v>
      </c>
      <c r="BM177" s="140" t="s">
        <v>989</v>
      </c>
    </row>
    <row r="178" spans="2:65" s="1" customFormat="1" ht="16.5" customHeight="1">
      <c r="B178" s="128"/>
      <c r="C178" s="129" t="s">
        <v>248</v>
      </c>
      <c r="D178" s="129" t="s">
        <v>135</v>
      </c>
      <c r="E178" s="130" t="s">
        <v>990</v>
      </c>
      <c r="F178" s="131" t="s">
        <v>991</v>
      </c>
      <c r="G178" s="132" t="s">
        <v>358</v>
      </c>
      <c r="H178" s="133">
        <v>22</v>
      </c>
      <c r="I178" s="134"/>
      <c r="J178" s="134">
        <f t="shared" si="10"/>
        <v>0</v>
      </c>
      <c r="K178" s="135"/>
      <c r="L178" s="28"/>
      <c r="M178" s="136" t="s">
        <v>1</v>
      </c>
      <c r="N178" s="137" t="s">
        <v>36</v>
      </c>
      <c r="O178" s="138">
        <v>0.351</v>
      </c>
      <c r="P178" s="138">
        <f t="shared" si="11"/>
        <v>7.7219999999999995</v>
      </c>
      <c r="Q178" s="138">
        <v>0.0021</v>
      </c>
      <c r="R178" s="138">
        <f t="shared" si="12"/>
        <v>0.0462</v>
      </c>
      <c r="S178" s="138">
        <v>0</v>
      </c>
      <c r="T178" s="139">
        <f t="shared" si="13"/>
        <v>0</v>
      </c>
      <c r="AR178" s="140" t="s">
        <v>163</v>
      </c>
      <c r="AT178" s="140" t="s">
        <v>135</v>
      </c>
      <c r="AU178" s="140" t="s">
        <v>81</v>
      </c>
      <c r="AY178" s="16" t="s">
        <v>133</v>
      </c>
      <c r="BE178" s="141">
        <f t="shared" si="14"/>
        <v>0</v>
      </c>
      <c r="BF178" s="141">
        <f t="shared" si="15"/>
        <v>0</v>
      </c>
      <c r="BG178" s="141">
        <f t="shared" si="16"/>
        <v>0</v>
      </c>
      <c r="BH178" s="141">
        <f t="shared" si="17"/>
        <v>0</v>
      </c>
      <c r="BI178" s="141">
        <f t="shared" si="18"/>
        <v>0</v>
      </c>
      <c r="BJ178" s="16" t="s">
        <v>79</v>
      </c>
      <c r="BK178" s="141">
        <f t="shared" si="19"/>
        <v>0</v>
      </c>
      <c r="BL178" s="16" t="s">
        <v>163</v>
      </c>
      <c r="BM178" s="140" t="s">
        <v>992</v>
      </c>
    </row>
    <row r="179" spans="2:65" s="1" customFormat="1" ht="16.5" customHeight="1">
      <c r="B179" s="128"/>
      <c r="C179" s="129" t="s">
        <v>193</v>
      </c>
      <c r="D179" s="129" t="s">
        <v>135</v>
      </c>
      <c r="E179" s="130" t="s">
        <v>993</v>
      </c>
      <c r="F179" s="131" t="s">
        <v>994</v>
      </c>
      <c r="G179" s="132" t="s">
        <v>189</v>
      </c>
      <c r="H179" s="133">
        <v>11</v>
      </c>
      <c r="I179" s="134"/>
      <c r="J179" s="134">
        <f t="shared" si="10"/>
        <v>0</v>
      </c>
      <c r="K179" s="135"/>
      <c r="L179" s="28"/>
      <c r="M179" s="136" t="s">
        <v>1</v>
      </c>
      <c r="N179" s="137" t="s">
        <v>36</v>
      </c>
      <c r="O179" s="138">
        <v>0.351</v>
      </c>
      <c r="P179" s="138">
        <f t="shared" si="11"/>
        <v>3.8609999999999998</v>
      </c>
      <c r="Q179" s="138">
        <v>0.0021</v>
      </c>
      <c r="R179" s="138">
        <f t="shared" si="12"/>
        <v>0.0231</v>
      </c>
      <c r="S179" s="138">
        <v>0</v>
      </c>
      <c r="T179" s="139">
        <f t="shared" si="13"/>
        <v>0</v>
      </c>
      <c r="AR179" s="140" t="s">
        <v>163</v>
      </c>
      <c r="AT179" s="140" t="s">
        <v>135</v>
      </c>
      <c r="AU179" s="140" t="s">
        <v>81</v>
      </c>
      <c r="AY179" s="16" t="s">
        <v>133</v>
      </c>
      <c r="BE179" s="141">
        <f t="shared" si="14"/>
        <v>0</v>
      </c>
      <c r="BF179" s="141">
        <f t="shared" si="15"/>
        <v>0</v>
      </c>
      <c r="BG179" s="141">
        <f t="shared" si="16"/>
        <v>0</v>
      </c>
      <c r="BH179" s="141">
        <f t="shared" si="17"/>
        <v>0</v>
      </c>
      <c r="BI179" s="141">
        <f t="shared" si="18"/>
        <v>0</v>
      </c>
      <c r="BJ179" s="16" t="s">
        <v>79</v>
      </c>
      <c r="BK179" s="141">
        <f t="shared" si="19"/>
        <v>0</v>
      </c>
      <c r="BL179" s="16" t="s">
        <v>163</v>
      </c>
      <c r="BM179" s="140" t="s">
        <v>995</v>
      </c>
    </row>
    <row r="180" spans="2:65" s="1" customFormat="1" ht="16.5" customHeight="1">
      <c r="B180" s="128"/>
      <c r="C180" s="129" t="s">
        <v>255</v>
      </c>
      <c r="D180" s="129" t="s">
        <v>135</v>
      </c>
      <c r="E180" s="130" t="s">
        <v>996</v>
      </c>
      <c r="F180" s="131" t="s">
        <v>997</v>
      </c>
      <c r="G180" s="132" t="s">
        <v>189</v>
      </c>
      <c r="H180" s="133">
        <v>11</v>
      </c>
      <c r="I180" s="134"/>
      <c r="J180" s="134">
        <f t="shared" si="10"/>
        <v>0</v>
      </c>
      <c r="K180" s="135"/>
      <c r="L180" s="28"/>
      <c r="M180" s="136" t="s">
        <v>1</v>
      </c>
      <c r="N180" s="137" t="s">
        <v>36</v>
      </c>
      <c r="O180" s="138">
        <v>0.351</v>
      </c>
      <c r="P180" s="138">
        <f t="shared" si="11"/>
        <v>3.8609999999999998</v>
      </c>
      <c r="Q180" s="138">
        <v>0.0021</v>
      </c>
      <c r="R180" s="138">
        <f t="shared" si="12"/>
        <v>0.0231</v>
      </c>
      <c r="S180" s="138">
        <v>0</v>
      </c>
      <c r="T180" s="139">
        <f t="shared" si="13"/>
        <v>0</v>
      </c>
      <c r="AR180" s="140" t="s">
        <v>163</v>
      </c>
      <c r="AT180" s="140" t="s">
        <v>135</v>
      </c>
      <c r="AU180" s="140" t="s">
        <v>81</v>
      </c>
      <c r="AY180" s="16" t="s">
        <v>133</v>
      </c>
      <c r="BE180" s="141">
        <f t="shared" si="14"/>
        <v>0</v>
      </c>
      <c r="BF180" s="141">
        <f t="shared" si="15"/>
        <v>0</v>
      </c>
      <c r="BG180" s="141">
        <f t="shared" si="16"/>
        <v>0</v>
      </c>
      <c r="BH180" s="141">
        <f t="shared" si="17"/>
        <v>0</v>
      </c>
      <c r="BI180" s="141">
        <f t="shared" si="18"/>
        <v>0</v>
      </c>
      <c r="BJ180" s="16" t="s">
        <v>79</v>
      </c>
      <c r="BK180" s="141">
        <f t="shared" si="19"/>
        <v>0</v>
      </c>
      <c r="BL180" s="16" t="s">
        <v>163</v>
      </c>
      <c r="BM180" s="140" t="s">
        <v>998</v>
      </c>
    </row>
    <row r="181" spans="2:65" s="1" customFormat="1" ht="24.2" customHeight="1">
      <c r="B181" s="128"/>
      <c r="C181" s="129" t="s">
        <v>197</v>
      </c>
      <c r="D181" s="129" t="s">
        <v>135</v>
      </c>
      <c r="E181" s="130" t="s">
        <v>999</v>
      </c>
      <c r="F181" s="131" t="s">
        <v>1000</v>
      </c>
      <c r="G181" s="132" t="s">
        <v>189</v>
      </c>
      <c r="H181" s="133">
        <v>11</v>
      </c>
      <c r="I181" s="134"/>
      <c r="J181" s="134">
        <f t="shared" si="10"/>
        <v>0</v>
      </c>
      <c r="K181" s="135"/>
      <c r="L181" s="28"/>
      <c r="M181" s="136" t="s">
        <v>1</v>
      </c>
      <c r="N181" s="137" t="s">
        <v>36</v>
      </c>
      <c r="O181" s="138">
        <v>0.351</v>
      </c>
      <c r="P181" s="138">
        <f t="shared" si="11"/>
        <v>3.8609999999999998</v>
      </c>
      <c r="Q181" s="138">
        <v>0.0021</v>
      </c>
      <c r="R181" s="138">
        <f t="shared" si="12"/>
        <v>0.0231</v>
      </c>
      <c r="S181" s="138">
        <v>0</v>
      </c>
      <c r="T181" s="139">
        <f t="shared" si="13"/>
        <v>0</v>
      </c>
      <c r="AR181" s="140" t="s">
        <v>163</v>
      </c>
      <c r="AT181" s="140" t="s">
        <v>135</v>
      </c>
      <c r="AU181" s="140" t="s">
        <v>81</v>
      </c>
      <c r="AY181" s="16" t="s">
        <v>133</v>
      </c>
      <c r="BE181" s="141">
        <f t="shared" si="14"/>
        <v>0</v>
      </c>
      <c r="BF181" s="141">
        <f t="shared" si="15"/>
        <v>0</v>
      </c>
      <c r="BG181" s="141">
        <f t="shared" si="16"/>
        <v>0</v>
      </c>
      <c r="BH181" s="141">
        <f t="shared" si="17"/>
        <v>0</v>
      </c>
      <c r="BI181" s="141">
        <f t="shared" si="18"/>
        <v>0</v>
      </c>
      <c r="BJ181" s="16" t="s">
        <v>79</v>
      </c>
      <c r="BK181" s="141">
        <f t="shared" si="19"/>
        <v>0</v>
      </c>
      <c r="BL181" s="16" t="s">
        <v>163</v>
      </c>
      <c r="BM181" s="140" t="s">
        <v>1001</v>
      </c>
    </row>
    <row r="182" spans="2:65" s="1" customFormat="1" ht="24.2" customHeight="1">
      <c r="B182" s="128"/>
      <c r="C182" s="129" t="s">
        <v>262</v>
      </c>
      <c r="D182" s="129" t="s">
        <v>135</v>
      </c>
      <c r="E182" s="130" t="s">
        <v>1002</v>
      </c>
      <c r="F182" s="131" t="s">
        <v>1003</v>
      </c>
      <c r="G182" s="132" t="s">
        <v>178</v>
      </c>
      <c r="H182" s="133">
        <v>0.172</v>
      </c>
      <c r="I182" s="134"/>
      <c r="J182" s="134">
        <f t="shared" si="10"/>
        <v>0</v>
      </c>
      <c r="K182" s="135"/>
      <c r="L182" s="28"/>
      <c r="M182" s="136" t="s">
        <v>1</v>
      </c>
      <c r="N182" s="137" t="s">
        <v>36</v>
      </c>
      <c r="O182" s="138">
        <v>4.737</v>
      </c>
      <c r="P182" s="138">
        <f t="shared" si="11"/>
        <v>0.8147639999999999</v>
      </c>
      <c r="Q182" s="138">
        <v>0</v>
      </c>
      <c r="R182" s="138">
        <f t="shared" si="12"/>
        <v>0</v>
      </c>
      <c r="S182" s="138">
        <v>0</v>
      </c>
      <c r="T182" s="139">
        <f t="shared" si="13"/>
        <v>0</v>
      </c>
      <c r="AR182" s="140" t="s">
        <v>163</v>
      </c>
      <c r="AT182" s="140" t="s">
        <v>135</v>
      </c>
      <c r="AU182" s="140" t="s">
        <v>81</v>
      </c>
      <c r="AY182" s="16" t="s">
        <v>133</v>
      </c>
      <c r="BE182" s="141">
        <f t="shared" si="14"/>
        <v>0</v>
      </c>
      <c r="BF182" s="141">
        <f t="shared" si="15"/>
        <v>0</v>
      </c>
      <c r="BG182" s="141">
        <f t="shared" si="16"/>
        <v>0</v>
      </c>
      <c r="BH182" s="141">
        <f t="shared" si="17"/>
        <v>0</v>
      </c>
      <c r="BI182" s="141">
        <f t="shared" si="18"/>
        <v>0</v>
      </c>
      <c r="BJ182" s="16" t="s">
        <v>79</v>
      </c>
      <c r="BK182" s="141">
        <f t="shared" si="19"/>
        <v>0</v>
      </c>
      <c r="BL182" s="16" t="s">
        <v>163</v>
      </c>
      <c r="BM182" s="140" t="s">
        <v>1004</v>
      </c>
    </row>
    <row r="183" spans="2:63" s="11" customFormat="1" ht="22.9" customHeight="1">
      <c r="B183" s="117"/>
      <c r="D183" s="118" t="s">
        <v>70</v>
      </c>
      <c r="E183" s="126" t="s">
        <v>1005</v>
      </c>
      <c r="F183" s="126" t="s">
        <v>1006</v>
      </c>
      <c r="J183" s="127">
        <f>BK183</f>
        <v>0</v>
      </c>
      <c r="L183" s="117"/>
      <c r="M183" s="121"/>
      <c r="P183" s="122">
        <f>P184</f>
        <v>1.94</v>
      </c>
      <c r="R183" s="122">
        <f>R184</f>
        <v>0</v>
      </c>
      <c r="T183" s="123">
        <f>T184</f>
        <v>0</v>
      </c>
      <c r="AR183" s="118" t="s">
        <v>81</v>
      </c>
      <c r="AT183" s="124" t="s">
        <v>70</v>
      </c>
      <c r="AU183" s="124" t="s">
        <v>79</v>
      </c>
      <c r="AY183" s="118" t="s">
        <v>133</v>
      </c>
      <c r="BK183" s="125">
        <f>BK184</f>
        <v>0</v>
      </c>
    </row>
    <row r="184" spans="2:65" s="1" customFormat="1" ht="24.2" customHeight="1">
      <c r="B184" s="128"/>
      <c r="C184" s="129" t="s">
        <v>201</v>
      </c>
      <c r="D184" s="129" t="s">
        <v>135</v>
      </c>
      <c r="E184" s="130" t="s">
        <v>1007</v>
      </c>
      <c r="F184" s="131" t="s">
        <v>1008</v>
      </c>
      <c r="G184" s="132" t="s">
        <v>200</v>
      </c>
      <c r="H184" s="133">
        <v>4</v>
      </c>
      <c r="I184" s="134"/>
      <c r="J184" s="134">
        <f>ROUND(I184*H184,2)</f>
        <v>0</v>
      </c>
      <c r="K184" s="135"/>
      <c r="L184" s="28"/>
      <c r="M184" s="136" t="s">
        <v>1</v>
      </c>
      <c r="N184" s="137" t="s">
        <v>36</v>
      </c>
      <c r="O184" s="138">
        <v>0.485</v>
      </c>
      <c r="P184" s="138">
        <f>O184*H184</f>
        <v>1.94</v>
      </c>
      <c r="Q184" s="138">
        <v>0</v>
      </c>
      <c r="R184" s="138">
        <f>Q184*H184</f>
        <v>0</v>
      </c>
      <c r="S184" s="138">
        <v>0</v>
      </c>
      <c r="T184" s="139">
        <f>S184*H184</f>
        <v>0</v>
      </c>
      <c r="AR184" s="140" t="s">
        <v>163</v>
      </c>
      <c r="AT184" s="140" t="s">
        <v>135</v>
      </c>
      <c r="AU184" s="140" t="s">
        <v>81</v>
      </c>
      <c r="AY184" s="16" t="s">
        <v>133</v>
      </c>
      <c r="BE184" s="141">
        <f>IF(N184="základní",J184,0)</f>
        <v>0</v>
      </c>
      <c r="BF184" s="141">
        <f>IF(N184="snížená",J184,0)</f>
        <v>0</v>
      </c>
      <c r="BG184" s="141">
        <f>IF(N184="zákl. přenesená",J184,0)</f>
        <v>0</v>
      </c>
      <c r="BH184" s="141">
        <f>IF(N184="sníž. přenesená",J184,0)</f>
        <v>0</v>
      </c>
      <c r="BI184" s="141">
        <f>IF(N184="nulová",J184,0)</f>
        <v>0</v>
      </c>
      <c r="BJ184" s="16" t="s">
        <v>79</v>
      </c>
      <c r="BK184" s="141">
        <f>ROUND(I184*H184,2)</f>
        <v>0</v>
      </c>
      <c r="BL184" s="16" t="s">
        <v>163</v>
      </c>
      <c r="BM184" s="140" t="s">
        <v>1009</v>
      </c>
    </row>
    <row r="185" spans="2:63" s="11" customFormat="1" ht="22.9" customHeight="1">
      <c r="B185" s="117"/>
      <c r="D185" s="118" t="s">
        <v>70</v>
      </c>
      <c r="E185" s="126" t="s">
        <v>1010</v>
      </c>
      <c r="F185" s="126" t="s">
        <v>1011</v>
      </c>
      <c r="J185" s="127">
        <f>BK185</f>
        <v>0</v>
      </c>
      <c r="L185" s="117"/>
      <c r="M185" s="121"/>
      <c r="P185" s="122">
        <f>SUM(P186:P197)</f>
        <v>36.779337</v>
      </c>
      <c r="R185" s="122">
        <f>SUM(R186:R197)</f>
        <v>0.11985074</v>
      </c>
      <c r="T185" s="123">
        <f>SUM(T186:T197)</f>
        <v>0</v>
      </c>
      <c r="AR185" s="118" t="s">
        <v>81</v>
      </c>
      <c r="AT185" s="124" t="s">
        <v>70</v>
      </c>
      <c r="AU185" s="124" t="s">
        <v>79</v>
      </c>
      <c r="AY185" s="118" t="s">
        <v>133</v>
      </c>
      <c r="BK185" s="125">
        <f>SUM(BK186:BK197)</f>
        <v>0</v>
      </c>
    </row>
    <row r="186" spans="2:65" s="1" customFormat="1" ht="24.2" customHeight="1">
      <c r="B186" s="128"/>
      <c r="C186" s="129" t="s">
        <v>269</v>
      </c>
      <c r="D186" s="129" t="s">
        <v>135</v>
      </c>
      <c r="E186" s="130" t="s">
        <v>1012</v>
      </c>
      <c r="F186" s="131" t="s">
        <v>1013</v>
      </c>
      <c r="G186" s="132" t="s">
        <v>145</v>
      </c>
      <c r="H186" s="133">
        <v>74.907</v>
      </c>
      <c r="I186" s="134"/>
      <c r="J186" s="134">
        <f>ROUND(I186*H186,2)</f>
        <v>0</v>
      </c>
      <c r="K186" s="135"/>
      <c r="L186" s="28"/>
      <c r="M186" s="136" t="s">
        <v>1</v>
      </c>
      <c r="N186" s="137" t="s">
        <v>36</v>
      </c>
      <c r="O186" s="138">
        <v>0.491</v>
      </c>
      <c r="P186" s="138">
        <f>O186*H186</f>
        <v>36.779337</v>
      </c>
      <c r="Q186" s="138">
        <v>0.00082</v>
      </c>
      <c r="R186" s="138">
        <f>Q186*H186</f>
        <v>0.06142374</v>
      </c>
      <c r="S186" s="138">
        <v>0</v>
      </c>
      <c r="T186" s="139">
        <f>S186*H186</f>
        <v>0</v>
      </c>
      <c r="AR186" s="140" t="s">
        <v>163</v>
      </c>
      <c r="AT186" s="140" t="s">
        <v>135</v>
      </c>
      <c r="AU186" s="140" t="s">
        <v>81</v>
      </c>
      <c r="AY186" s="16" t="s">
        <v>133</v>
      </c>
      <c r="BE186" s="141">
        <f>IF(N186="základní",J186,0)</f>
        <v>0</v>
      </c>
      <c r="BF186" s="141">
        <f>IF(N186="snížená",J186,0)</f>
        <v>0</v>
      </c>
      <c r="BG186" s="141">
        <f>IF(N186="zákl. přenesená",J186,0)</f>
        <v>0</v>
      </c>
      <c r="BH186" s="141">
        <f>IF(N186="sníž. přenesená",J186,0)</f>
        <v>0</v>
      </c>
      <c r="BI186" s="141">
        <f>IF(N186="nulová",J186,0)</f>
        <v>0</v>
      </c>
      <c r="BJ186" s="16" t="s">
        <v>79</v>
      </c>
      <c r="BK186" s="141">
        <f>ROUND(I186*H186,2)</f>
        <v>0</v>
      </c>
      <c r="BL186" s="16" t="s">
        <v>163</v>
      </c>
      <c r="BM186" s="140" t="s">
        <v>1014</v>
      </c>
    </row>
    <row r="187" spans="2:51" s="14" customFormat="1" ht="12">
      <c r="B187" s="174"/>
      <c r="D187" s="162" t="s">
        <v>925</v>
      </c>
      <c r="E187" s="175" t="s">
        <v>1</v>
      </c>
      <c r="F187" s="176" t="s">
        <v>1015</v>
      </c>
      <c r="H187" s="175" t="s">
        <v>1</v>
      </c>
      <c r="L187" s="174"/>
      <c r="M187" s="177"/>
      <c r="T187" s="178"/>
      <c r="AT187" s="175" t="s">
        <v>925</v>
      </c>
      <c r="AU187" s="175" t="s">
        <v>81</v>
      </c>
      <c r="AV187" s="14" t="s">
        <v>79</v>
      </c>
      <c r="AW187" s="14" t="s">
        <v>28</v>
      </c>
      <c r="AX187" s="14" t="s">
        <v>71</v>
      </c>
      <c r="AY187" s="175" t="s">
        <v>133</v>
      </c>
    </row>
    <row r="188" spans="2:51" s="12" customFormat="1" ht="12">
      <c r="B188" s="161"/>
      <c r="D188" s="162" t="s">
        <v>925</v>
      </c>
      <c r="E188" s="163" t="s">
        <v>1</v>
      </c>
      <c r="F188" s="164" t="s">
        <v>1016</v>
      </c>
      <c r="H188" s="165">
        <v>13.592</v>
      </c>
      <c r="L188" s="161"/>
      <c r="M188" s="166"/>
      <c r="T188" s="167"/>
      <c r="AT188" s="163" t="s">
        <v>925</v>
      </c>
      <c r="AU188" s="163" t="s">
        <v>81</v>
      </c>
      <c r="AV188" s="12" t="s">
        <v>81</v>
      </c>
      <c r="AW188" s="12" t="s">
        <v>28</v>
      </c>
      <c r="AX188" s="12" t="s">
        <v>71</v>
      </c>
      <c r="AY188" s="163" t="s">
        <v>133</v>
      </c>
    </row>
    <row r="189" spans="2:51" s="14" customFormat="1" ht="12">
      <c r="B189" s="174"/>
      <c r="D189" s="162" t="s">
        <v>925</v>
      </c>
      <c r="E189" s="175" t="s">
        <v>1</v>
      </c>
      <c r="F189" s="176" t="s">
        <v>1017</v>
      </c>
      <c r="H189" s="175" t="s">
        <v>1</v>
      </c>
      <c r="L189" s="174"/>
      <c r="M189" s="177"/>
      <c r="T189" s="178"/>
      <c r="AT189" s="175" t="s">
        <v>925</v>
      </c>
      <c r="AU189" s="175" t="s">
        <v>81</v>
      </c>
      <c r="AV189" s="14" t="s">
        <v>79</v>
      </c>
      <c r="AW189" s="14" t="s">
        <v>28</v>
      </c>
      <c r="AX189" s="14" t="s">
        <v>71</v>
      </c>
      <c r="AY189" s="175" t="s">
        <v>133</v>
      </c>
    </row>
    <row r="190" spans="2:51" s="12" customFormat="1" ht="12">
      <c r="B190" s="161"/>
      <c r="D190" s="162" t="s">
        <v>925</v>
      </c>
      <c r="E190" s="163" t="s">
        <v>1</v>
      </c>
      <c r="F190" s="164" t="s">
        <v>1018</v>
      </c>
      <c r="H190" s="165">
        <v>37.312</v>
      </c>
      <c r="L190" s="161"/>
      <c r="M190" s="166"/>
      <c r="T190" s="167"/>
      <c r="AT190" s="163" t="s">
        <v>925</v>
      </c>
      <c r="AU190" s="163" t="s">
        <v>81</v>
      </c>
      <c r="AV190" s="12" t="s">
        <v>81</v>
      </c>
      <c r="AW190" s="12" t="s">
        <v>28</v>
      </c>
      <c r="AX190" s="12" t="s">
        <v>71</v>
      </c>
      <c r="AY190" s="163" t="s">
        <v>133</v>
      </c>
    </row>
    <row r="191" spans="2:51" s="14" customFormat="1" ht="12">
      <c r="B191" s="174"/>
      <c r="D191" s="162" t="s">
        <v>925</v>
      </c>
      <c r="E191" s="175" t="s">
        <v>1</v>
      </c>
      <c r="F191" s="176" t="s">
        <v>1019</v>
      </c>
      <c r="H191" s="175" t="s">
        <v>1</v>
      </c>
      <c r="L191" s="174"/>
      <c r="M191" s="177"/>
      <c r="T191" s="178"/>
      <c r="AT191" s="175" t="s">
        <v>925</v>
      </c>
      <c r="AU191" s="175" t="s">
        <v>81</v>
      </c>
      <c r="AV191" s="14" t="s">
        <v>79</v>
      </c>
      <c r="AW191" s="14" t="s">
        <v>28</v>
      </c>
      <c r="AX191" s="14" t="s">
        <v>71</v>
      </c>
      <c r="AY191" s="175" t="s">
        <v>133</v>
      </c>
    </row>
    <row r="192" spans="2:51" s="12" customFormat="1" ht="12">
      <c r="B192" s="161"/>
      <c r="D192" s="162" t="s">
        <v>925</v>
      </c>
      <c r="E192" s="163" t="s">
        <v>1</v>
      </c>
      <c r="F192" s="164" t="s">
        <v>1020</v>
      </c>
      <c r="H192" s="165">
        <v>14.749</v>
      </c>
      <c r="L192" s="161"/>
      <c r="M192" s="166"/>
      <c r="T192" s="167"/>
      <c r="AT192" s="163" t="s">
        <v>925</v>
      </c>
      <c r="AU192" s="163" t="s">
        <v>81</v>
      </c>
      <c r="AV192" s="12" t="s">
        <v>81</v>
      </c>
      <c r="AW192" s="12" t="s">
        <v>28</v>
      </c>
      <c r="AX192" s="12" t="s">
        <v>71</v>
      </c>
      <c r="AY192" s="163" t="s">
        <v>133</v>
      </c>
    </row>
    <row r="193" spans="2:51" s="14" customFormat="1" ht="12">
      <c r="B193" s="174"/>
      <c r="D193" s="162" t="s">
        <v>925</v>
      </c>
      <c r="E193" s="175" t="s">
        <v>1</v>
      </c>
      <c r="F193" s="176" t="s">
        <v>1021</v>
      </c>
      <c r="H193" s="175" t="s">
        <v>1</v>
      </c>
      <c r="L193" s="174"/>
      <c r="M193" s="177"/>
      <c r="T193" s="178"/>
      <c r="AT193" s="175" t="s">
        <v>925</v>
      </c>
      <c r="AU193" s="175" t="s">
        <v>81</v>
      </c>
      <c r="AV193" s="14" t="s">
        <v>79</v>
      </c>
      <c r="AW193" s="14" t="s">
        <v>28</v>
      </c>
      <c r="AX193" s="14" t="s">
        <v>71</v>
      </c>
      <c r="AY193" s="175" t="s">
        <v>133</v>
      </c>
    </row>
    <row r="194" spans="2:51" s="12" customFormat="1" ht="12">
      <c r="B194" s="161"/>
      <c r="D194" s="162" t="s">
        <v>925</v>
      </c>
      <c r="E194" s="163" t="s">
        <v>1</v>
      </c>
      <c r="F194" s="164" t="s">
        <v>1022</v>
      </c>
      <c r="H194" s="165">
        <v>9.254</v>
      </c>
      <c r="L194" s="161"/>
      <c r="M194" s="166"/>
      <c r="T194" s="167"/>
      <c r="AT194" s="163" t="s">
        <v>925</v>
      </c>
      <c r="AU194" s="163" t="s">
        <v>81</v>
      </c>
      <c r="AV194" s="12" t="s">
        <v>81</v>
      </c>
      <c r="AW194" s="12" t="s">
        <v>28</v>
      </c>
      <c r="AX194" s="12" t="s">
        <v>71</v>
      </c>
      <c r="AY194" s="163" t="s">
        <v>133</v>
      </c>
    </row>
    <row r="195" spans="2:51" s="13" customFormat="1" ht="12">
      <c r="B195" s="168"/>
      <c r="D195" s="162" t="s">
        <v>925</v>
      </c>
      <c r="E195" s="169" t="s">
        <v>1</v>
      </c>
      <c r="F195" s="170" t="s">
        <v>969</v>
      </c>
      <c r="H195" s="171">
        <v>74.907</v>
      </c>
      <c r="L195" s="168"/>
      <c r="M195" s="172"/>
      <c r="T195" s="173"/>
      <c r="AT195" s="169" t="s">
        <v>925</v>
      </c>
      <c r="AU195" s="169" t="s">
        <v>81</v>
      </c>
      <c r="AV195" s="13" t="s">
        <v>139</v>
      </c>
      <c r="AW195" s="13" t="s">
        <v>28</v>
      </c>
      <c r="AX195" s="13" t="s">
        <v>79</v>
      </c>
      <c r="AY195" s="169" t="s">
        <v>133</v>
      </c>
    </row>
    <row r="196" spans="2:65" s="1" customFormat="1" ht="16.5" customHeight="1">
      <c r="B196" s="128"/>
      <c r="C196" s="142" t="s">
        <v>205</v>
      </c>
      <c r="D196" s="142" t="s">
        <v>175</v>
      </c>
      <c r="E196" s="143" t="s">
        <v>1023</v>
      </c>
      <c r="F196" s="144" t="s">
        <v>1024</v>
      </c>
      <c r="G196" s="145" t="s">
        <v>246</v>
      </c>
      <c r="H196" s="146">
        <v>58.427</v>
      </c>
      <c r="I196" s="147"/>
      <c r="J196" s="147">
        <f>ROUND(I196*H196,2)</f>
        <v>0</v>
      </c>
      <c r="K196" s="148"/>
      <c r="L196" s="149"/>
      <c r="M196" s="150" t="s">
        <v>1</v>
      </c>
      <c r="N196" s="151" t="s">
        <v>36</v>
      </c>
      <c r="O196" s="138">
        <v>0</v>
      </c>
      <c r="P196" s="138">
        <f>O196*H196</f>
        <v>0</v>
      </c>
      <c r="Q196" s="138">
        <v>0.001</v>
      </c>
      <c r="R196" s="138">
        <f>Q196*H196</f>
        <v>0.058427</v>
      </c>
      <c r="S196" s="138">
        <v>0</v>
      </c>
      <c r="T196" s="139">
        <f>S196*H196</f>
        <v>0</v>
      </c>
      <c r="AR196" s="140" t="s">
        <v>193</v>
      </c>
      <c r="AT196" s="140" t="s">
        <v>175</v>
      </c>
      <c r="AU196" s="140" t="s">
        <v>81</v>
      </c>
      <c r="AY196" s="16" t="s">
        <v>133</v>
      </c>
      <c r="BE196" s="141">
        <f>IF(N196="základní",J196,0)</f>
        <v>0</v>
      </c>
      <c r="BF196" s="141">
        <f>IF(N196="snížená",J196,0)</f>
        <v>0</v>
      </c>
      <c r="BG196" s="141">
        <f>IF(N196="zákl. přenesená",J196,0)</f>
        <v>0</v>
      </c>
      <c r="BH196" s="141">
        <f>IF(N196="sníž. přenesená",J196,0)</f>
        <v>0</v>
      </c>
      <c r="BI196" s="141">
        <f>IF(N196="nulová",J196,0)</f>
        <v>0</v>
      </c>
      <c r="BJ196" s="16" t="s">
        <v>79</v>
      </c>
      <c r="BK196" s="141">
        <f>ROUND(I196*H196,2)</f>
        <v>0</v>
      </c>
      <c r="BL196" s="16" t="s">
        <v>163</v>
      </c>
      <c r="BM196" s="140" t="s">
        <v>1025</v>
      </c>
    </row>
    <row r="197" spans="2:51" s="12" customFormat="1" ht="12">
      <c r="B197" s="161"/>
      <c r="D197" s="162" t="s">
        <v>925</v>
      </c>
      <c r="F197" s="164" t="s">
        <v>1026</v>
      </c>
      <c r="H197" s="165">
        <v>58.427</v>
      </c>
      <c r="L197" s="161"/>
      <c r="M197" s="179"/>
      <c r="N197" s="180"/>
      <c r="O197" s="180"/>
      <c r="P197" s="180"/>
      <c r="Q197" s="180"/>
      <c r="R197" s="180"/>
      <c r="S197" s="180"/>
      <c r="T197" s="181"/>
      <c r="AT197" s="163" t="s">
        <v>925</v>
      </c>
      <c r="AU197" s="163" t="s">
        <v>81</v>
      </c>
      <c r="AV197" s="12" t="s">
        <v>81</v>
      </c>
      <c r="AW197" s="12" t="s">
        <v>3</v>
      </c>
      <c r="AX197" s="12" t="s">
        <v>79</v>
      </c>
      <c r="AY197" s="163" t="s">
        <v>133</v>
      </c>
    </row>
    <row r="198" spans="2:12" s="1" customFormat="1" ht="6.95" customHeight="1">
      <c r="B198" s="40"/>
      <c r="C198" s="41"/>
      <c r="D198" s="41"/>
      <c r="E198" s="41"/>
      <c r="F198" s="41"/>
      <c r="G198" s="41"/>
      <c r="H198" s="41"/>
      <c r="I198" s="41"/>
      <c r="J198" s="41"/>
      <c r="K198" s="41"/>
      <c r="L198" s="28"/>
    </row>
  </sheetData>
  <autoFilter ref="C126:K197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4" r:id="rId2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BM424"/>
  <sheetViews>
    <sheetView showGridLines="0" workbookViewId="0" topLeftCell="A149">
      <selection activeCell="V166" sqref="V166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8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9.28125" style="0" customWidth="1"/>
    <col min="12" max="12" width="9.28125" style="0" hidden="1" customWidth="1"/>
    <col min="13" max="13" width="14.8515625" style="0" hidden="1" customWidth="1"/>
    <col min="14" max="14" width="17.00390625" style="0" hidden="1" customWidth="1"/>
    <col min="15" max="15" width="13.28125" style="0" hidden="1" customWidth="1"/>
    <col min="16" max="16" width="9.00390625" style="0" hidden="1" customWidth="1"/>
    <col min="17" max="17" width="11.7109375" style="0" hidden="1" customWidth="1"/>
    <col min="18" max="18" width="18.421875" style="0" hidden="1" customWidth="1"/>
    <col min="19" max="19" width="26.421875" style="0" hidden="1" customWidth="1"/>
    <col min="20" max="20" width="38.7109375" style="0" hidden="1" customWidth="1"/>
    <col min="21" max="21" width="21.140625" style="0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56" ht="36.95" customHeight="1">
      <c r="L2" s="246" t="s">
        <v>5</v>
      </c>
      <c r="M2" s="237"/>
      <c r="N2" s="237"/>
      <c r="O2" s="237"/>
      <c r="P2" s="237"/>
      <c r="Q2" s="237"/>
      <c r="R2" s="237"/>
      <c r="S2" s="237"/>
      <c r="T2" s="237"/>
      <c r="U2" s="237"/>
      <c r="V2" s="237"/>
      <c r="AT2" s="16" t="s">
        <v>96</v>
      </c>
      <c r="AZ2" s="160" t="s">
        <v>877</v>
      </c>
      <c r="BA2" s="160" t="s">
        <v>878</v>
      </c>
      <c r="BB2" s="160" t="s">
        <v>1</v>
      </c>
      <c r="BC2" s="160" t="s">
        <v>1027</v>
      </c>
      <c r="BD2" s="160" t="s">
        <v>142</v>
      </c>
    </row>
    <row r="3" spans="2:5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81</v>
      </c>
      <c r="AZ3" s="160" t="s">
        <v>1028</v>
      </c>
      <c r="BA3" s="160" t="s">
        <v>1029</v>
      </c>
      <c r="BB3" s="160" t="s">
        <v>1</v>
      </c>
      <c r="BC3" s="160" t="s">
        <v>1030</v>
      </c>
      <c r="BD3" s="160" t="s">
        <v>142</v>
      </c>
    </row>
    <row r="4" spans="2:56" ht="24.95" customHeight="1">
      <c r="B4" s="19"/>
      <c r="D4" s="20" t="s">
        <v>103</v>
      </c>
      <c r="L4" s="19"/>
      <c r="M4" s="83" t="s">
        <v>10</v>
      </c>
      <c r="AT4" s="16" t="s">
        <v>3</v>
      </c>
      <c r="AZ4" s="160" t="s">
        <v>1031</v>
      </c>
      <c r="BA4" s="160" t="s">
        <v>1032</v>
      </c>
      <c r="BB4" s="160" t="s">
        <v>1</v>
      </c>
      <c r="BC4" s="160" t="s">
        <v>1033</v>
      </c>
      <c r="BD4" s="160" t="s">
        <v>142</v>
      </c>
    </row>
    <row r="5" spans="2:56" ht="6.95" customHeight="1">
      <c r="B5" s="19"/>
      <c r="L5" s="19"/>
      <c r="AZ5" s="160" t="s">
        <v>1034</v>
      </c>
      <c r="BA5" s="160" t="s">
        <v>1035</v>
      </c>
      <c r="BB5" s="160" t="s">
        <v>1</v>
      </c>
      <c r="BC5" s="160" t="s">
        <v>1036</v>
      </c>
      <c r="BD5" s="160" t="s">
        <v>142</v>
      </c>
    </row>
    <row r="6" spans="2:12" ht="12" customHeight="1">
      <c r="B6" s="19"/>
      <c r="D6" s="25" t="s">
        <v>14</v>
      </c>
      <c r="L6" s="19"/>
    </row>
    <row r="7" spans="2:12" ht="16.5" customHeight="1">
      <c r="B7" s="19"/>
      <c r="E7" s="264" t="str">
        <f>'Rekapitulace stavby'!K6</f>
        <v>Sklad a přístřešek pro svařován a retenční nádrž, SAKO Brno a.s.</v>
      </c>
      <c r="F7" s="265"/>
      <c r="G7" s="265"/>
      <c r="H7" s="265"/>
      <c r="L7" s="19"/>
    </row>
    <row r="8" spans="2:12" s="1" customFormat="1" ht="12" customHeight="1">
      <c r="B8" s="28"/>
      <c r="D8" s="25" t="s">
        <v>104</v>
      </c>
      <c r="L8" s="28"/>
    </row>
    <row r="9" spans="2:12" s="1" customFormat="1" ht="16.5" customHeight="1">
      <c r="B9" s="28"/>
      <c r="D9" s="190" t="s">
        <v>94</v>
      </c>
      <c r="E9" s="229" t="s">
        <v>95</v>
      </c>
      <c r="F9" s="263"/>
      <c r="G9" s="263"/>
      <c r="H9" s="263"/>
      <c r="L9" s="28"/>
    </row>
    <row r="10" spans="2:12" s="1" customFormat="1" ht="12">
      <c r="B10" s="28"/>
      <c r="L10" s="28"/>
    </row>
    <row r="11" spans="2:12" s="1" customFormat="1" ht="12" customHeight="1">
      <c r="B11" s="28"/>
      <c r="D11" s="25" t="s">
        <v>16</v>
      </c>
      <c r="F11" s="23" t="s">
        <v>1</v>
      </c>
      <c r="I11" s="25" t="s">
        <v>17</v>
      </c>
      <c r="J11" s="23" t="s">
        <v>1</v>
      </c>
      <c r="L11" s="28"/>
    </row>
    <row r="12" spans="2:12" s="1" customFormat="1" ht="12" customHeight="1">
      <c r="B12" s="28"/>
      <c r="D12" s="25" t="s">
        <v>18</v>
      </c>
      <c r="F12" s="23" t="s">
        <v>19</v>
      </c>
      <c r="I12" s="25" t="s">
        <v>20</v>
      </c>
      <c r="J12" s="48" t="str">
        <f>'Rekapitulace stavby'!AN8</f>
        <v>22. 7. 2022</v>
      </c>
      <c r="L12" s="28"/>
    </row>
    <row r="13" spans="2:12" s="1" customFormat="1" ht="10.9" customHeight="1">
      <c r="B13" s="28"/>
      <c r="L13" s="28"/>
    </row>
    <row r="14" spans="2:12" s="1" customFormat="1" ht="12" customHeight="1">
      <c r="B14" s="28"/>
      <c r="D14" s="25" t="s">
        <v>22</v>
      </c>
      <c r="I14" s="25" t="s">
        <v>23</v>
      </c>
      <c r="J14" s="23" t="str">
        <f>IF('Rekapitulace stavby'!AN10="","",'Rekapitulace stavby'!AN10)</f>
        <v/>
      </c>
      <c r="L14" s="28"/>
    </row>
    <row r="15" spans="2:12" s="1" customFormat="1" ht="18" customHeight="1">
      <c r="B15" s="28"/>
      <c r="E15" s="23" t="str">
        <f>IF('Rekapitulace stavby'!E11="","",'Rekapitulace stavby'!E11)</f>
        <v xml:space="preserve"> </v>
      </c>
      <c r="I15" s="25" t="s">
        <v>25</v>
      </c>
      <c r="J15" s="23" t="str">
        <f>IF('Rekapitulace stavby'!AN11="","",'Rekapitulace stavby'!AN11)</f>
        <v/>
      </c>
      <c r="L15" s="28"/>
    </row>
    <row r="16" spans="2:12" s="1" customFormat="1" ht="6.95" customHeight="1">
      <c r="B16" s="28"/>
      <c r="L16" s="28"/>
    </row>
    <row r="17" spans="2:12" s="1" customFormat="1" ht="12" customHeight="1">
      <c r="B17" s="28"/>
      <c r="D17" s="25" t="s">
        <v>26</v>
      </c>
      <c r="I17" s="25" t="s">
        <v>23</v>
      </c>
      <c r="J17" s="23" t="str">
        <f>'Rekapitulace stavby'!AN13</f>
        <v>Vyplň údaj</v>
      </c>
      <c r="L17" s="28"/>
    </row>
    <row r="18" spans="2:12" s="1" customFormat="1" ht="18" customHeight="1">
      <c r="B18" s="28"/>
      <c r="E18" s="236" t="str">
        <f>'Rekapitulace stavby'!E14</f>
        <v>Vyplň údaj</v>
      </c>
      <c r="F18" s="236"/>
      <c r="G18" s="236"/>
      <c r="H18" s="236"/>
      <c r="I18" s="25" t="s">
        <v>25</v>
      </c>
      <c r="J18" s="23" t="str">
        <f>'Rekapitulace stavby'!AN14</f>
        <v>Vyplň údaj</v>
      </c>
      <c r="L18" s="28"/>
    </row>
    <row r="19" spans="2:12" s="1" customFormat="1" ht="6.95" customHeight="1">
      <c r="B19" s="28"/>
      <c r="L19" s="28"/>
    </row>
    <row r="20" spans="2:12" s="1" customFormat="1" ht="12" customHeight="1">
      <c r="B20" s="28"/>
      <c r="D20" s="25" t="s">
        <v>27</v>
      </c>
      <c r="I20" s="25" t="s">
        <v>23</v>
      </c>
      <c r="J20" s="23" t="str">
        <f>IF('Rekapitulace stavby'!AN16="","",'Rekapitulace stavby'!AN16)</f>
        <v/>
      </c>
      <c r="L20" s="28"/>
    </row>
    <row r="21" spans="2:12" s="1" customFormat="1" ht="18" customHeight="1">
      <c r="B21" s="28"/>
      <c r="E21" s="23" t="str">
        <f>IF('Rekapitulace stavby'!E17="","",'Rekapitulace stavby'!E17)</f>
        <v xml:space="preserve"> </v>
      </c>
      <c r="I21" s="25" t="s">
        <v>25</v>
      </c>
      <c r="J21" s="23" t="str">
        <f>IF('Rekapitulace stavby'!AN17="","",'Rekapitulace stavby'!AN17)</f>
        <v/>
      </c>
      <c r="L21" s="28"/>
    </row>
    <row r="22" spans="2:12" s="1" customFormat="1" ht="6.95" customHeight="1">
      <c r="B22" s="28"/>
      <c r="L22" s="28"/>
    </row>
    <row r="23" spans="2:12" s="1" customFormat="1" ht="12" customHeight="1">
      <c r="B23" s="28"/>
      <c r="D23" s="25" t="s">
        <v>29</v>
      </c>
      <c r="I23" s="25" t="s">
        <v>23</v>
      </c>
      <c r="J23" s="23" t="str">
        <f>IF('Rekapitulace stavby'!AN19="","",'Rekapitulace stavby'!AN19)</f>
        <v/>
      </c>
      <c r="L23" s="28"/>
    </row>
    <row r="24" spans="2:12" s="1" customFormat="1" ht="18" customHeight="1">
      <c r="B24" s="28"/>
      <c r="E24" s="23" t="str">
        <f>IF('Rekapitulace stavby'!E20="","",'Rekapitulace stavby'!E20)</f>
        <v xml:space="preserve"> </v>
      </c>
      <c r="I24" s="25" t="s">
        <v>25</v>
      </c>
      <c r="J24" s="23" t="str">
        <f>IF('Rekapitulace stavby'!AN20="","",'Rekapitulace stavby'!AN20)</f>
        <v/>
      </c>
      <c r="L24" s="28"/>
    </row>
    <row r="25" spans="2:12" s="1" customFormat="1" ht="6.95" customHeight="1">
      <c r="B25" s="28"/>
      <c r="L25" s="28"/>
    </row>
    <row r="26" spans="2:12" s="1" customFormat="1" ht="12" customHeight="1">
      <c r="B26" s="28"/>
      <c r="D26" s="25" t="s">
        <v>30</v>
      </c>
      <c r="L26" s="28"/>
    </row>
    <row r="27" spans="2:12" s="7" customFormat="1" ht="16.5" customHeight="1">
      <c r="B27" s="84"/>
      <c r="E27" s="240" t="s">
        <v>1</v>
      </c>
      <c r="F27" s="240"/>
      <c r="G27" s="240"/>
      <c r="H27" s="240"/>
      <c r="L27" s="84"/>
    </row>
    <row r="28" spans="2:12" s="1" customFormat="1" ht="6.95" customHeight="1">
      <c r="B28" s="28"/>
      <c r="L28" s="28"/>
    </row>
    <row r="29" spans="2:12" s="1" customFormat="1" ht="6.95" customHeight="1">
      <c r="B29" s="28"/>
      <c r="D29" s="49"/>
      <c r="E29" s="49"/>
      <c r="F29" s="49"/>
      <c r="G29" s="49"/>
      <c r="H29" s="49"/>
      <c r="I29" s="49"/>
      <c r="J29" s="49"/>
      <c r="K29" s="49"/>
      <c r="L29" s="28"/>
    </row>
    <row r="30" spans="2:12" s="1" customFormat="1" ht="25.35" customHeight="1">
      <c r="B30" s="28"/>
      <c r="D30" s="85" t="s">
        <v>31</v>
      </c>
      <c r="J30" s="61">
        <f>ROUND(J136,2)</f>
        <v>0</v>
      </c>
      <c r="L30" s="28"/>
    </row>
    <row r="31" spans="2:12" s="1" customFormat="1" ht="6.95" customHeight="1">
      <c r="B31" s="28"/>
      <c r="D31" s="49"/>
      <c r="E31" s="49"/>
      <c r="F31" s="49"/>
      <c r="G31" s="49"/>
      <c r="H31" s="49"/>
      <c r="I31" s="49"/>
      <c r="J31" s="49"/>
      <c r="K31" s="49"/>
      <c r="L31" s="28"/>
    </row>
    <row r="32" spans="2:12" s="1" customFormat="1" ht="14.45" customHeight="1">
      <c r="B32" s="28"/>
      <c r="F32" s="31" t="s">
        <v>33</v>
      </c>
      <c r="I32" s="31" t="s">
        <v>32</v>
      </c>
      <c r="J32" s="31" t="s">
        <v>34</v>
      </c>
      <c r="L32" s="28"/>
    </row>
    <row r="33" spans="2:12" s="1" customFormat="1" ht="14.45" customHeight="1">
      <c r="B33" s="28"/>
      <c r="D33" s="86" t="s">
        <v>35</v>
      </c>
      <c r="E33" s="25" t="s">
        <v>36</v>
      </c>
      <c r="F33" s="87">
        <f>ROUND((SUM(BE136:BE423)),2)</f>
        <v>0</v>
      </c>
      <c r="I33" s="88">
        <v>0.21</v>
      </c>
      <c r="J33" s="87">
        <f>ROUND(((SUM(BE136:BE423))*I33),2)</f>
        <v>0</v>
      </c>
      <c r="L33" s="28"/>
    </row>
    <row r="34" spans="2:12" s="1" customFormat="1" ht="14.45" customHeight="1">
      <c r="B34" s="28"/>
      <c r="E34" s="25" t="s">
        <v>37</v>
      </c>
      <c r="F34" s="87">
        <f>ROUND((SUM(BF136:BF423)),2)</f>
        <v>0</v>
      </c>
      <c r="I34" s="88">
        <v>0.15</v>
      </c>
      <c r="J34" s="87">
        <f>ROUND(((SUM(BF136:BF423))*I34),2)</f>
        <v>0</v>
      </c>
      <c r="L34" s="28"/>
    </row>
    <row r="35" spans="2:12" s="1" customFormat="1" ht="14.45" customHeight="1" hidden="1">
      <c r="B35" s="28"/>
      <c r="E35" s="25" t="s">
        <v>38</v>
      </c>
      <c r="F35" s="87">
        <f>ROUND((SUM(BG136:BG423)),2)</f>
        <v>0</v>
      </c>
      <c r="I35" s="88">
        <v>0.21</v>
      </c>
      <c r="J35" s="87">
        <f>0</f>
        <v>0</v>
      </c>
      <c r="L35" s="28"/>
    </row>
    <row r="36" spans="2:12" s="1" customFormat="1" ht="14.45" customHeight="1" hidden="1">
      <c r="B36" s="28"/>
      <c r="E36" s="25" t="s">
        <v>39</v>
      </c>
      <c r="F36" s="87">
        <f>ROUND((SUM(BH136:BH423)),2)</f>
        <v>0</v>
      </c>
      <c r="I36" s="88">
        <v>0.15</v>
      </c>
      <c r="J36" s="87">
        <f>0</f>
        <v>0</v>
      </c>
      <c r="L36" s="28"/>
    </row>
    <row r="37" spans="2:12" s="1" customFormat="1" ht="14.45" customHeight="1" hidden="1">
      <c r="B37" s="28"/>
      <c r="E37" s="25" t="s">
        <v>40</v>
      </c>
      <c r="F37" s="87">
        <f>ROUND((SUM(BI136:BI423)),2)</f>
        <v>0</v>
      </c>
      <c r="I37" s="88">
        <v>0</v>
      </c>
      <c r="J37" s="87">
        <f>0</f>
        <v>0</v>
      </c>
      <c r="L37" s="28"/>
    </row>
    <row r="38" spans="2:12" s="1" customFormat="1" ht="6.95" customHeight="1">
      <c r="B38" s="28"/>
      <c r="L38" s="28"/>
    </row>
    <row r="39" spans="2:12" s="1" customFormat="1" ht="25.35" customHeight="1">
      <c r="B39" s="28"/>
      <c r="C39" s="89"/>
      <c r="D39" s="90" t="s">
        <v>41</v>
      </c>
      <c r="E39" s="52"/>
      <c r="F39" s="52"/>
      <c r="G39" s="91" t="s">
        <v>42</v>
      </c>
      <c r="H39" s="92" t="s">
        <v>43</v>
      </c>
      <c r="I39" s="52"/>
      <c r="J39" s="93">
        <f>SUM(J30:J37)</f>
        <v>0</v>
      </c>
      <c r="K39" s="94"/>
      <c r="L39" s="28"/>
    </row>
    <row r="40" spans="2:12" s="1" customFormat="1" ht="14.45" customHeight="1">
      <c r="B40" s="28"/>
      <c r="L40" s="28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28"/>
      <c r="D50" s="37" t="s">
        <v>44</v>
      </c>
      <c r="E50" s="38"/>
      <c r="F50" s="38"/>
      <c r="G50" s="37" t="s">
        <v>45</v>
      </c>
      <c r="H50" s="38"/>
      <c r="I50" s="38"/>
      <c r="J50" s="38"/>
      <c r="K50" s="38"/>
      <c r="L50" s="28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.75">
      <c r="B61" s="28"/>
      <c r="D61" s="39" t="s">
        <v>46</v>
      </c>
      <c r="E61" s="30"/>
      <c r="F61" s="95" t="s">
        <v>47</v>
      </c>
      <c r="G61" s="39" t="s">
        <v>46</v>
      </c>
      <c r="H61" s="30"/>
      <c r="I61" s="30"/>
      <c r="J61" s="96" t="s">
        <v>47</v>
      </c>
      <c r="K61" s="30"/>
      <c r="L61" s="28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.75">
      <c r="B65" s="28"/>
      <c r="D65" s="37" t="s">
        <v>48</v>
      </c>
      <c r="E65" s="38"/>
      <c r="F65" s="38"/>
      <c r="G65" s="37" t="s">
        <v>49</v>
      </c>
      <c r="H65" s="38"/>
      <c r="I65" s="38"/>
      <c r="J65" s="38"/>
      <c r="K65" s="38"/>
      <c r="L65" s="28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.75">
      <c r="B76" s="28"/>
      <c r="D76" s="39" t="s">
        <v>46</v>
      </c>
      <c r="E76" s="30"/>
      <c r="F76" s="95" t="s">
        <v>47</v>
      </c>
      <c r="G76" s="39" t="s">
        <v>46</v>
      </c>
      <c r="H76" s="30"/>
      <c r="I76" s="30"/>
      <c r="J76" s="96" t="s">
        <v>47</v>
      </c>
      <c r="K76" s="30"/>
      <c r="L76" s="28"/>
    </row>
    <row r="77" spans="2:12" s="1" customFormat="1" ht="14.45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8"/>
    </row>
    <row r="81" spans="2:12" s="1" customFormat="1" ht="6.95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8"/>
    </row>
    <row r="82" spans="2:12" s="1" customFormat="1" ht="24.95" customHeight="1">
      <c r="B82" s="28"/>
      <c r="C82" s="20" t="s">
        <v>106</v>
      </c>
      <c r="L82" s="28"/>
    </row>
    <row r="83" spans="2:12" s="1" customFormat="1" ht="6.95" customHeight="1">
      <c r="B83" s="28"/>
      <c r="L83" s="28"/>
    </row>
    <row r="84" spans="2:12" s="1" customFormat="1" ht="12" customHeight="1">
      <c r="B84" s="28"/>
      <c r="C84" s="25" t="s">
        <v>14</v>
      </c>
      <c r="L84" s="28"/>
    </row>
    <row r="85" spans="2:12" s="1" customFormat="1" ht="16.5" customHeight="1">
      <c r="B85" s="28"/>
      <c r="E85" s="264" t="str">
        <f>E7</f>
        <v>Sklad a přístřešek pro svařován a retenční nádrž, SAKO Brno a.s.</v>
      </c>
      <c r="F85" s="265"/>
      <c r="G85" s="265"/>
      <c r="H85" s="265"/>
      <c r="L85" s="28"/>
    </row>
    <row r="86" spans="2:12" s="1" customFormat="1" ht="12" customHeight="1">
      <c r="B86" s="28"/>
      <c r="C86" s="25" t="s">
        <v>104</v>
      </c>
      <c r="L86" s="28"/>
    </row>
    <row r="87" spans="2:12" s="1" customFormat="1" ht="16.5" customHeight="1">
      <c r="B87" s="28"/>
      <c r="E87" s="229" t="str">
        <f>E9</f>
        <v>Sklad</v>
      </c>
      <c r="F87" s="263"/>
      <c r="G87" s="263"/>
      <c r="H87" s="263"/>
      <c r="L87" s="28"/>
    </row>
    <row r="88" spans="2:12" s="1" customFormat="1" ht="6.95" customHeight="1">
      <c r="B88" s="28"/>
      <c r="L88" s="28"/>
    </row>
    <row r="89" spans="2:12" s="1" customFormat="1" ht="12" customHeight="1">
      <c r="B89" s="28"/>
      <c r="C89" s="25" t="s">
        <v>18</v>
      </c>
      <c r="F89" s="23" t="str">
        <f>F12</f>
        <v>Brno - Komárov</v>
      </c>
      <c r="I89" s="25" t="s">
        <v>20</v>
      </c>
      <c r="J89" s="48" t="str">
        <f>IF(J12="","",J12)</f>
        <v>22. 7. 2022</v>
      </c>
      <c r="L89" s="28"/>
    </row>
    <row r="90" spans="2:12" s="1" customFormat="1" ht="6.95" customHeight="1">
      <c r="B90" s="28"/>
      <c r="L90" s="28"/>
    </row>
    <row r="91" spans="2:12" s="1" customFormat="1" ht="15.2" customHeight="1">
      <c r="B91" s="28"/>
      <c r="C91" s="25" t="s">
        <v>22</v>
      </c>
      <c r="F91" s="23" t="str">
        <f>E15</f>
        <v xml:space="preserve"> </v>
      </c>
      <c r="I91" s="25" t="s">
        <v>27</v>
      </c>
      <c r="J91" s="26" t="str">
        <f>E21</f>
        <v xml:space="preserve"> </v>
      </c>
      <c r="L91" s="28"/>
    </row>
    <row r="92" spans="2:12" s="1" customFormat="1" ht="15.2" customHeight="1">
      <c r="B92" s="28"/>
      <c r="C92" s="25" t="s">
        <v>26</v>
      </c>
      <c r="F92" s="23" t="str">
        <f>IF(E18="","",E18)</f>
        <v>Vyplň údaj</v>
      </c>
      <c r="I92" s="25" t="s">
        <v>29</v>
      </c>
      <c r="J92" s="26" t="str">
        <f>E24</f>
        <v xml:space="preserve"> </v>
      </c>
      <c r="L92" s="28"/>
    </row>
    <row r="93" spans="2:12" s="1" customFormat="1" ht="10.35" customHeight="1">
      <c r="B93" s="28"/>
      <c r="L93" s="28"/>
    </row>
    <row r="94" spans="2:12" s="1" customFormat="1" ht="29.25" customHeight="1">
      <c r="B94" s="28"/>
      <c r="C94" s="97" t="s">
        <v>107</v>
      </c>
      <c r="D94" s="89"/>
      <c r="E94" s="89"/>
      <c r="F94" s="89"/>
      <c r="G94" s="89"/>
      <c r="H94" s="89"/>
      <c r="I94" s="89"/>
      <c r="J94" s="98" t="s">
        <v>108</v>
      </c>
      <c r="K94" s="89"/>
      <c r="L94" s="28"/>
    </row>
    <row r="95" spans="2:12" s="1" customFormat="1" ht="10.35" customHeight="1">
      <c r="B95" s="28"/>
      <c r="L95" s="28"/>
    </row>
    <row r="96" spans="2:47" s="1" customFormat="1" ht="22.9" customHeight="1">
      <c r="B96" s="28"/>
      <c r="C96" s="99" t="s">
        <v>109</v>
      </c>
      <c r="J96" s="61">
        <f>J136</f>
        <v>0</v>
      </c>
      <c r="L96" s="28"/>
      <c r="AU96" s="16" t="s">
        <v>110</v>
      </c>
    </row>
    <row r="97" spans="2:12" s="8" customFormat="1" ht="24.95" customHeight="1">
      <c r="B97" s="100"/>
      <c r="D97" s="101" t="s">
        <v>111</v>
      </c>
      <c r="E97" s="102"/>
      <c r="F97" s="102"/>
      <c r="G97" s="102"/>
      <c r="H97" s="102"/>
      <c r="I97" s="102"/>
      <c r="J97" s="103">
        <f>J137</f>
        <v>0</v>
      </c>
      <c r="L97" s="100"/>
    </row>
    <row r="98" spans="2:12" s="9" customFormat="1" ht="19.9" customHeight="1">
      <c r="B98" s="104"/>
      <c r="D98" s="105" t="s">
        <v>880</v>
      </c>
      <c r="E98" s="106"/>
      <c r="F98" s="106"/>
      <c r="G98" s="106"/>
      <c r="H98" s="106"/>
      <c r="I98" s="106"/>
      <c r="J98" s="107">
        <f>J138</f>
        <v>0</v>
      </c>
      <c r="L98" s="104"/>
    </row>
    <row r="99" spans="2:12" s="9" customFormat="1" ht="19.9" customHeight="1">
      <c r="B99" s="104"/>
      <c r="D99" s="105" t="s">
        <v>112</v>
      </c>
      <c r="E99" s="106"/>
      <c r="F99" s="106"/>
      <c r="G99" s="106"/>
      <c r="H99" s="106"/>
      <c r="I99" s="106"/>
      <c r="J99" s="107">
        <f>J152</f>
        <v>0</v>
      </c>
      <c r="L99" s="104"/>
    </row>
    <row r="100" spans="2:12" s="9" customFormat="1" ht="19.9" customHeight="1">
      <c r="B100" s="104"/>
      <c r="D100" s="105" t="s">
        <v>881</v>
      </c>
      <c r="E100" s="106"/>
      <c r="F100" s="106"/>
      <c r="G100" s="106"/>
      <c r="H100" s="106"/>
      <c r="I100" s="106"/>
      <c r="J100" s="107">
        <f>J166</f>
        <v>0</v>
      </c>
      <c r="L100" s="104"/>
    </row>
    <row r="101" spans="2:12" s="9" customFormat="1" ht="19.9" customHeight="1">
      <c r="B101" s="104"/>
      <c r="D101" s="105" t="s">
        <v>1037</v>
      </c>
      <c r="E101" s="106"/>
      <c r="F101" s="106"/>
      <c r="G101" s="106"/>
      <c r="H101" s="106"/>
      <c r="I101" s="106"/>
      <c r="J101" s="107">
        <f>J199</f>
        <v>0</v>
      </c>
      <c r="L101" s="104"/>
    </row>
    <row r="102" spans="2:12" s="9" customFormat="1" ht="19.9" customHeight="1">
      <c r="B102" s="104"/>
      <c r="D102" s="105" t="s">
        <v>882</v>
      </c>
      <c r="E102" s="106"/>
      <c r="F102" s="106"/>
      <c r="G102" s="106"/>
      <c r="H102" s="106"/>
      <c r="I102" s="106"/>
      <c r="J102" s="107">
        <f>J213</f>
        <v>0</v>
      </c>
      <c r="L102" s="104"/>
    </row>
    <row r="103" spans="2:12" s="9" customFormat="1" ht="19.9" customHeight="1">
      <c r="B103" s="104"/>
      <c r="D103" s="105" t="s">
        <v>1038</v>
      </c>
      <c r="E103" s="106"/>
      <c r="F103" s="106"/>
      <c r="G103" s="106"/>
      <c r="H103" s="106"/>
      <c r="I103" s="106"/>
      <c r="J103" s="107">
        <f>J237</f>
        <v>0</v>
      </c>
      <c r="L103" s="104"/>
    </row>
    <row r="104" spans="2:12" s="9" customFormat="1" ht="19.9" customHeight="1">
      <c r="B104" s="104"/>
      <c r="D104" s="105" t="s">
        <v>883</v>
      </c>
      <c r="E104" s="106"/>
      <c r="F104" s="106"/>
      <c r="G104" s="106"/>
      <c r="H104" s="106"/>
      <c r="I104" s="106"/>
      <c r="J104" s="107">
        <f>J268</f>
        <v>0</v>
      </c>
      <c r="L104" s="104"/>
    </row>
    <row r="105" spans="2:12" s="9" customFormat="1" ht="19.9" customHeight="1">
      <c r="B105" s="104"/>
      <c r="D105" s="105" t="s">
        <v>884</v>
      </c>
      <c r="E105" s="106"/>
      <c r="F105" s="106"/>
      <c r="G105" s="106"/>
      <c r="H105" s="106"/>
      <c r="I105" s="106"/>
      <c r="J105" s="107">
        <f>J280</f>
        <v>0</v>
      </c>
      <c r="L105" s="104"/>
    </row>
    <row r="106" spans="2:12" s="8" customFormat="1" ht="24.95" customHeight="1">
      <c r="B106" s="100"/>
      <c r="D106" s="101" t="s">
        <v>114</v>
      </c>
      <c r="E106" s="102"/>
      <c r="F106" s="102"/>
      <c r="G106" s="102"/>
      <c r="H106" s="102"/>
      <c r="I106" s="102"/>
      <c r="J106" s="103">
        <f>J282</f>
        <v>0</v>
      </c>
      <c r="L106" s="100"/>
    </row>
    <row r="107" spans="2:12" s="9" customFormat="1" ht="19.9" customHeight="1">
      <c r="B107" s="104"/>
      <c r="D107" s="105" t="s">
        <v>1039</v>
      </c>
      <c r="E107" s="106"/>
      <c r="F107" s="106"/>
      <c r="G107" s="106"/>
      <c r="H107" s="106"/>
      <c r="I107" s="106"/>
      <c r="J107" s="107">
        <f>J283</f>
        <v>0</v>
      </c>
      <c r="L107" s="104"/>
    </row>
    <row r="108" spans="2:12" s="9" customFormat="1" ht="19.9" customHeight="1">
      <c r="B108" s="104"/>
      <c r="D108" s="105" t="s">
        <v>1040</v>
      </c>
      <c r="E108" s="106"/>
      <c r="F108" s="106"/>
      <c r="G108" s="106"/>
      <c r="H108" s="106"/>
      <c r="I108" s="106"/>
      <c r="J108" s="107">
        <f>J296</f>
        <v>0</v>
      </c>
      <c r="L108" s="104"/>
    </row>
    <row r="109" spans="2:12" s="9" customFormat="1" ht="19.9" customHeight="1">
      <c r="B109" s="104"/>
      <c r="D109" s="105" t="s">
        <v>1041</v>
      </c>
      <c r="E109" s="106"/>
      <c r="F109" s="106"/>
      <c r="G109" s="106"/>
      <c r="H109" s="106"/>
      <c r="I109" s="106"/>
      <c r="J109" s="107">
        <f>J302</f>
        <v>0</v>
      </c>
      <c r="L109" s="104"/>
    </row>
    <row r="110" spans="2:12" s="9" customFormat="1" ht="19.9" customHeight="1">
      <c r="B110" s="104"/>
      <c r="D110" s="105" t="s">
        <v>1042</v>
      </c>
      <c r="E110" s="106"/>
      <c r="F110" s="106"/>
      <c r="G110" s="106"/>
      <c r="H110" s="106"/>
      <c r="I110" s="106"/>
      <c r="J110" s="107">
        <f>J312</f>
        <v>0</v>
      </c>
      <c r="L110" s="104"/>
    </row>
    <row r="111" spans="2:12" s="9" customFormat="1" ht="19.9" customHeight="1">
      <c r="B111" s="104"/>
      <c r="D111" s="105" t="s">
        <v>1043</v>
      </c>
      <c r="E111" s="106"/>
      <c r="F111" s="106"/>
      <c r="G111" s="106"/>
      <c r="H111" s="106"/>
      <c r="I111" s="106"/>
      <c r="J111" s="107">
        <f>J315</f>
        <v>0</v>
      </c>
      <c r="L111" s="104"/>
    </row>
    <row r="112" spans="2:12" s="9" customFormat="1" ht="19.9" customHeight="1">
      <c r="B112" s="104"/>
      <c r="D112" s="105" t="s">
        <v>302</v>
      </c>
      <c r="E112" s="106"/>
      <c r="F112" s="106"/>
      <c r="G112" s="106"/>
      <c r="H112" s="106"/>
      <c r="I112" s="106"/>
      <c r="J112" s="107">
        <f>J332</f>
        <v>0</v>
      </c>
      <c r="L112" s="104"/>
    </row>
    <row r="113" spans="2:12" s="9" customFormat="1" ht="19.9" customHeight="1">
      <c r="B113" s="104"/>
      <c r="D113" s="105" t="s">
        <v>885</v>
      </c>
      <c r="E113" s="106"/>
      <c r="F113" s="106"/>
      <c r="G113" s="106"/>
      <c r="H113" s="106"/>
      <c r="I113" s="106"/>
      <c r="J113" s="107">
        <f>J363</f>
        <v>0</v>
      </c>
      <c r="L113" s="104"/>
    </row>
    <row r="114" spans="2:12" s="9" customFormat="1" ht="19.9" customHeight="1">
      <c r="B114" s="104"/>
      <c r="D114" s="105" t="s">
        <v>1044</v>
      </c>
      <c r="E114" s="106"/>
      <c r="F114" s="106"/>
      <c r="G114" s="106"/>
      <c r="H114" s="106"/>
      <c r="I114" s="106"/>
      <c r="J114" s="107">
        <f>J381</f>
        <v>0</v>
      </c>
      <c r="L114" s="104"/>
    </row>
    <row r="115" spans="2:12" s="9" customFormat="1" ht="19.9" customHeight="1">
      <c r="B115" s="104"/>
      <c r="D115" s="105" t="s">
        <v>1045</v>
      </c>
      <c r="E115" s="106"/>
      <c r="F115" s="106"/>
      <c r="G115" s="106"/>
      <c r="H115" s="106"/>
      <c r="I115" s="106"/>
      <c r="J115" s="107">
        <f>J386</f>
        <v>0</v>
      </c>
      <c r="L115" s="104"/>
    </row>
    <row r="116" spans="2:12" s="9" customFormat="1" ht="19.9" customHeight="1">
      <c r="B116" s="104"/>
      <c r="D116" s="105" t="s">
        <v>886</v>
      </c>
      <c r="E116" s="106"/>
      <c r="F116" s="106"/>
      <c r="G116" s="106"/>
      <c r="H116" s="106"/>
      <c r="I116" s="106"/>
      <c r="J116" s="107">
        <f>J411</f>
        <v>0</v>
      </c>
      <c r="L116" s="104"/>
    </row>
    <row r="117" spans="2:12" s="1" customFormat="1" ht="21.75" customHeight="1">
      <c r="B117" s="28"/>
      <c r="L117" s="28"/>
    </row>
    <row r="118" spans="2:12" s="1" customFormat="1" ht="6.95" customHeight="1"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28"/>
    </row>
    <row r="122" spans="2:12" s="1" customFormat="1" ht="6.95" customHeight="1">
      <c r="B122" s="42"/>
      <c r="C122" s="43"/>
      <c r="D122" s="43"/>
      <c r="E122" s="43"/>
      <c r="F122" s="43"/>
      <c r="G122" s="43"/>
      <c r="H122" s="43"/>
      <c r="I122" s="43"/>
      <c r="J122" s="43"/>
      <c r="K122" s="43"/>
      <c r="L122" s="28"/>
    </row>
    <row r="123" spans="2:12" s="1" customFormat="1" ht="24.95" customHeight="1">
      <c r="B123" s="28"/>
      <c r="C123" s="20" t="s">
        <v>118</v>
      </c>
      <c r="L123" s="28"/>
    </row>
    <row r="124" spans="2:12" s="1" customFormat="1" ht="6.95" customHeight="1">
      <c r="B124" s="28"/>
      <c r="L124" s="28"/>
    </row>
    <row r="125" spans="2:12" s="1" customFormat="1" ht="12" customHeight="1">
      <c r="B125" s="28"/>
      <c r="C125" s="25" t="s">
        <v>14</v>
      </c>
      <c r="L125" s="28"/>
    </row>
    <row r="126" spans="2:12" s="1" customFormat="1" ht="16.5" customHeight="1">
      <c r="B126" s="28"/>
      <c r="E126" s="264" t="str">
        <f>E7</f>
        <v>Sklad a přístřešek pro svařován a retenční nádrž, SAKO Brno a.s.</v>
      </c>
      <c r="F126" s="265"/>
      <c r="G126" s="265"/>
      <c r="H126" s="265"/>
      <c r="L126" s="28"/>
    </row>
    <row r="127" spans="2:12" s="1" customFormat="1" ht="12" customHeight="1">
      <c r="B127" s="28"/>
      <c r="C127" s="25" t="s">
        <v>104</v>
      </c>
      <c r="L127" s="28"/>
    </row>
    <row r="128" spans="2:12" s="1" customFormat="1" ht="16.5" customHeight="1">
      <c r="B128" s="28"/>
      <c r="E128" s="229" t="str">
        <f>E9</f>
        <v>Sklad</v>
      </c>
      <c r="F128" s="263"/>
      <c r="G128" s="263"/>
      <c r="H128" s="263"/>
      <c r="L128" s="28"/>
    </row>
    <row r="129" spans="2:12" s="1" customFormat="1" ht="6.95" customHeight="1">
      <c r="B129" s="28"/>
      <c r="L129" s="28"/>
    </row>
    <row r="130" spans="2:12" s="1" customFormat="1" ht="12" customHeight="1">
      <c r="B130" s="28"/>
      <c r="C130" s="25" t="s">
        <v>18</v>
      </c>
      <c r="F130" s="23" t="str">
        <f>F12</f>
        <v>Brno - Komárov</v>
      </c>
      <c r="I130" s="25" t="s">
        <v>20</v>
      </c>
      <c r="J130" s="48" t="str">
        <f>IF(J12="","",J12)</f>
        <v>22. 7. 2022</v>
      </c>
      <c r="L130" s="28"/>
    </row>
    <row r="131" spans="2:12" s="1" customFormat="1" ht="6.95" customHeight="1">
      <c r="B131" s="28"/>
      <c r="L131" s="28"/>
    </row>
    <row r="132" spans="2:12" s="1" customFormat="1" ht="15.2" customHeight="1">
      <c r="B132" s="28"/>
      <c r="C132" s="25" t="s">
        <v>22</v>
      </c>
      <c r="F132" s="23" t="str">
        <f>E15</f>
        <v xml:space="preserve"> </v>
      </c>
      <c r="I132" s="25" t="s">
        <v>27</v>
      </c>
      <c r="J132" s="26" t="str">
        <f>E21</f>
        <v xml:space="preserve"> </v>
      </c>
      <c r="L132" s="28"/>
    </row>
    <row r="133" spans="2:12" s="1" customFormat="1" ht="15.2" customHeight="1">
      <c r="B133" s="28"/>
      <c r="C133" s="25" t="s">
        <v>26</v>
      </c>
      <c r="F133" s="23" t="str">
        <f>IF(E18="","",E18)</f>
        <v>Vyplň údaj</v>
      </c>
      <c r="I133" s="25" t="s">
        <v>29</v>
      </c>
      <c r="J133" s="26" t="str">
        <f>E24</f>
        <v xml:space="preserve"> </v>
      </c>
      <c r="L133" s="28"/>
    </row>
    <row r="134" spans="2:12" s="1" customFormat="1" ht="10.35" customHeight="1">
      <c r="B134" s="28"/>
      <c r="L134" s="28"/>
    </row>
    <row r="135" spans="2:20" s="10" customFormat="1" ht="29.25" customHeight="1">
      <c r="B135" s="108"/>
      <c r="C135" s="109" t="s">
        <v>119</v>
      </c>
      <c r="D135" s="110" t="s">
        <v>56</v>
      </c>
      <c r="E135" s="110" t="s">
        <v>52</v>
      </c>
      <c r="F135" s="110" t="s">
        <v>53</v>
      </c>
      <c r="G135" s="110" t="s">
        <v>120</v>
      </c>
      <c r="H135" s="110" t="s">
        <v>121</v>
      </c>
      <c r="I135" s="110" t="s">
        <v>122</v>
      </c>
      <c r="J135" s="111" t="s">
        <v>108</v>
      </c>
      <c r="K135" s="112" t="s">
        <v>123</v>
      </c>
      <c r="L135" s="108"/>
      <c r="M135" s="54" t="s">
        <v>1</v>
      </c>
      <c r="N135" s="55" t="s">
        <v>35</v>
      </c>
      <c r="O135" s="55" t="s">
        <v>124</v>
      </c>
      <c r="P135" s="55" t="s">
        <v>125</v>
      </c>
      <c r="Q135" s="55" t="s">
        <v>126</v>
      </c>
      <c r="R135" s="55" t="s">
        <v>127</v>
      </c>
      <c r="S135" s="55" t="s">
        <v>128</v>
      </c>
      <c r="T135" s="56" t="s">
        <v>129</v>
      </c>
    </row>
    <row r="136" spans="2:63" s="1" customFormat="1" ht="22.9" customHeight="1">
      <c r="B136" s="28"/>
      <c r="C136" s="59" t="s">
        <v>130</v>
      </c>
      <c r="J136" s="113">
        <f>BK136</f>
        <v>0</v>
      </c>
      <c r="L136" s="28"/>
      <c r="M136" s="57"/>
      <c r="N136" s="49"/>
      <c r="O136" s="49"/>
      <c r="P136" s="114">
        <f>P137+P282</f>
        <v>3563.9203449999995</v>
      </c>
      <c r="Q136" s="49"/>
      <c r="R136" s="114">
        <f>R137+R282</f>
        <v>405.28434144</v>
      </c>
      <c r="S136" s="49"/>
      <c r="T136" s="115">
        <f>T137+T282</f>
        <v>0.12419999999999999</v>
      </c>
      <c r="AT136" s="16" t="s">
        <v>70</v>
      </c>
      <c r="AU136" s="16" t="s">
        <v>110</v>
      </c>
      <c r="BK136" s="116">
        <f>BK137+BK282</f>
        <v>0</v>
      </c>
    </row>
    <row r="137" spans="2:63" s="11" customFormat="1" ht="25.9" customHeight="1">
      <c r="B137" s="117"/>
      <c r="D137" s="118" t="s">
        <v>70</v>
      </c>
      <c r="E137" s="119" t="s">
        <v>131</v>
      </c>
      <c r="F137" s="119" t="s">
        <v>132</v>
      </c>
      <c r="J137" s="120">
        <f>BK137</f>
        <v>0</v>
      </c>
      <c r="L137" s="117"/>
      <c r="M137" s="121"/>
      <c r="P137" s="122">
        <f>P138+P152+P166+P199+P213+P237+P268+P280</f>
        <v>3011.1890929999995</v>
      </c>
      <c r="R137" s="122">
        <f>R138+R152+R166+R199+R213+R237+R268+R280</f>
        <v>401.3610283</v>
      </c>
      <c r="T137" s="123">
        <f>T138+T152+T166+T199+T213+T237+T268+T280</f>
        <v>0</v>
      </c>
      <c r="AR137" s="118" t="s">
        <v>79</v>
      </c>
      <c r="AT137" s="124" t="s">
        <v>70</v>
      </c>
      <c r="AU137" s="124" t="s">
        <v>71</v>
      </c>
      <c r="AY137" s="118" t="s">
        <v>133</v>
      </c>
      <c r="BK137" s="125">
        <f>BK138+BK152+BK166+BK199+BK213+BK237+BK268+BK280</f>
        <v>0</v>
      </c>
    </row>
    <row r="138" spans="2:63" s="11" customFormat="1" ht="22.9" customHeight="1">
      <c r="B138" s="117"/>
      <c r="D138" s="118" t="s">
        <v>70</v>
      </c>
      <c r="E138" s="126" t="s">
        <v>887</v>
      </c>
      <c r="F138" s="126" t="s">
        <v>888</v>
      </c>
      <c r="J138" s="127">
        <f>BK138</f>
        <v>0</v>
      </c>
      <c r="L138" s="117"/>
      <c r="M138" s="121"/>
      <c r="P138" s="122">
        <f>SUM(P139:P151)</f>
        <v>0</v>
      </c>
      <c r="R138" s="122">
        <f>SUM(R139:R151)</f>
        <v>0</v>
      </c>
      <c r="T138" s="123">
        <f>SUM(T139:T151)</f>
        <v>0</v>
      </c>
      <c r="AR138" s="118" t="s">
        <v>79</v>
      </c>
      <c r="AT138" s="124" t="s">
        <v>70</v>
      </c>
      <c r="AU138" s="124" t="s">
        <v>79</v>
      </c>
      <c r="AY138" s="118" t="s">
        <v>133</v>
      </c>
      <c r="BK138" s="125">
        <f>SUM(BK139:BK151)</f>
        <v>0</v>
      </c>
    </row>
    <row r="139" spans="2:65" s="1" customFormat="1" ht="24.2" customHeight="1">
      <c r="B139" s="128"/>
      <c r="C139" s="129" t="s">
        <v>79</v>
      </c>
      <c r="D139" s="129" t="s">
        <v>135</v>
      </c>
      <c r="E139" s="130" t="s">
        <v>889</v>
      </c>
      <c r="F139" s="131" t="s">
        <v>890</v>
      </c>
      <c r="G139" s="132" t="s">
        <v>297</v>
      </c>
      <c r="H139" s="133">
        <v>1</v>
      </c>
      <c r="I139" s="134"/>
      <c r="J139" s="134">
        <f aca="true" t="shared" si="0" ref="J139:J151">ROUND(I139*H139,2)</f>
        <v>0</v>
      </c>
      <c r="K139" s="135"/>
      <c r="L139" s="28"/>
      <c r="M139" s="136" t="s">
        <v>1</v>
      </c>
      <c r="N139" s="137" t="s">
        <v>36</v>
      </c>
      <c r="O139" s="138">
        <v>0</v>
      </c>
      <c r="P139" s="138">
        <f aca="true" t="shared" si="1" ref="P139:P151">O139*H139</f>
        <v>0</v>
      </c>
      <c r="Q139" s="138">
        <v>0</v>
      </c>
      <c r="R139" s="138">
        <f aca="true" t="shared" si="2" ref="R139:R151">Q139*H139</f>
        <v>0</v>
      </c>
      <c r="S139" s="138">
        <v>0</v>
      </c>
      <c r="T139" s="139">
        <f aca="true" t="shared" si="3" ref="T139:T151">S139*H139</f>
        <v>0</v>
      </c>
      <c r="AR139" s="140" t="s">
        <v>139</v>
      </c>
      <c r="AT139" s="140" t="s">
        <v>135</v>
      </c>
      <c r="AU139" s="140" t="s">
        <v>81</v>
      </c>
      <c r="AY139" s="16" t="s">
        <v>133</v>
      </c>
      <c r="BE139" s="141">
        <f aca="true" t="shared" si="4" ref="BE139:BE151">IF(N139="základní",J139,0)</f>
        <v>0</v>
      </c>
      <c r="BF139" s="141">
        <f aca="true" t="shared" si="5" ref="BF139:BF151">IF(N139="snížená",J139,0)</f>
        <v>0</v>
      </c>
      <c r="BG139" s="141">
        <f aca="true" t="shared" si="6" ref="BG139:BG151">IF(N139="zákl. přenesená",J139,0)</f>
        <v>0</v>
      </c>
      <c r="BH139" s="141">
        <f aca="true" t="shared" si="7" ref="BH139:BH151">IF(N139="sníž. přenesená",J139,0)</f>
        <v>0</v>
      </c>
      <c r="BI139" s="141">
        <f aca="true" t="shared" si="8" ref="BI139:BI151">IF(N139="nulová",J139,0)</f>
        <v>0</v>
      </c>
      <c r="BJ139" s="16" t="s">
        <v>79</v>
      </c>
      <c r="BK139" s="141">
        <f aca="true" t="shared" si="9" ref="BK139:BK151">ROUND(I139*H139,2)</f>
        <v>0</v>
      </c>
      <c r="BL139" s="16" t="s">
        <v>139</v>
      </c>
      <c r="BM139" s="140" t="s">
        <v>1046</v>
      </c>
    </row>
    <row r="140" spans="2:65" s="1" customFormat="1" ht="24.2" customHeight="1">
      <c r="B140" s="128"/>
      <c r="C140" s="129" t="s">
        <v>81</v>
      </c>
      <c r="D140" s="129" t="s">
        <v>135</v>
      </c>
      <c r="E140" s="130" t="s">
        <v>1047</v>
      </c>
      <c r="F140" s="131" t="s">
        <v>1048</v>
      </c>
      <c r="G140" s="132" t="s">
        <v>200</v>
      </c>
      <c r="H140" s="133">
        <v>4</v>
      </c>
      <c r="I140" s="134"/>
      <c r="J140" s="134">
        <f t="shared" si="0"/>
        <v>0</v>
      </c>
      <c r="K140" s="135"/>
      <c r="L140" s="28"/>
      <c r="M140" s="136" t="s">
        <v>1</v>
      </c>
      <c r="N140" s="137" t="s">
        <v>36</v>
      </c>
      <c r="O140" s="138">
        <v>0</v>
      </c>
      <c r="P140" s="138">
        <f t="shared" si="1"/>
        <v>0</v>
      </c>
      <c r="Q140" s="138">
        <v>0</v>
      </c>
      <c r="R140" s="138">
        <f t="shared" si="2"/>
        <v>0</v>
      </c>
      <c r="S140" s="138">
        <v>0</v>
      </c>
      <c r="T140" s="139">
        <f t="shared" si="3"/>
        <v>0</v>
      </c>
      <c r="AR140" s="140" t="s">
        <v>139</v>
      </c>
      <c r="AT140" s="140" t="s">
        <v>135</v>
      </c>
      <c r="AU140" s="140" t="s">
        <v>81</v>
      </c>
      <c r="AY140" s="16" t="s">
        <v>133</v>
      </c>
      <c r="BE140" s="141">
        <f t="shared" si="4"/>
        <v>0</v>
      </c>
      <c r="BF140" s="141">
        <f t="shared" si="5"/>
        <v>0</v>
      </c>
      <c r="BG140" s="141">
        <f t="shared" si="6"/>
        <v>0</v>
      </c>
      <c r="BH140" s="141">
        <f t="shared" si="7"/>
        <v>0</v>
      </c>
      <c r="BI140" s="141">
        <f t="shared" si="8"/>
        <v>0</v>
      </c>
      <c r="BJ140" s="16" t="s">
        <v>79</v>
      </c>
      <c r="BK140" s="141">
        <f t="shared" si="9"/>
        <v>0</v>
      </c>
      <c r="BL140" s="16" t="s">
        <v>139</v>
      </c>
      <c r="BM140" s="140" t="s">
        <v>1049</v>
      </c>
    </row>
    <row r="141" spans="2:65" s="1" customFormat="1" ht="21.75" customHeight="1">
      <c r="B141" s="128"/>
      <c r="C141" s="129" t="s">
        <v>142</v>
      </c>
      <c r="D141" s="129" t="s">
        <v>135</v>
      </c>
      <c r="E141" s="130" t="s">
        <v>892</v>
      </c>
      <c r="F141" s="131" t="s">
        <v>893</v>
      </c>
      <c r="G141" s="132" t="s">
        <v>200</v>
      </c>
      <c r="H141" s="133">
        <v>12</v>
      </c>
      <c r="I141" s="134"/>
      <c r="J141" s="134">
        <f t="shared" si="0"/>
        <v>0</v>
      </c>
      <c r="K141" s="135"/>
      <c r="L141" s="28"/>
      <c r="M141" s="136" t="s">
        <v>1</v>
      </c>
      <c r="N141" s="137" t="s">
        <v>36</v>
      </c>
      <c r="O141" s="138">
        <v>0</v>
      </c>
      <c r="P141" s="138">
        <f t="shared" si="1"/>
        <v>0</v>
      </c>
      <c r="Q141" s="138">
        <v>0</v>
      </c>
      <c r="R141" s="138">
        <f t="shared" si="2"/>
        <v>0</v>
      </c>
      <c r="S141" s="138">
        <v>0</v>
      </c>
      <c r="T141" s="139">
        <f t="shared" si="3"/>
        <v>0</v>
      </c>
      <c r="AR141" s="140" t="s">
        <v>139</v>
      </c>
      <c r="AT141" s="140" t="s">
        <v>135</v>
      </c>
      <c r="AU141" s="140" t="s">
        <v>81</v>
      </c>
      <c r="AY141" s="16" t="s">
        <v>133</v>
      </c>
      <c r="BE141" s="141">
        <f t="shared" si="4"/>
        <v>0</v>
      </c>
      <c r="BF141" s="141">
        <f t="shared" si="5"/>
        <v>0</v>
      </c>
      <c r="BG141" s="141">
        <f t="shared" si="6"/>
        <v>0</v>
      </c>
      <c r="BH141" s="141">
        <f t="shared" si="7"/>
        <v>0</v>
      </c>
      <c r="BI141" s="141">
        <f t="shared" si="8"/>
        <v>0</v>
      </c>
      <c r="BJ141" s="16" t="s">
        <v>79</v>
      </c>
      <c r="BK141" s="141">
        <f t="shared" si="9"/>
        <v>0</v>
      </c>
      <c r="BL141" s="16" t="s">
        <v>139</v>
      </c>
      <c r="BM141" s="140" t="s">
        <v>1050</v>
      </c>
    </row>
    <row r="142" spans="2:65" s="1" customFormat="1" ht="16.5" customHeight="1">
      <c r="B142" s="128"/>
      <c r="C142" s="129" t="s">
        <v>139</v>
      </c>
      <c r="D142" s="129" t="s">
        <v>135</v>
      </c>
      <c r="E142" s="130" t="s">
        <v>895</v>
      </c>
      <c r="F142" s="131" t="s">
        <v>896</v>
      </c>
      <c r="G142" s="132" t="s">
        <v>297</v>
      </c>
      <c r="H142" s="133">
        <v>1</v>
      </c>
      <c r="I142" s="134"/>
      <c r="J142" s="134">
        <f t="shared" si="0"/>
        <v>0</v>
      </c>
      <c r="K142" s="135"/>
      <c r="L142" s="28"/>
      <c r="M142" s="136" t="s">
        <v>1</v>
      </c>
      <c r="N142" s="137" t="s">
        <v>36</v>
      </c>
      <c r="O142" s="138">
        <v>0</v>
      </c>
      <c r="P142" s="138">
        <f t="shared" si="1"/>
        <v>0</v>
      </c>
      <c r="Q142" s="138">
        <v>0</v>
      </c>
      <c r="R142" s="138">
        <f t="shared" si="2"/>
        <v>0</v>
      </c>
      <c r="S142" s="138">
        <v>0</v>
      </c>
      <c r="T142" s="139">
        <f t="shared" si="3"/>
        <v>0</v>
      </c>
      <c r="AR142" s="140" t="s">
        <v>139</v>
      </c>
      <c r="AT142" s="140" t="s">
        <v>135</v>
      </c>
      <c r="AU142" s="140" t="s">
        <v>81</v>
      </c>
      <c r="AY142" s="16" t="s">
        <v>133</v>
      </c>
      <c r="BE142" s="141">
        <f t="shared" si="4"/>
        <v>0</v>
      </c>
      <c r="BF142" s="141">
        <f t="shared" si="5"/>
        <v>0</v>
      </c>
      <c r="BG142" s="141">
        <f t="shared" si="6"/>
        <v>0</v>
      </c>
      <c r="BH142" s="141">
        <f t="shared" si="7"/>
        <v>0</v>
      </c>
      <c r="BI142" s="141">
        <f t="shared" si="8"/>
        <v>0</v>
      </c>
      <c r="BJ142" s="16" t="s">
        <v>79</v>
      </c>
      <c r="BK142" s="141">
        <f t="shared" si="9"/>
        <v>0</v>
      </c>
      <c r="BL142" s="16" t="s">
        <v>139</v>
      </c>
      <c r="BM142" s="140" t="s">
        <v>1051</v>
      </c>
    </row>
    <row r="143" spans="2:65" s="1" customFormat="1" ht="24.2" customHeight="1">
      <c r="B143" s="128"/>
      <c r="C143" s="129" t="s">
        <v>150</v>
      </c>
      <c r="D143" s="129" t="s">
        <v>135</v>
      </c>
      <c r="E143" s="130" t="s">
        <v>1052</v>
      </c>
      <c r="F143" s="131" t="s">
        <v>1053</v>
      </c>
      <c r="G143" s="132" t="s">
        <v>297</v>
      </c>
      <c r="H143" s="133">
        <v>28</v>
      </c>
      <c r="I143" s="134"/>
      <c r="J143" s="134">
        <f t="shared" si="0"/>
        <v>0</v>
      </c>
      <c r="K143" s="135"/>
      <c r="L143" s="28"/>
      <c r="M143" s="136" t="s">
        <v>1</v>
      </c>
      <c r="N143" s="137" t="s">
        <v>36</v>
      </c>
      <c r="O143" s="138">
        <v>0</v>
      </c>
      <c r="P143" s="138">
        <f t="shared" si="1"/>
        <v>0</v>
      </c>
      <c r="Q143" s="138">
        <v>0</v>
      </c>
      <c r="R143" s="138">
        <f t="shared" si="2"/>
        <v>0</v>
      </c>
      <c r="S143" s="138">
        <v>0</v>
      </c>
      <c r="T143" s="139">
        <f t="shared" si="3"/>
        <v>0</v>
      </c>
      <c r="AR143" s="140" t="s">
        <v>139</v>
      </c>
      <c r="AT143" s="140" t="s">
        <v>135</v>
      </c>
      <c r="AU143" s="140" t="s">
        <v>81</v>
      </c>
      <c r="AY143" s="16" t="s">
        <v>133</v>
      </c>
      <c r="BE143" s="141">
        <f t="shared" si="4"/>
        <v>0</v>
      </c>
      <c r="BF143" s="141">
        <f t="shared" si="5"/>
        <v>0</v>
      </c>
      <c r="BG143" s="141">
        <f t="shared" si="6"/>
        <v>0</v>
      </c>
      <c r="BH143" s="141">
        <f t="shared" si="7"/>
        <v>0</v>
      </c>
      <c r="BI143" s="141">
        <f t="shared" si="8"/>
        <v>0</v>
      </c>
      <c r="BJ143" s="16" t="s">
        <v>79</v>
      </c>
      <c r="BK143" s="141">
        <f t="shared" si="9"/>
        <v>0</v>
      </c>
      <c r="BL143" s="16" t="s">
        <v>139</v>
      </c>
      <c r="BM143" s="140" t="s">
        <v>1054</v>
      </c>
    </row>
    <row r="144" spans="2:65" s="1" customFormat="1" ht="24.2" customHeight="1">
      <c r="B144" s="128"/>
      <c r="C144" s="129" t="s">
        <v>146</v>
      </c>
      <c r="D144" s="129" t="s">
        <v>135</v>
      </c>
      <c r="E144" s="130" t="s">
        <v>1055</v>
      </c>
      <c r="F144" s="131" t="s">
        <v>1056</v>
      </c>
      <c r="G144" s="132" t="s">
        <v>297</v>
      </c>
      <c r="H144" s="133">
        <v>2</v>
      </c>
      <c r="I144" s="134"/>
      <c r="J144" s="134">
        <f t="shared" si="0"/>
        <v>0</v>
      </c>
      <c r="K144" s="135"/>
      <c r="L144" s="28"/>
      <c r="M144" s="136" t="s">
        <v>1</v>
      </c>
      <c r="N144" s="137" t="s">
        <v>36</v>
      </c>
      <c r="O144" s="138">
        <v>0</v>
      </c>
      <c r="P144" s="138">
        <f t="shared" si="1"/>
        <v>0</v>
      </c>
      <c r="Q144" s="138">
        <v>0</v>
      </c>
      <c r="R144" s="138">
        <f t="shared" si="2"/>
        <v>0</v>
      </c>
      <c r="S144" s="138">
        <v>0</v>
      </c>
      <c r="T144" s="139">
        <f t="shared" si="3"/>
        <v>0</v>
      </c>
      <c r="AR144" s="140" t="s">
        <v>139</v>
      </c>
      <c r="AT144" s="140" t="s">
        <v>135</v>
      </c>
      <c r="AU144" s="140" t="s">
        <v>81</v>
      </c>
      <c r="AY144" s="16" t="s">
        <v>133</v>
      </c>
      <c r="BE144" s="141">
        <f t="shared" si="4"/>
        <v>0</v>
      </c>
      <c r="BF144" s="141">
        <f t="shared" si="5"/>
        <v>0</v>
      </c>
      <c r="BG144" s="141">
        <f t="shared" si="6"/>
        <v>0</v>
      </c>
      <c r="BH144" s="141">
        <f t="shared" si="7"/>
        <v>0</v>
      </c>
      <c r="BI144" s="141">
        <f t="shared" si="8"/>
        <v>0</v>
      </c>
      <c r="BJ144" s="16" t="s">
        <v>79</v>
      </c>
      <c r="BK144" s="141">
        <f t="shared" si="9"/>
        <v>0</v>
      </c>
      <c r="BL144" s="16" t="s">
        <v>139</v>
      </c>
      <c r="BM144" s="140" t="s">
        <v>1057</v>
      </c>
    </row>
    <row r="145" spans="2:65" s="1" customFormat="1" ht="24.2" customHeight="1">
      <c r="B145" s="128"/>
      <c r="C145" s="129" t="s">
        <v>157</v>
      </c>
      <c r="D145" s="129" t="s">
        <v>135</v>
      </c>
      <c r="E145" s="130" t="s">
        <v>898</v>
      </c>
      <c r="F145" s="131" t="s">
        <v>899</v>
      </c>
      <c r="G145" s="132" t="s">
        <v>297</v>
      </c>
      <c r="H145" s="133">
        <v>2</v>
      </c>
      <c r="I145" s="134"/>
      <c r="J145" s="134">
        <f t="shared" si="0"/>
        <v>0</v>
      </c>
      <c r="K145" s="135"/>
      <c r="L145" s="28"/>
      <c r="M145" s="136" t="s">
        <v>1</v>
      </c>
      <c r="N145" s="137" t="s">
        <v>36</v>
      </c>
      <c r="O145" s="138">
        <v>0</v>
      </c>
      <c r="P145" s="138">
        <f t="shared" si="1"/>
        <v>0</v>
      </c>
      <c r="Q145" s="138">
        <v>0</v>
      </c>
      <c r="R145" s="138">
        <f t="shared" si="2"/>
        <v>0</v>
      </c>
      <c r="S145" s="138">
        <v>0</v>
      </c>
      <c r="T145" s="139">
        <f t="shared" si="3"/>
        <v>0</v>
      </c>
      <c r="AR145" s="140" t="s">
        <v>139</v>
      </c>
      <c r="AT145" s="140" t="s">
        <v>135</v>
      </c>
      <c r="AU145" s="140" t="s">
        <v>81</v>
      </c>
      <c r="AY145" s="16" t="s">
        <v>133</v>
      </c>
      <c r="BE145" s="141">
        <f t="shared" si="4"/>
        <v>0</v>
      </c>
      <c r="BF145" s="141">
        <f t="shared" si="5"/>
        <v>0</v>
      </c>
      <c r="BG145" s="141">
        <f t="shared" si="6"/>
        <v>0</v>
      </c>
      <c r="BH145" s="141">
        <f t="shared" si="7"/>
        <v>0</v>
      </c>
      <c r="BI145" s="141">
        <f t="shared" si="8"/>
        <v>0</v>
      </c>
      <c r="BJ145" s="16" t="s">
        <v>79</v>
      </c>
      <c r="BK145" s="141">
        <f t="shared" si="9"/>
        <v>0</v>
      </c>
      <c r="BL145" s="16" t="s">
        <v>139</v>
      </c>
      <c r="BM145" s="140" t="s">
        <v>1058</v>
      </c>
    </row>
    <row r="146" spans="2:65" s="1" customFormat="1" ht="21.75" customHeight="1">
      <c r="B146" s="128"/>
      <c r="C146" s="129" t="s">
        <v>149</v>
      </c>
      <c r="D146" s="129" t="s">
        <v>135</v>
      </c>
      <c r="E146" s="130" t="s">
        <v>901</v>
      </c>
      <c r="F146" s="131" t="s">
        <v>902</v>
      </c>
      <c r="G146" s="132" t="s">
        <v>297</v>
      </c>
      <c r="H146" s="133">
        <v>4</v>
      </c>
      <c r="I146" s="134"/>
      <c r="J146" s="134">
        <f t="shared" si="0"/>
        <v>0</v>
      </c>
      <c r="K146" s="135"/>
      <c r="L146" s="28"/>
      <c r="M146" s="136" t="s">
        <v>1</v>
      </c>
      <c r="N146" s="137" t="s">
        <v>36</v>
      </c>
      <c r="O146" s="138">
        <v>0</v>
      </c>
      <c r="P146" s="138">
        <f t="shared" si="1"/>
        <v>0</v>
      </c>
      <c r="Q146" s="138">
        <v>0</v>
      </c>
      <c r="R146" s="138">
        <f t="shared" si="2"/>
        <v>0</v>
      </c>
      <c r="S146" s="138">
        <v>0</v>
      </c>
      <c r="T146" s="139">
        <f t="shared" si="3"/>
        <v>0</v>
      </c>
      <c r="AR146" s="140" t="s">
        <v>139</v>
      </c>
      <c r="AT146" s="140" t="s">
        <v>135</v>
      </c>
      <c r="AU146" s="140" t="s">
        <v>81</v>
      </c>
      <c r="AY146" s="16" t="s">
        <v>133</v>
      </c>
      <c r="BE146" s="141">
        <f t="shared" si="4"/>
        <v>0</v>
      </c>
      <c r="BF146" s="141">
        <f t="shared" si="5"/>
        <v>0</v>
      </c>
      <c r="BG146" s="141">
        <f t="shared" si="6"/>
        <v>0</v>
      </c>
      <c r="BH146" s="141">
        <f t="shared" si="7"/>
        <v>0</v>
      </c>
      <c r="BI146" s="141">
        <f t="shared" si="8"/>
        <v>0</v>
      </c>
      <c r="BJ146" s="16" t="s">
        <v>79</v>
      </c>
      <c r="BK146" s="141">
        <f t="shared" si="9"/>
        <v>0</v>
      </c>
      <c r="BL146" s="16" t="s">
        <v>139</v>
      </c>
      <c r="BM146" s="140" t="s">
        <v>1059</v>
      </c>
    </row>
    <row r="147" spans="2:65" s="1" customFormat="1" ht="24.2" customHeight="1">
      <c r="B147" s="128"/>
      <c r="C147" s="129" t="s">
        <v>164</v>
      </c>
      <c r="D147" s="129" t="s">
        <v>135</v>
      </c>
      <c r="E147" s="130" t="s">
        <v>1060</v>
      </c>
      <c r="F147" s="131" t="s">
        <v>1061</v>
      </c>
      <c r="G147" s="132" t="s">
        <v>297</v>
      </c>
      <c r="H147" s="133">
        <v>1</v>
      </c>
      <c r="I147" s="134"/>
      <c r="J147" s="134">
        <f t="shared" si="0"/>
        <v>0</v>
      </c>
      <c r="K147" s="135"/>
      <c r="L147" s="28"/>
      <c r="M147" s="136" t="s">
        <v>1</v>
      </c>
      <c r="N147" s="137" t="s">
        <v>36</v>
      </c>
      <c r="O147" s="138">
        <v>0</v>
      </c>
      <c r="P147" s="138">
        <f t="shared" si="1"/>
        <v>0</v>
      </c>
      <c r="Q147" s="138">
        <v>0</v>
      </c>
      <c r="R147" s="138">
        <f t="shared" si="2"/>
        <v>0</v>
      </c>
      <c r="S147" s="138">
        <v>0</v>
      </c>
      <c r="T147" s="139">
        <f t="shared" si="3"/>
        <v>0</v>
      </c>
      <c r="AR147" s="140" t="s">
        <v>139</v>
      </c>
      <c r="AT147" s="140" t="s">
        <v>135</v>
      </c>
      <c r="AU147" s="140" t="s">
        <v>81</v>
      </c>
      <c r="AY147" s="16" t="s">
        <v>133</v>
      </c>
      <c r="BE147" s="141">
        <f t="shared" si="4"/>
        <v>0</v>
      </c>
      <c r="BF147" s="141">
        <f t="shared" si="5"/>
        <v>0</v>
      </c>
      <c r="BG147" s="141">
        <f t="shared" si="6"/>
        <v>0</v>
      </c>
      <c r="BH147" s="141">
        <f t="shared" si="7"/>
        <v>0</v>
      </c>
      <c r="BI147" s="141">
        <f t="shared" si="8"/>
        <v>0</v>
      </c>
      <c r="BJ147" s="16" t="s">
        <v>79</v>
      </c>
      <c r="BK147" s="141">
        <f t="shared" si="9"/>
        <v>0</v>
      </c>
      <c r="BL147" s="16" t="s">
        <v>139</v>
      </c>
      <c r="BM147" s="140" t="s">
        <v>1062</v>
      </c>
    </row>
    <row r="148" spans="2:65" s="1" customFormat="1" ht="21.75" customHeight="1">
      <c r="B148" s="128"/>
      <c r="C148" s="129" t="s">
        <v>153</v>
      </c>
      <c r="D148" s="129" t="s">
        <v>135</v>
      </c>
      <c r="E148" s="130" t="s">
        <v>904</v>
      </c>
      <c r="F148" s="131" t="s">
        <v>905</v>
      </c>
      <c r="G148" s="132" t="s">
        <v>297</v>
      </c>
      <c r="H148" s="133">
        <v>1</v>
      </c>
      <c r="I148" s="134"/>
      <c r="J148" s="134">
        <f t="shared" si="0"/>
        <v>0</v>
      </c>
      <c r="K148" s="135"/>
      <c r="L148" s="28"/>
      <c r="M148" s="136" t="s">
        <v>1</v>
      </c>
      <c r="N148" s="137" t="s">
        <v>36</v>
      </c>
      <c r="O148" s="138">
        <v>0</v>
      </c>
      <c r="P148" s="138">
        <f t="shared" si="1"/>
        <v>0</v>
      </c>
      <c r="Q148" s="138">
        <v>0</v>
      </c>
      <c r="R148" s="138">
        <f t="shared" si="2"/>
        <v>0</v>
      </c>
      <c r="S148" s="138">
        <v>0</v>
      </c>
      <c r="T148" s="139">
        <f t="shared" si="3"/>
        <v>0</v>
      </c>
      <c r="AR148" s="140" t="s">
        <v>139</v>
      </c>
      <c r="AT148" s="140" t="s">
        <v>135</v>
      </c>
      <c r="AU148" s="140" t="s">
        <v>81</v>
      </c>
      <c r="AY148" s="16" t="s">
        <v>133</v>
      </c>
      <c r="BE148" s="141">
        <f t="shared" si="4"/>
        <v>0</v>
      </c>
      <c r="BF148" s="141">
        <f t="shared" si="5"/>
        <v>0</v>
      </c>
      <c r="BG148" s="141">
        <f t="shared" si="6"/>
        <v>0</v>
      </c>
      <c r="BH148" s="141">
        <f t="shared" si="7"/>
        <v>0</v>
      </c>
      <c r="BI148" s="141">
        <f t="shared" si="8"/>
        <v>0</v>
      </c>
      <c r="BJ148" s="16" t="s">
        <v>79</v>
      </c>
      <c r="BK148" s="141">
        <f t="shared" si="9"/>
        <v>0</v>
      </c>
      <c r="BL148" s="16" t="s">
        <v>139</v>
      </c>
      <c r="BM148" s="140" t="s">
        <v>1063</v>
      </c>
    </row>
    <row r="149" spans="2:65" s="1" customFormat="1" ht="16.5" customHeight="1">
      <c r="B149" s="128"/>
      <c r="C149" s="129" t="s">
        <v>171</v>
      </c>
      <c r="D149" s="129" t="s">
        <v>135</v>
      </c>
      <c r="E149" s="130" t="s">
        <v>907</v>
      </c>
      <c r="F149" s="131" t="s">
        <v>1570</v>
      </c>
      <c r="G149" s="132" t="s">
        <v>297</v>
      </c>
      <c r="H149" s="133">
        <v>1</v>
      </c>
      <c r="I149" s="134"/>
      <c r="J149" s="134">
        <f t="shared" si="0"/>
        <v>0</v>
      </c>
      <c r="K149" s="135"/>
      <c r="L149" s="28"/>
      <c r="M149" s="136" t="s">
        <v>1</v>
      </c>
      <c r="N149" s="137" t="s">
        <v>36</v>
      </c>
      <c r="O149" s="138">
        <v>0</v>
      </c>
      <c r="P149" s="138">
        <f t="shared" si="1"/>
        <v>0</v>
      </c>
      <c r="Q149" s="138">
        <v>0</v>
      </c>
      <c r="R149" s="138">
        <f t="shared" si="2"/>
        <v>0</v>
      </c>
      <c r="S149" s="138">
        <v>0</v>
      </c>
      <c r="T149" s="139">
        <f t="shared" si="3"/>
        <v>0</v>
      </c>
      <c r="AR149" s="140" t="s">
        <v>139</v>
      </c>
      <c r="AT149" s="140" t="s">
        <v>135</v>
      </c>
      <c r="AU149" s="140" t="s">
        <v>81</v>
      </c>
      <c r="AY149" s="16" t="s">
        <v>133</v>
      </c>
      <c r="BE149" s="141">
        <f t="shared" si="4"/>
        <v>0</v>
      </c>
      <c r="BF149" s="141">
        <f t="shared" si="5"/>
        <v>0</v>
      </c>
      <c r="BG149" s="141">
        <f t="shared" si="6"/>
        <v>0</v>
      </c>
      <c r="BH149" s="141">
        <f t="shared" si="7"/>
        <v>0</v>
      </c>
      <c r="BI149" s="141">
        <f t="shared" si="8"/>
        <v>0</v>
      </c>
      <c r="BJ149" s="16" t="s">
        <v>79</v>
      </c>
      <c r="BK149" s="141">
        <f t="shared" si="9"/>
        <v>0</v>
      </c>
      <c r="BL149" s="16" t="s">
        <v>139</v>
      </c>
      <c r="BM149" s="140" t="s">
        <v>1064</v>
      </c>
    </row>
    <row r="150" spans="2:65" s="1" customFormat="1" ht="16.5" customHeight="1">
      <c r="B150" s="128"/>
      <c r="C150" s="129" t="s">
        <v>156</v>
      </c>
      <c r="D150" s="129" t="s">
        <v>135</v>
      </c>
      <c r="E150" s="130" t="s">
        <v>910</v>
      </c>
      <c r="F150" s="131" t="s">
        <v>911</v>
      </c>
      <c r="G150" s="132" t="s">
        <v>297</v>
      </c>
      <c r="H150" s="133">
        <v>1</v>
      </c>
      <c r="I150" s="134"/>
      <c r="J150" s="134">
        <f t="shared" si="0"/>
        <v>0</v>
      </c>
      <c r="K150" s="135"/>
      <c r="L150" s="28"/>
      <c r="M150" s="136" t="s">
        <v>1</v>
      </c>
      <c r="N150" s="137" t="s">
        <v>36</v>
      </c>
      <c r="O150" s="138">
        <v>0</v>
      </c>
      <c r="P150" s="138">
        <f t="shared" si="1"/>
        <v>0</v>
      </c>
      <c r="Q150" s="138">
        <v>0</v>
      </c>
      <c r="R150" s="138">
        <f t="shared" si="2"/>
        <v>0</v>
      </c>
      <c r="S150" s="138">
        <v>0</v>
      </c>
      <c r="T150" s="139">
        <f t="shared" si="3"/>
        <v>0</v>
      </c>
      <c r="AR150" s="140" t="s">
        <v>139</v>
      </c>
      <c r="AT150" s="140" t="s">
        <v>135</v>
      </c>
      <c r="AU150" s="140" t="s">
        <v>81</v>
      </c>
      <c r="AY150" s="16" t="s">
        <v>133</v>
      </c>
      <c r="BE150" s="141">
        <f t="shared" si="4"/>
        <v>0</v>
      </c>
      <c r="BF150" s="141">
        <f t="shared" si="5"/>
        <v>0</v>
      </c>
      <c r="BG150" s="141">
        <f t="shared" si="6"/>
        <v>0</v>
      </c>
      <c r="BH150" s="141">
        <f t="shared" si="7"/>
        <v>0</v>
      </c>
      <c r="BI150" s="141">
        <f t="shared" si="8"/>
        <v>0</v>
      </c>
      <c r="BJ150" s="16" t="s">
        <v>79</v>
      </c>
      <c r="BK150" s="141">
        <f t="shared" si="9"/>
        <v>0</v>
      </c>
      <c r="BL150" s="16" t="s">
        <v>139</v>
      </c>
      <c r="BM150" s="140" t="s">
        <v>1065</v>
      </c>
    </row>
    <row r="151" spans="2:65" s="1" customFormat="1" ht="16.5" customHeight="1">
      <c r="B151" s="128"/>
      <c r="C151" s="129" t="s">
        <v>180</v>
      </c>
      <c r="D151" s="129" t="s">
        <v>135</v>
      </c>
      <c r="E151" s="130" t="s">
        <v>913</v>
      </c>
      <c r="F151" s="131" t="s">
        <v>914</v>
      </c>
      <c r="G151" s="132" t="s">
        <v>297</v>
      </c>
      <c r="H151" s="133">
        <v>1</v>
      </c>
      <c r="I151" s="134"/>
      <c r="J151" s="134">
        <f t="shared" si="0"/>
        <v>0</v>
      </c>
      <c r="K151" s="135"/>
      <c r="L151" s="28"/>
      <c r="M151" s="136" t="s">
        <v>1</v>
      </c>
      <c r="N151" s="137" t="s">
        <v>36</v>
      </c>
      <c r="O151" s="138">
        <v>0</v>
      </c>
      <c r="P151" s="138">
        <f t="shared" si="1"/>
        <v>0</v>
      </c>
      <c r="Q151" s="138">
        <v>0</v>
      </c>
      <c r="R151" s="138">
        <f t="shared" si="2"/>
        <v>0</v>
      </c>
      <c r="S151" s="138">
        <v>0</v>
      </c>
      <c r="T151" s="139">
        <f t="shared" si="3"/>
        <v>0</v>
      </c>
      <c r="AR151" s="140" t="s">
        <v>139</v>
      </c>
      <c r="AT151" s="140" t="s">
        <v>135</v>
      </c>
      <c r="AU151" s="140" t="s">
        <v>81</v>
      </c>
      <c r="AY151" s="16" t="s">
        <v>133</v>
      </c>
      <c r="BE151" s="141">
        <f t="shared" si="4"/>
        <v>0</v>
      </c>
      <c r="BF151" s="141">
        <f t="shared" si="5"/>
        <v>0</v>
      </c>
      <c r="BG151" s="141">
        <f t="shared" si="6"/>
        <v>0</v>
      </c>
      <c r="BH151" s="141">
        <f t="shared" si="7"/>
        <v>0</v>
      </c>
      <c r="BI151" s="141">
        <f t="shared" si="8"/>
        <v>0</v>
      </c>
      <c r="BJ151" s="16" t="s">
        <v>79</v>
      </c>
      <c r="BK151" s="141">
        <f t="shared" si="9"/>
        <v>0</v>
      </c>
      <c r="BL151" s="16" t="s">
        <v>139</v>
      </c>
      <c r="BM151" s="140" t="s">
        <v>1066</v>
      </c>
    </row>
    <row r="152" spans="2:63" s="11" customFormat="1" ht="22.9" customHeight="1">
      <c r="B152" s="117"/>
      <c r="D152" s="118" t="s">
        <v>70</v>
      </c>
      <c r="E152" s="126" t="s">
        <v>79</v>
      </c>
      <c r="F152" s="126" t="s">
        <v>134</v>
      </c>
      <c r="J152" s="127">
        <f>BK152</f>
        <v>0</v>
      </c>
      <c r="L152" s="117"/>
      <c r="M152" s="121"/>
      <c r="P152" s="122">
        <f>SUM(P153:P165)</f>
        <v>771.6128400000001</v>
      </c>
      <c r="R152" s="122">
        <f>SUM(R153:R165)</f>
        <v>0</v>
      </c>
      <c r="T152" s="123">
        <f>SUM(T153:T165)</f>
        <v>0</v>
      </c>
      <c r="AR152" s="118" t="s">
        <v>79</v>
      </c>
      <c r="AT152" s="124" t="s">
        <v>70</v>
      </c>
      <c r="AU152" s="124" t="s">
        <v>79</v>
      </c>
      <c r="AY152" s="118" t="s">
        <v>133</v>
      </c>
      <c r="BK152" s="125">
        <f>SUM(BK153:BK165)</f>
        <v>0</v>
      </c>
    </row>
    <row r="153" spans="2:65" s="1" customFormat="1" ht="24.2" customHeight="1">
      <c r="B153" s="128"/>
      <c r="C153" s="129" t="s">
        <v>160</v>
      </c>
      <c r="D153" s="129" t="s">
        <v>135</v>
      </c>
      <c r="E153" s="130" t="s">
        <v>916</v>
      </c>
      <c r="F153" s="131" t="s">
        <v>917</v>
      </c>
      <c r="G153" s="132" t="s">
        <v>138</v>
      </c>
      <c r="H153" s="133">
        <v>0.6</v>
      </c>
      <c r="I153" s="134"/>
      <c r="J153" s="134">
        <f>ROUND(I153*H153,2)</f>
        <v>0</v>
      </c>
      <c r="K153" s="135"/>
      <c r="L153" s="28"/>
      <c r="M153" s="136" t="s">
        <v>1</v>
      </c>
      <c r="N153" s="137" t="s">
        <v>36</v>
      </c>
      <c r="O153" s="138">
        <v>3.613</v>
      </c>
      <c r="P153" s="138">
        <f>O153*H153</f>
        <v>2.1677999999999997</v>
      </c>
      <c r="Q153" s="138">
        <v>0</v>
      </c>
      <c r="R153" s="138">
        <f>Q153*H153</f>
        <v>0</v>
      </c>
      <c r="S153" s="138">
        <v>0</v>
      </c>
      <c r="T153" s="139">
        <f>S153*H153</f>
        <v>0</v>
      </c>
      <c r="AR153" s="140" t="s">
        <v>139</v>
      </c>
      <c r="AT153" s="140" t="s">
        <v>135</v>
      </c>
      <c r="AU153" s="140" t="s">
        <v>81</v>
      </c>
      <c r="AY153" s="16" t="s">
        <v>133</v>
      </c>
      <c r="BE153" s="141">
        <f>IF(N153="základní",J153,0)</f>
        <v>0</v>
      </c>
      <c r="BF153" s="141">
        <f>IF(N153="snížená",J153,0)</f>
        <v>0</v>
      </c>
      <c r="BG153" s="141">
        <f>IF(N153="zákl. přenesená",J153,0)</f>
        <v>0</v>
      </c>
      <c r="BH153" s="141">
        <f>IF(N153="sníž. přenesená",J153,0)</f>
        <v>0</v>
      </c>
      <c r="BI153" s="141">
        <f>IF(N153="nulová",J153,0)</f>
        <v>0</v>
      </c>
      <c r="BJ153" s="16" t="s">
        <v>79</v>
      </c>
      <c r="BK153" s="141">
        <f>ROUND(I153*H153,2)</f>
        <v>0</v>
      </c>
      <c r="BL153" s="16" t="s">
        <v>139</v>
      </c>
      <c r="BM153" s="140" t="s">
        <v>1067</v>
      </c>
    </row>
    <row r="154" spans="2:65" s="1" customFormat="1" ht="16.5" customHeight="1">
      <c r="B154" s="128"/>
      <c r="C154" s="129" t="s">
        <v>8</v>
      </c>
      <c r="D154" s="129" t="s">
        <v>135</v>
      </c>
      <c r="E154" s="130" t="s">
        <v>1068</v>
      </c>
      <c r="F154" s="131" t="s">
        <v>1069</v>
      </c>
      <c r="G154" s="132" t="s">
        <v>145</v>
      </c>
      <c r="H154" s="133">
        <v>198.72</v>
      </c>
      <c r="I154" s="134"/>
      <c r="J154" s="134">
        <f>ROUND(I154*H154,2)</f>
        <v>0</v>
      </c>
      <c r="K154" s="135"/>
      <c r="L154" s="28"/>
      <c r="M154" s="136" t="s">
        <v>1</v>
      </c>
      <c r="N154" s="137" t="s">
        <v>36</v>
      </c>
      <c r="O154" s="138">
        <v>3.613</v>
      </c>
      <c r="P154" s="138">
        <f>O154*H154</f>
        <v>717.97536</v>
      </c>
      <c r="Q154" s="138">
        <v>0</v>
      </c>
      <c r="R154" s="138">
        <f>Q154*H154</f>
        <v>0</v>
      </c>
      <c r="S154" s="138">
        <v>0</v>
      </c>
      <c r="T154" s="139">
        <f>S154*H154</f>
        <v>0</v>
      </c>
      <c r="AR154" s="140" t="s">
        <v>139</v>
      </c>
      <c r="AT154" s="140" t="s">
        <v>135</v>
      </c>
      <c r="AU154" s="140" t="s">
        <v>81</v>
      </c>
      <c r="AY154" s="16" t="s">
        <v>133</v>
      </c>
      <c r="BE154" s="141">
        <f>IF(N154="základní",J154,0)</f>
        <v>0</v>
      </c>
      <c r="BF154" s="141">
        <f>IF(N154="snížená",J154,0)</f>
        <v>0</v>
      </c>
      <c r="BG154" s="141">
        <f>IF(N154="zákl. přenesená",J154,0)</f>
        <v>0</v>
      </c>
      <c r="BH154" s="141">
        <f>IF(N154="sníž. přenesená",J154,0)</f>
        <v>0</v>
      </c>
      <c r="BI154" s="141">
        <f>IF(N154="nulová",J154,0)</f>
        <v>0</v>
      </c>
      <c r="BJ154" s="16" t="s">
        <v>79</v>
      </c>
      <c r="BK154" s="141">
        <f>ROUND(I154*H154,2)</f>
        <v>0</v>
      </c>
      <c r="BL154" s="16" t="s">
        <v>139</v>
      </c>
      <c r="BM154" s="140" t="s">
        <v>1070</v>
      </c>
    </row>
    <row r="155" spans="2:51" s="12" customFormat="1" ht="12">
      <c r="B155" s="161"/>
      <c r="D155" s="162" t="s">
        <v>925</v>
      </c>
      <c r="E155" s="163" t="s">
        <v>1</v>
      </c>
      <c r="F155" s="164" t="s">
        <v>1071</v>
      </c>
      <c r="H155" s="165">
        <v>198.72</v>
      </c>
      <c r="L155" s="161"/>
      <c r="M155" s="166"/>
      <c r="T155" s="167"/>
      <c r="AT155" s="163" t="s">
        <v>925</v>
      </c>
      <c r="AU155" s="163" t="s">
        <v>81</v>
      </c>
      <c r="AV155" s="12" t="s">
        <v>81</v>
      </c>
      <c r="AW155" s="12" t="s">
        <v>28</v>
      </c>
      <c r="AX155" s="12" t="s">
        <v>79</v>
      </c>
      <c r="AY155" s="163" t="s">
        <v>133</v>
      </c>
    </row>
    <row r="156" spans="2:65" s="1" customFormat="1" ht="33" customHeight="1">
      <c r="B156" s="128"/>
      <c r="C156" s="129" t="s">
        <v>163</v>
      </c>
      <c r="D156" s="129" t="s">
        <v>135</v>
      </c>
      <c r="E156" s="130" t="s">
        <v>1072</v>
      </c>
      <c r="F156" s="131" t="s">
        <v>1073</v>
      </c>
      <c r="G156" s="132" t="s">
        <v>138</v>
      </c>
      <c r="H156" s="133">
        <v>33.2</v>
      </c>
      <c r="I156" s="134"/>
      <c r="J156" s="134">
        <f>ROUND(I156*H156,2)</f>
        <v>0</v>
      </c>
      <c r="K156" s="135"/>
      <c r="L156" s="28"/>
      <c r="M156" s="136" t="s">
        <v>1</v>
      </c>
      <c r="N156" s="137" t="s">
        <v>36</v>
      </c>
      <c r="O156" s="138">
        <v>1.122</v>
      </c>
      <c r="P156" s="138">
        <f>O156*H156</f>
        <v>37.250400000000006</v>
      </c>
      <c r="Q156" s="138">
        <v>0</v>
      </c>
      <c r="R156" s="138">
        <f>Q156*H156</f>
        <v>0</v>
      </c>
      <c r="S156" s="138">
        <v>0</v>
      </c>
      <c r="T156" s="139">
        <f>S156*H156</f>
        <v>0</v>
      </c>
      <c r="AR156" s="140" t="s">
        <v>139</v>
      </c>
      <c r="AT156" s="140" t="s">
        <v>135</v>
      </c>
      <c r="AU156" s="140" t="s">
        <v>81</v>
      </c>
      <c r="AY156" s="16" t="s">
        <v>133</v>
      </c>
      <c r="BE156" s="141">
        <f>IF(N156="základní",J156,0)</f>
        <v>0</v>
      </c>
      <c r="BF156" s="141">
        <f>IF(N156="snížená",J156,0)</f>
        <v>0</v>
      </c>
      <c r="BG156" s="141">
        <f>IF(N156="zákl. přenesená",J156,0)</f>
        <v>0</v>
      </c>
      <c r="BH156" s="141">
        <f>IF(N156="sníž. přenesená",J156,0)</f>
        <v>0</v>
      </c>
      <c r="BI156" s="141">
        <f>IF(N156="nulová",J156,0)</f>
        <v>0</v>
      </c>
      <c r="BJ156" s="16" t="s">
        <v>79</v>
      </c>
      <c r="BK156" s="141">
        <f>ROUND(I156*H156,2)</f>
        <v>0</v>
      </c>
      <c r="BL156" s="16" t="s">
        <v>139</v>
      </c>
      <c r="BM156" s="140" t="s">
        <v>1074</v>
      </c>
    </row>
    <row r="157" spans="2:51" s="14" customFormat="1" ht="12">
      <c r="B157" s="174"/>
      <c r="D157" s="162" t="s">
        <v>925</v>
      </c>
      <c r="E157" s="175" t="s">
        <v>1</v>
      </c>
      <c r="F157" s="176" t="s">
        <v>1075</v>
      </c>
      <c r="H157" s="175" t="s">
        <v>1</v>
      </c>
      <c r="L157" s="174"/>
      <c r="M157" s="177"/>
      <c r="T157" s="178"/>
      <c r="AT157" s="175" t="s">
        <v>925</v>
      </c>
      <c r="AU157" s="175" t="s">
        <v>81</v>
      </c>
      <c r="AV157" s="14" t="s">
        <v>79</v>
      </c>
      <c r="AW157" s="14" t="s">
        <v>28</v>
      </c>
      <c r="AX157" s="14" t="s">
        <v>71</v>
      </c>
      <c r="AY157" s="175" t="s">
        <v>133</v>
      </c>
    </row>
    <row r="158" spans="2:51" s="12" customFormat="1" ht="12">
      <c r="B158" s="161"/>
      <c r="D158" s="162" t="s">
        <v>925</v>
      </c>
      <c r="E158" s="163" t="s">
        <v>1</v>
      </c>
      <c r="F158" s="164" t="s">
        <v>1076</v>
      </c>
      <c r="H158" s="165">
        <v>20.75</v>
      </c>
      <c r="L158" s="161"/>
      <c r="M158" s="166"/>
      <c r="T158" s="167"/>
      <c r="AT158" s="163" t="s">
        <v>925</v>
      </c>
      <c r="AU158" s="163" t="s">
        <v>81</v>
      </c>
      <c r="AV158" s="12" t="s">
        <v>81</v>
      </c>
      <c r="AW158" s="12" t="s">
        <v>28</v>
      </c>
      <c r="AX158" s="12" t="s">
        <v>71</v>
      </c>
      <c r="AY158" s="163" t="s">
        <v>133</v>
      </c>
    </row>
    <row r="159" spans="2:51" s="14" customFormat="1" ht="12">
      <c r="B159" s="174"/>
      <c r="D159" s="162" t="s">
        <v>925</v>
      </c>
      <c r="E159" s="175" t="s">
        <v>1</v>
      </c>
      <c r="F159" s="176" t="s">
        <v>1077</v>
      </c>
      <c r="H159" s="175" t="s">
        <v>1</v>
      </c>
      <c r="L159" s="174"/>
      <c r="M159" s="177"/>
      <c r="T159" s="178"/>
      <c r="AT159" s="175" t="s">
        <v>925</v>
      </c>
      <c r="AU159" s="175" t="s">
        <v>81</v>
      </c>
      <c r="AV159" s="14" t="s">
        <v>79</v>
      </c>
      <c r="AW159" s="14" t="s">
        <v>28</v>
      </c>
      <c r="AX159" s="14" t="s">
        <v>71</v>
      </c>
      <c r="AY159" s="175" t="s">
        <v>133</v>
      </c>
    </row>
    <row r="160" spans="2:51" s="12" customFormat="1" ht="12">
      <c r="B160" s="161"/>
      <c r="D160" s="162" t="s">
        <v>925</v>
      </c>
      <c r="E160" s="163" t="s">
        <v>1</v>
      </c>
      <c r="F160" s="164" t="s">
        <v>1078</v>
      </c>
      <c r="H160" s="165">
        <v>12.45</v>
      </c>
      <c r="L160" s="161"/>
      <c r="M160" s="166"/>
      <c r="T160" s="167"/>
      <c r="AT160" s="163" t="s">
        <v>925</v>
      </c>
      <c r="AU160" s="163" t="s">
        <v>81</v>
      </c>
      <c r="AV160" s="12" t="s">
        <v>81</v>
      </c>
      <c r="AW160" s="12" t="s">
        <v>28</v>
      </c>
      <c r="AX160" s="12" t="s">
        <v>71</v>
      </c>
      <c r="AY160" s="163" t="s">
        <v>133</v>
      </c>
    </row>
    <row r="161" spans="2:51" s="13" customFormat="1" ht="12">
      <c r="B161" s="168"/>
      <c r="D161" s="162" t="s">
        <v>925</v>
      </c>
      <c r="E161" s="169" t="s">
        <v>1</v>
      </c>
      <c r="F161" s="170" t="s">
        <v>969</v>
      </c>
      <c r="H161" s="171">
        <v>33.2</v>
      </c>
      <c r="L161" s="168"/>
      <c r="M161" s="172"/>
      <c r="T161" s="173"/>
      <c r="AT161" s="169" t="s">
        <v>925</v>
      </c>
      <c r="AU161" s="169" t="s">
        <v>81</v>
      </c>
      <c r="AV161" s="13" t="s">
        <v>139</v>
      </c>
      <c r="AW161" s="13" t="s">
        <v>28</v>
      </c>
      <c r="AX161" s="13" t="s">
        <v>79</v>
      </c>
      <c r="AY161" s="169" t="s">
        <v>133</v>
      </c>
    </row>
    <row r="162" spans="2:65" s="1" customFormat="1" ht="37.9" customHeight="1">
      <c r="B162" s="128"/>
      <c r="C162" s="129" t="s">
        <v>194</v>
      </c>
      <c r="D162" s="129" t="s">
        <v>135</v>
      </c>
      <c r="E162" s="130" t="s">
        <v>919</v>
      </c>
      <c r="F162" s="131" t="s">
        <v>920</v>
      </c>
      <c r="G162" s="132" t="s">
        <v>138</v>
      </c>
      <c r="H162" s="133">
        <v>163.44</v>
      </c>
      <c r="I162" s="134"/>
      <c r="J162" s="134">
        <f>ROUND(I162*H162,2)</f>
        <v>0</v>
      </c>
      <c r="K162" s="135"/>
      <c r="L162" s="28"/>
      <c r="M162" s="136" t="s">
        <v>1</v>
      </c>
      <c r="N162" s="137" t="s">
        <v>36</v>
      </c>
      <c r="O162" s="138">
        <v>0.087</v>
      </c>
      <c r="P162" s="138">
        <f>O162*H162</f>
        <v>14.21928</v>
      </c>
      <c r="Q162" s="138">
        <v>0</v>
      </c>
      <c r="R162" s="138">
        <f>Q162*H162</f>
        <v>0</v>
      </c>
      <c r="S162" s="138">
        <v>0</v>
      </c>
      <c r="T162" s="139">
        <f>S162*H162</f>
        <v>0</v>
      </c>
      <c r="AR162" s="140" t="s">
        <v>139</v>
      </c>
      <c r="AT162" s="140" t="s">
        <v>135</v>
      </c>
      <c r="AU162" s="140" t="s">
        <v>81</v>
      </c>
      <c r="AY162" s="16" t="s">
        <v>133</v>
      </c>
      <c r="BE162" s="141">
        <f>IF(N162="základní",J162,0)</f>
        <v>0</v>
      </c>
      <c r="BF162" s="141">
        <f>IF(N162="snížená",J162,0)</f>
        <v>0</v>
      </c>
      <c r="BG162" s="141">
        <f>IF(N162="zákl. přenesená",J162,0)</f>
        <v>0</v>
      </c>
      <c r="BH162" s="141">
        <f>IF(N162="sníž. přenesená",J162,0)</f>
        <v>0</v>
      </c>
      <c r="BI162" s="141">
        <f>IF(N162="nulová",J162,0)</f>
        <v>0</v>
      </c>
      <c r="BJ162" s="16" t="s">
        <v>79</v>
      </c>
      <c r="BK162" s="141">
        <f>ROUND(I162*H162,2)</f>
        <v>0</v>
      </c>
      <c r="BL162" s="16" t="s">
        <v>139</v>
      </c>
      <c r="BM162" s="140" t="s">
        <v>1079</v>
      </c>
    </row>
    <row r="163" spans="2:51" s="12" customFormat="1" ht="12">
      <c r="B163" s="161"/>
      <c r="D163" s="162" t="s">
        <v>925</v>
      </c>
      <c r="E163" s="163" t="s">
        <v>1</v>
      </c>
      <c r="F163" s="164" t="s">
        <v>1080</v>
      </c>
      <c r="H163" s="165">
        <v>163.44</v>
      </c>
      <c r="L163" s="161"/>
      <c r="M163" s="166"/>
      <c r="T163" s="167"/>
      <c r="AT163" s="163" t="s">
        <v>925</v>
      </c>
      <c r="AU163" s="163" t="s">
        <v>81</v>
      </c>
      <c r="AV163" s="12" t="s">
        <v>81</v>
      </c>
      <c r="AW163" s="12" t="s">
        <v>28</v>
      </c>
      <c r="AX163" s="12" t="s">
        <v>79</v>
      </c>
      <c r="AY163" s="163" t="s">
        <v>133</v>
      </c>
    </row>
    <row r="164" spans="2:65" s="1" customFormat="1" ht="33" customHeight="1">
      <c r="B164" s="128"/>
      <c r="C164" s="129" t="s">
        <v>167</v>
      </c>
      <c r="D164" s="129" t="s">
        <v>135</v>
      </c>
      <c r="E164" s="130" t="s">
        <v>922</v>
      </c>
      <c r="F164" s="131" t="s">
        <v>923</v>
      </c>
      <c r="G164" s="132" t="s">
        <v>178</v>
      </c>
      <c r="H164" s="133">
        <v>293.4</v>
      </c>
      <c r="I164" s="134"/>
      <c r="J164" s="134">
        <f>ROUND(I164*H164,2)</f>
        <v>0</v>
      </c>
      <c r="K164" s="135"/>
      <c r="L164" s="28"/>
      <c r="M164" s="136" t="s">
        <v>1</v>
      </c>
      <c r="N164" s="137" t="s">
        <v>36</v>
      </c>
      <c r="O164" s="138">
        <v>0</v>
      </c>
      <c r="P164" s="138">
        <f>O164*H164</f>
        <v>0</v>
      </c>
      <c r="Q164" s="138">
        <v>0</v>
      </c>
      <c r="R164" s="138">
        <f>Q164*H164</f>
        <v>0</v>
      </c>
      <c r="S164" s="138">
        <v>0</v>
      </c>
      <c r="T164" s="139">
        <f>S164*H164</f>
        <v>0</v>
      </c>
      <c r="AR164" s="140" t="s">
        <v>139</v>
      </c>
      <c r="AT164" s="140" t="s">
        <v>135</v>
      </c>
      <c r="AU164" s="140" t="s">
        <v>81</v>
      </c>
      <c r="AY164" s="16" t="s">
        <v>133</v>
      </c>
      <c r="BE164" s="141">
        <f>IF(N164="základní",J164,0)</f>
        <v>0</v>
      </c>
      <c r="BF164" s="141">
        <f>IF(N164="snížená",J164,0)</f>
        <v>0</v>
      </c>
      <c r="BG164" s="141">
        <f>IF(N164="zákl. přenesená",J164,0)</f>
        <v>0</v>
      </c>
      <c r="BH164" s="141">
        <f>IF(N164="sníž. přenesená",J164,0)</f>
        <v>0</v>
      </c>
      <c r="BI164" s="141">
        <f>IF(N164="nulová",J164,0)</f>
        <v>0</v>
      </c>
      <c r="BJ164" s="16" t="s">
        <v>79</v>
      </c>
      <c r="BK164" s="141">
        <f>ROUND(I164*H164,2)</f>
        <v>0</v>
      </c>
      <c r="BL164" s="16" t="s">
        <v>139</v>
      </c>
      <c r="BM164" s="140" t="s">
        <v>1081</v>
      </c>
    </row>
    <row r="165" spans="2:51" s="12" customFormat="1" ht="12">
      <c r="B165" s="161"/>
      <c r="D165" s="162" t="s">
        <v>925</v>
      </c>
      <c r="E165" s="163" t="s">
        <v>1</v>
      </c>
      <c r="F165" s="164" t="s">
        <v>1082</v>
      </c>
      <c r="H165" s="165">
        <v>293.4</v>
      </c>
      <c r="L165" s="161"/>
      <c r="M165" s="166"/>
      <c r="T165" s="167"/>
      <c r="AT165" s="163" t="s">
        <v>925</v>
      </c>
      <c r="AU165" s="163" t="s">
        <v>81</v>
      </c>
      <c r="AV165" s="12" t="s">
        <v>81</v>
      </c>
      <c r="AW165" s="12" t="s">
        <v>28</v>
      </c>
      <c r="AX165" s="12" t="s">
        <v>79</v>
      </c>
      <c r="AY165" s="163" t="s">
        <v>133</v>
      </c>
    </row>
    <row r="166" spans="2:63" s="11" customFormat="1" ht="22.9" customHeight="1">
      <c r="B166" s="117"/>
      <c r="D166" s="118" t="s">
        <v>70</v>
      </c>
      <c r="E166" s="126" t="s">
        <v>81</v>
      </c>
      <c r="F166" s="126" t="s">
        <v>927</v>
      </c>
      <c r="J166" s="127">
        <f>BK166</f>
        <v>0</v>
      </c>
      <c r="L166" s="117"/>
      <c r="M166" s="121"/>
      <c r="P166" s="122">
        <f>SUM(P167:P198)</f>
        <v>209.030331</v>
      </c>
      <c r="R166" s="122">
        <f>SUM(R167:R198)</f>
        <v>228.22589759000005</v>
      </c>
      <c r="T166" s="123">
        <f>SUM(T167:T198)</f>
        <v>0</v>
      </c>
      <c r="AR166" s="118" t="s">
        <v>79</v>
      </c>
      <c r="AT166" s="124" t="s">
        <v>70</v>
      </c>
      <c r="AU166" s="124" t="s">
        <v>79</v>
      </c>
      <c r="AY166" s="118" t="s">
        <v>133</v>
      </c>
      <c r="BK166" s="125">
        <f>SUM(BK167:BK198)</f>
        <v>0</v>
      </c>
    </row>
    <row r="167" spans="2:65" s="1" customFormat="1" ht="24.2" customHeight="1">
      <c r="B167" s="128"/>
      <c r="C167" s="129" t="s">
        <v>202</v>
      </c>
      <c r="D167" s="129" t="s">
        <v>135</v>
      </c>
      <c r="E167" s="130" t="s">
        <v>1083</v>
      </c>
      <c r="F167" s="131" t="s">
        <v>1084</v>
      </c>
      <c r="G167" s="132" t="s">
        <v>138</v>
      </c>
      <c r="H167" s="133">
        <v>39.744</v>
      </c>
      <c r="I167" s="134"/>
      <c r="J167" s="134">
        <f>ROUND(I167*H167,2)</f>
        <v>0</v>
      </c>
      <c r="K167" s="135"/>
      <c r="L167" s="28"/>
      <c r="M167" s="136" t="s">
        <v>1</v>
      </c>
      <c r="N167" s="137" t="s">
        <v>36</v>
      </c>
      <c r="O167" s="138">
        <v>1.085</v>
      </c>
      <c r="P167" s="138">
        <f>O167*H167</f>
        <v>43.12224</v>
      </c>
      <c r="Q167" s="138">
        <v>2.16</v>
      </c>
      <c r="R167" s="138">
        <f>Q167*H167</f>
        <v>85.84704</v>
      </c>
      <c r="S167" s="138">
        <v>0</v>
      </c>
      <c r="T167" s="139">
        <f>S167*H167</f>
        <v>0</v>
      </c>
      <c r="AR167" s="140" t="s">
        <v>139</v>
      </c>
      <c r="AT167" s="140" t="s">
        <v>135</v>
      </c>
      <c r="AU167" s="140" t="s">
        <v>81</v>
      </c>
      <c r="AY167" s="16" t="s">
        <v>133</v>
      </c>
      <c r="BE167" s="141">
        <f>IF(N167="základní",J167,0)</f>
        <v>0</v>
      </c>
      <c r="BF167" s="141">
        <f>IF(N167="snížená",J167,0)</f>
        <v>0</v>
      </c>
      <c r="BG167" s="141">
        <f>IF(N167="zákl. přenesená",J167,0)</f>
        <v>0</v>
      </c>
      <c r="BH167" s="141">
        <f>IF(N167="sníž. přenesená",J167,0)</f>
        <v>0</v>
      </c>
      <c r="BI167" s="141">
        <f>IF(N167="nulová",J167,0)</f>
        <v>0</v>
      </c>
      <c r="BJ167" s="16" t="s">
        <v>79</v>
      </c>
      <c r="BK167" s="141">
        <f>ROUND(I167*H167,2)</f>
        <v>0</v>
      </c>
      <c r="BL167" s="16" t="s">
        <v>139</v>
      </c>
      <c r="BM167" s="140" t="s">
        <v>1085</v>
      </c>
    </row>
    <row r="168" spans="2:51" s="12" customFormat="1" ht="12">
      <c r="B168" s="161"/>
      <c r="D168" s="162" t="s">
        <v>925</v>
      </c>
      <c r="E168" s="163" t="s">
        <v>1</v>
      </c>
      <c r="F168" s="164" t="s">
        <v>1086</v>
      </c>
      <c r="H168" s="165">
        <v>39.744</v>
      </c>
      <c r="L168" s="161"/>
      <c r="M168" s="166"/>
      <c r="T168" s="167"/>
      <c r="AT168" s="163" t="s">
        <v>925</v>
      </c>
      <c r="AU168" s="163" t="s">
        <v>81</v>
      </c>
      <c r="AV168" s="12" t="s">
        <v>81</v>
      </c>
      <c r="AW168" s="12" t="s">
        <v>28</v>
      </c>
      <c r="AX168" s="12" t="s">
        <v>79</v>
      </c>
      <c r="AY168" s="163" t="s">
        <v>133</v>
      </c>
    </row>
    <row r="169" spans="2:65" s="1" customFormat="1" ht="24.2" customHeight="1">
      <c r="B169" s="128"/>
      <c r="C169" s="267" t="s">
        <v>170</v>
      </c>
      <c r="D169" s="267" t="s">
        <v>135</v>
      </c>
      <c r="E169" s="268" t="s">
        <v>1593</v>
      </c>
      <c r="F169" s="269" t="s">
        <v>1592</v>
      </c>
      <c r="G169" s="270" t="s">
        <v>189</v>
      </c>
      <c r="H169" s="271">
        <v>56</v>
      </c>
      <c r="I169" s="272"/>
      <c r="J169" s="272">
        <f>ROUND(I169*H169,2)</f>
        <v>0</v>
      </c>
      <c r="K169" s="273"/>
      <c r="L169" s="28"/>
      <c r="M169" s="136" t="s">
        <v>1</v>
      </c>
      <c r="N169" s="137" t="s">
        <v>36</v>
      </c>
      <c r="O169" s="138">
        <v>1.07</v>
      </c>
      <c r="P169" s="138">
        <f>O169*H169</f>
        <v>59.92</v>
      </c>
      <c r="Q169" s="138">
        <v>0</v>
      </c>
      <c r="R169" s="138">
        <f>Q169*H169</f>
        <v>0</v>
      </c>
      <c r="S169" s="138">
        <v>0</v>
      </c>
      <c r="T169" s="139">
        <f>S169*H169</f>
        <v>0</v>
      </c>
      <c r="AR169" s="140" t="s">
        <v>139</v>
      </c>
      <c r="AT169" s="140" t="s">
        <v>135</v>
      </c>
      <c r="AU169" s="140" t="s">
        <v>81</v>
      </c>
      <c r="AY169" s="16" t="s">
        <v>133</v>
      </c>
      <c r="BE169" s="141">
        <f>IF(N169="základní",J169,0)</f>
        <v>0</v>
      </c>
      <c r="BF169" s="141">
        <f>IF(N169="snížená",J169,0)</f>
        <v>0</v>
      </c>
      <c r="BG169" s="141">
        <f>IF(N169="zákl. přenesená",J169,0)</f>
        <v>0</v>
      </c>
      <c r="BH169" s="141">
        <f>IF(N169="sníž. přenesená",J169,0)</f>
        <v>0</v>
      </c>
      <c r="BI169" s="141">
        <f>IF(N169="nulová",J169,0)</f>
        <v>0</v>
      </c>
      <c r="BJ169" s="16" t="s">
        <v>79</v>
      </c>
      <c r="BK169" s="141">
        <f>ROUND(I169*H169,2)</f>
        <v>0</v>
      </c>
      <c r="BL169" s="16" t="s">
        <v>139</v>
      </c>
      <c r="BM169" s="140" t="s">
        <v>1087</v>
      </c>
    </row>
    <row r="170" spans="2:51" s="12" customFormat="1" ht="12">
      <c r="B170" s="161"/>
      <c r="D170" s="162" t="s">
        <v>925</v>
      </c>
      <c r="E170" s="163" t="s">
        <v>1</v>
      </c>
      <c r="F170" s="164" t="s">
        <v>1088</v>
      </c>
      <c r="H170" s="165">
        <v>56</v>
      </c>
      <c r="L170" s="161"/>
      <c r="M170" s="166"/>
      <c r="T170" s="167"/>
      <c r="AT170" s="163" t="s">
        <v>925</v>
      </c>
      <c r="AU170" s="163" t="s">
        <v>81</v>
      </c>
      <c r="AV170" s="12" t="s">
        <v>81</v>
      </c>
      <c r="AW170" s="12" t="s">
        <v>28</v>
      </c>
      <c r="AX170" s="12" t="s">
        <v>79</v>
      </c>
      <c r="AY170" s="163" t="s">
        <v>133</v>
      </c>
    </row>
    <row r="171" spans="2:65" s="1" customFormat="1" ht="21.75" customHeight="1">
      <c r="B171" s="128"/>
      <c r="C171" s="142" t="s">
        <v>7</v>
      </c>
      <c r="D171" s="142" t="s">
        <v>175</v>
      </c>
      <c r="E171" s="143" t="s">
        <v>930</v>
      </c>
      <c r="F171" s="144" t="s">
        <v>931</v>
      </c>
      <c r="G171" s="145" t="s">
        <v>178</v>
      </c>
      <c r="H171" s="146">
        <f>1.271*1.05</f>
        <v>1.33455</v>
      </c>
      <c r="I171" s="147"/>
      <c r="J171" s="147">
        <f>ROUND(I171*H171,2)</f>
        <v>0</v>
      </c>
      <c r="K171" s="148"/>
      <c r="L171" s="149"/>
      <c r="M171" s="150" t="s">
        <v>1</v>
      </c>
      <c r="N171" s="151" t="s">
        <v>36</v>
      </c>
      <c r="O171" s="138">
        <v>0</v>
      </c>
      <c r="P171" s="138">
        <f>O171*H171</f>
        <v>0</v>
      </c>
      <c r="Q171" s="138">
        <v>1</v>
      </c>
      <c r="R171" s="138">
        <f>Q171*H171</f>
        <v>1.33455</v>
      </c>
      <c r="S171" s="138">
        <v>0</v>
      </c>
      <c r="T171" s="139">
        <f>S171*H171</f>
        <v>0</v>
      </c>
      <c r="AR171" s="140" t="s">
        <v>149</v>
      </c>
      <c r="AT171" s="140" t="s">
        <v>175</v>
      </c>
      <c r="AU171" s="140" t="s">
        <v>81</v>
      </c>
      <c r="AY171" s="16" t="s">
        <v>133</v>
      </c>
      <c r="BE171" s="141">
        <f>IF(N171="základní",J171,0)</f>
        <v>0</v>
      </c>
      <c r="BF171" s="141">
        <f>IF(N171="snížená",J171,0)</f>
        <v>0</v>
      </c>
      <c r="BG171" s="141">
        <f>IF(N171="zákl. přenesená",J171,0)</f>
        <v>0</v>
      </c>
      <c r="BH171" s="141">
        <f>IF(N171="sníž. přenesená",J171,0)</f>
        <v>0</v>
      </c>
      <c r="BI171" s="141">
        <f>IF(N171="nulová",J171,0)</f>
        <v>0</v>
      </c>
      <c r="BJ171" s="16" t="s">
        <v>79</v>
      </c>
      <c r="BK171" s="141">
        <f>ROUND(I171*H171,2)</f>
        <v>0</v>
      </c>
      <c r="BL171" s="16" t="s">
        <v>139</v>
      </c>
      <c r="BM171" s="140" t="s">
        <v>1089</v>
      </c>
    </row>
    <row r="172" spans="2:51" s="12" customFormat="1" ht="12">
      <c r="B172" s="161"/>
      <c r="D172" s="162" t="s">
        <v>925</v>
      </c>
      <c r="E172" s="163" t="s">
        <v>1</v>
      </c>
      <c r="F172" s="164" t="s">
        <v>1564</v>
      </c>
      <c r="H172" s="165">
        <v>1.271</v>
      </c>
      <c r="L172" s="161"/>
      <c r="M172" s="166"/>
      <c r="T172" s="167"/>
      <c r="AT172" s="163" t="s">
        <v>925</v>
      </c>
      <c r="AU172" s="163" t="s">
        <v>81</v>
      </c>
      <c r="AV172" s="12" t="s">
        <v>81</v>
      </c>
      <c r="AW172" s="12" t="s">
        <v>28</v>
      </c>
      <c r="AX172" s="12" t="s">
        <v>79</v>
      </c>
      <c r="AY172" s="163" t="s">
        <v>133</v>
      </c>
    </row>
    <row r="173" spans="2:65" s="1" customFormat="1" ht="16.5" customHeight="1">
      <c r="B173" s="128"/>
      <c r="C173" s="129" t="s">
        <v>174</v>
      </c>
      <c r="D173" s="129" t="s">
        <v>135</v>
      </c>
      <c r="E173" s="130" t="s">
        <v>1090</v>
      </c>
      <c r="F173" s="131" t="s">
        <v>1091</v>
      </c>
      <c r="G173" s="132" t="s">
        <v>138</v>
      </c>
      <c r="H173" s="133">
        <v>29.808</v>
      </c>
      <c r="I173" s="134"/>
      <c r="J173" s="134">
        <f>ROUND(I173*H173,2)</f>
        <v>0</v>
      </c>
      <c r="K173" s="135"/>
      <c r="L173" s="28"/>
      <c r="M173" s="136" t="s">
        <v>1</v>
      </c>
      <c r="N173" s="137" t="s">
        <v>36</v>
      </c>
      <c r="O173" s="138">
        <v>0.584</v>
      </c>
      <c r="P173" s="138">
        <f>O173*H173</f>
        <v>17.407871999999998</v>
      </c>
      <c r="Q173" s="138">
        <v>2.50187</v>
      </c>
      <c r="R173" s="138">
        <f>Q173*H173</f>
        <v>74.57574095999999</v>
      </c>
      <c r="S173" s="138">
        <v>0</v>
      </c>
      <c r="T173" s="139">
        <f>S173*H173</f>
        <v>0</v>
      </c>
      <c r="AR173" s="140" t="s">
        <v>139</v>
      </c>
      <c r="AT173" s="140" t="s">
        <v>135</v>
      </c>
      <c r="AU173" s="140" t="s">
        <v>81</v>
      </c>
      <c r="AY173" s="16" t="s">
        <v>133</v>
      </c>
      <c r="BE173" s="141">
        <f>IF(N173="základní",J173,0)</f>
        <v>0</v>
      </c>
      <c r="BF173" s="141">
        <f>IF(N173="snížená",J173,0)</f>
        <v>0</v>
      </c>
      <c r="BG173" s="141">
        <f>IF(N173="zákl. přenesená",J173,0)</f>
        <v>0</v>
      </c>
      <c r="BH173" s="141">
        <f>IF(N173="sníž. přenesená",J173,0)</f>
        <v>0</v>
      </c>
      <c r="BI173" s="141">
        <f>IF(N173="nulová",J173,0)</f>
        <v>0</v>
      </c>
      <c r="BJ173" s="16" t="s">
        <v>79</v>
      </c>
      <c r="BK173" s="141">
        <f>ROUND(I173*H173,2)</f>
        <v>0</v>
      </c>
      <c r="BL173" s="16" t="s">
        <v>139</v>
      </c>
      <c r="BM173" s="140" t="s">
        <v>1092</v>
      </c>
    </row>
    <row r="174" spans="2:51" s="12" customFormat="1" ht="12">
      <c r="B174" s="161"/>
      <c r="D174" s="162" t="s">
        <v>925</v>
      </c>
      <c r="E174" s="163" t="s">
        <v>1</v>
      </c>
      <c r="F174" s="164" t="s">
        <v>1093</v>
      </c>
      <c r="H174" s="165">
        <v>29.808</v>
      </c>
      <c r="L174" s="161"/>
      <c r="M174" s="166"/>
      <c r="T174" s="167"/>
      <c r="AT174" s="163" t="s">
        <v>925</v>
      </c>
      <c r="AU174" s="163" t="s">
        <v>81</v>
      </c>
      <c r="AV174" s="12" t="s">
        <v>81</v>
      </c>
      <c r="AW174" s="12" t="s">
        <v>28</v>
      </c>
      <c r="AX174" s="12" t="s">
        <v>71</v>
      </c>
      <c r="AY174" s="163" t="s">
        <v>133</v>
      </c>
    </row>
    <row r="175" spans="2:51" s="13" customFormat="1" ht="12">
      <c r="B175" s="168"/>
      <c r="D175" s="162" t="s">
        <v>925</v>
      </c>
      <c r="E175" s="169" t="s">
        <v>1</v>
      </c>
      <c r="F175" s="170" t="s">
        <v>969</v>
      </c>
      <c r="H175" s="171">
        <v>29.808</v>
      </c>
      <c r="L175" s="168"/>
      <c r="M175" s="172"/>
      <c r="T175" s="173"/>
      <c r="AT175" s="169" t="s">
        <v>925</v>
      </c>
      <c r="AU175" s="169" t="s">
        <v>81</v>
      </c>
      <c r="AV175" s="13" t="s">
        <v>139</v>
      </c>
      <c r="AW175" s="13" t="s">
        <v>28</v>
      </c>
      <c r="AX175" s="13" t="s">
        <v>79</v>
      </c>
      <c r="AY175" s="169" t="s">
        <v>133</v>
      </c>
    </row>
    <row r="176" spans="2:65" s="1" customFormat="1" ht="16.5" customHeight="1">
      <c r="B176" s="128"/>
      <c r="C176" s="129" t="s">
        <v>215</v>
      </c>
      <c r="D176" s="129" t="s">
        <v>135</v>
      </c>
      <c r="E176" s="130" t="s">
        <v>1094</v>
      </c>
      <c r="F176" s="131" t="s">
        <v>1095</v>
      </c>
      <c r="G176" s="132" t="s">
        <v>145</v>
      </c>
      <c r="H176" s="133">
        <v>40.91</v>
      </c>
      <c r="I176" s="134"/>
      <c r="J176" s="134">
        <f>ROUND(I176*H176,2)</f>
        <v>0</v>
      </c>
      <c r="K176" s="135"/>
      <c r="L176" s="28"/>
      <c r="M176" s="136" t="s">
        <v>1</v>
      </c>
      <c r="N176" s="137" t="s">
        <v>36</v>
      </c>
      <c r="O176" s="138">
        <v>0.3</v>
      </c>
      <c r="P176" s="138">
        <f>O176*H176</f>
        <v>12.272999999999998</v>
      </c>
      <c r="Q176" s="138">
        <v>0.00247</v>
      </c>
      <c r="R176" s="138">
        <f>Q176*H176</f>
        <v>0.10104769999999999</v>
      </c>
      <c r="S176" s="138">
        <v>0</v>
      </c>
      <c r="T176" s="139">
        <f>S176*H176</f>
        <v>0</v>
      </c>
      <c r="AR176" s="140" t="s">
        <v>139</v>
      </c>
      <c r="AT176" s="140" t="s">
        <v>135</v>
      </c>
      <c r="AU176" s="140" t="s">
        <v>81</v>
      </c>
      <c r="AY176" s="16" t="s">
        <v>133</v>
      </c>
      <c r="BE176" s="141">
        <f>IF(N176="základní",J176,0)</f>
        <v>0</v>
      </c>
      <c r="BF176" s="141">
        <f>IF(N176="snížená",J176,0)</f>
        <v>0</v>
      </c>
      <c r="BG176" s="141">
        <f>IF(N176="zákl. přenesená",J176,0)</f>
        <v>0</v>
      </c>
      <c r="BH176" s="141">
        <f>IF(N176="sníž. přenesená",J176,0)</f>
        <v>0</v>
      </c>
      <c r="BI176" s="141">
        <f>IF(N176="nulová",J176,0)</f>
        <v>0</v>
      </c>
      <c r="BJ176" s="16" t="s">
        <v>79</v>
      </c>
      <c r="BK176" s="141">
        <f>ROUND(I176*H176,2)</f>
        <v>0</v>
      </c>
      <c r="BL176" s="16" t="s">
        <v>139</v>
      </c>
      <c r="BM176" s="140" t="s">
        <v>1096</v>
      </c>
    </row>
    <row r="177" spans="2:51" s="12" customFormat="1" ht="12">
      <c r="B177" s="161"/>
      <c r="D177" s="162" t="s">
        <v>925</v>
      </c>
      <c r="E177" s="163" t="s">
        <v>1</v>
      </c>
      <c r="F177" s="164" t="s">
        <v>1097</v>
      </c>
      <c r="H177" s="165">
        <v>6.46</v>
      </c>
      <c r="L177" s="161"/>
      <c r="M177" s="166"/>
      <c r="T177" s="167"/>
      <c r="AT177" s="163" t="s">
        <v>925</v>
      </c>
      <c r="AU177" s="163" t="s">
        <v>81</v>
      </c>
      <c r="AV177" s="12" t="s">
        <v>81</v>
      </c>
      <c r="AW177" s="12" t="s">
        <v>28</v>
      </c>
      <c r="AX177" s="12" t="s">
        <v>71</v>
      </c>
      <c r="AY177" s="163" t="s">
        <v>133</v>
      </c>
    </row>
    <row r="178" spans="2:51" s="12" customFormat="1" ht="12">
      <c r="B178" s="161"/>
      <c r="D178" s="162" t="s">
        <v>925</v>
      </c>
      <c r="E178" s="163" t="s">
        <v>1</v>
      </c>
      <c r="F178" s="164" t="s">
        <v>1098</v>
      </c>
      <c r="H178" s="165">
        <v>34.45</v>
      </c>
      <c r="L178" s="161"/>
      <c r="M178" s="166"/>
      <c r="T178" s="167"/>
      <c r="AT178" s="163" t="s">
        <v>925</v>
      </c>
      <c r="AU178" s="163" t="s">
        <v>81</v>
      </c>
      <c r="AV178" s="12" t="s">
        <v>81</v>
      </c>
      <c r="AW178" s="12" t="s">
        <v>28</v>
      </c>
      <c r="AX178" s="12" t="s">
        <v>71</v>
      </c>
      <c r="AY178" s="163" t="s">
        <v>133</v>
      </c>
    </row>
    <row r="179" spans="2:51" s="13" customFormat="1" ht="12">
      <c r="B179" s="168"/>
      <c r="D179" s="162" t="s">
        <v>925</v>
      </c>
      <c r="E179" s="169" t="s">
        <v>1</v>
      </c>
      <c r="F179" s="170" t="s">
        <v>969</v>
      </c>
      <c r="H179" s="171">
        <v>40.910000000000004</v>
      </c>
      <c r="L179" s="168"/>
      <c r="M179" s="172"/>
      <c r="T179" s="173"/>
      <c r="AT179" s="169" t="s">
        <v>925</v>
      </c>
      <c r="AU179" s="169" t="s">
        <v>81</v>
      </c>
      <c r="AV179" s="13" t="s">
        <v>139</v>
      </c>
      <c r="AW179" s="13" t="s">
        <v>28</v>
      </c>
      <c r="AX179" s="13" t="s">
        <v>79</v>
      </c>
      <c r="AY179" s="169" t="s">
        <v>133</v>
      </c>
    </row>
    <row r="180" spans="2:65" s="1" customFormat="1" ht="16.5" customHeight="1">
      <c r="B180" s="128"/>
      <c r="C180" s="129" t="s">
        <v>179</v>
      </c>
      <c r="D180" s="129" t="s">
        <v>135</v>
      </c>
      <c r="E180" s="130" t="s">
        <v>1099</v>
      </c>
      <c r="F180" s="131" t="s">
        <v>1100</v>
      </c>
      <c r="G180" s="132" t="s">
        <v>145</v>
      </c>
      <c r="H180" s="133">
        <v>40.91</v>
      </c>
      <c r="I180" s="134"/>
      <c r="J180" s="134">
        <f>ROUND(I180*H180,2)</f>
        <v>0</v>
      </c>
      <c r="K180" s="135"/>
      <c r="L180" s="28"/>
      <c r="M180" s="136" t="s">
        <v>1</v>
      </c>
      <c r="N180" s="137" t="s">
        <v>36</v>
      </c>
      <c r="O180" s="138">
        <v>0.152</v>
      </c>
      <c r="P180" s="138">
        <f>O180*H180</f>
        <v>6.218319999999999</v>
      </c>
      <c r="Q180" s="138">
        <v>0</v>
      </c>
      <c r="R180" s="138">
        <f>Q180*H180</f>
        <v>0</v>
      </c>
      <c r="S180" s="138">
        <v>0</v>
      </c>
      <c r="T180" s="139">
        <f>S180*H180</f>
        <v>0</v>
      </c>
      <c r="AR180" s="140" t="s">
        <v>139</v>
      </c>
      <c r="AT180" s="140" t="s">
        <v>135</v>
      </c>
      <c r="AU180" s="140" t="s">
        <v>81</v>
      </c>
      <c r="AY180" s="16" t="s">
        <v>133</v>
      </c>
      <c r="BE180" s="141">
        <f>IF(N180="základní",J180,0)</f>
        <v>0</v>
      </c>
      <c r="BF180" s="141">
        <f>IF(N180="snížená",J180,0)</f>
        <v>0</v>
      </c>
      <c r="BG180" s="141">
        <f>IF(N180="zákl. přenesená",J180,0)</f>
        <v>0</v>
      </c>
      <c r="BH180" s="141">
        <f>IF(N180="sníž. přenesená",J180,0)</f>
        <v>0</v>
      </c>
      <c r="BI180" s="141">
        <f>IF(N180="nulová",J180,0)</f>
        <v>0</v>
      </c>
      <c r="BJ180" s="16" t="s">
        <v>79</v>
      </c>
      <c r="BK180" s="141">
        <f>ROUND(I180*H180,2)</f>
        <v>0</v>
      </c>
      <c r="BL180" s="16" t="s">
        <v>139</v>
      </c>
      <c r="BM180" s="140" t="s">
        <v>1101</v>
      </c>
    </row>
    <row r="181" spans="2:65" s="1" customFormat="1" ht="16.5" customHeight="1">
      <c r="B181" s="128"/>
      <c r="C181" s="129" t="s">
        <v>226</v>
      </c>
      <c r="D181" s="129" t="s">
        <v>135</v>
      </c>
      <c r="E181" s="130" t="s">
        <v>1102</v>
      </c>
      <c r="F181" s="131" t="s">
        <v>1103</v>
      </c>
      <c r="G181" s="132" t="s">
        <v>178</v>
      </c>
      <c r="H181" s="133">
        <v>0.909</v>
      </c>
      <c r="I181" s="134"/>
      <c r="J181" s="134">
        <f>ROUND(I181*H181,2)</f>
        <v>0</v>
      </c>
      <c r="K181" s="135"/>
      <c r="L181" s="28"/>
      <c r="M181" s="136" t="s">
        <v>1</v>
      </c>
      <c r="N181" s="137" t="s">
        <v>36</v>
      </c>
      <c r="O181" s="138">
        <v>15.231</v>
      </c>
      <c r="P181" s="138">
        <f>O181*H181</f>
        <v>13.844979</v>
      </c>
      <c r="Q181" s="138">
        <v>1.06277</v>
      </c>
      <c r="R181" s="138">
        <f>Q181*H181</f>
        <v>0.9660579300000001</v>
      </c>
      <c r="S181" s="138">
        <v>0</v>
      </c>
      <c r="T181" s="139">
        <f>S181*H181</f>
        <v>0</v>
      </c>
      <c r="AR181" s="140" t="s">
        <v>139</v>
      </c>
      <c r="AT181" s="140" t="s">
        <v>135</v>
      </c>
      <c r="AU181" s="140" t="s">
        <v>81</v>
      </c>
      <c r="AY181" s="16" t="s">
        <v>133</v>
      </c>
      <c r="BE181" s="141">
        <f>IF(N181="základní",J181,0)</f>
        <v>0</v>
      </c>
      <c r="BF181" s="141">
        <f>IF(N181="snížená",J181,0)</f>
        <v>0</v>
      </c>
      <c r="BG181" s="141">
        <f>IF(N181="zákl. přenesená",J181,0)</f>
        <v>0</v>
      </c>
      <c r="BH181" s="141">
        <f>IF(N181="sníž. přenesená",J181,0)</f>
        <v>0</v>
      </c>
      <c r="BI181" s="141">
        <f>IF(N181="nulová",J181,0)</f>
        <v>0</v>
      </c>
      <c r="BJ181" s="16" t="s">
        <v>79</v>
      </c>
      <c r="BK181" s="141">
        <f>ROUND(I181*H181,2)</f>
        <v>0</v>
      </c>
      <c r="BL181" s="16" t="s">
        <v>139</v>
      </c>
      <c r="BM181" s="140" t="s">
        <v>1104</v>
      </c>
    </row>
    <row r="182" spans="2:51" s="12" customFormat="1" ht="12">
      <c r="B182" s="161"/>
      <c r="D182" s="162" t="s">
        <v>925</v>
      </c>
      <c r="E182" s="163" t="s">
        <v>1</v>
      </c>
      <c r="F182" s="164">
        <v>0.909</v>
      </c>
      <c r="H182" s="165">
        <v>2.727</v>
      </c>
      <c r="L182" s="161"/>
      <c r="M182" s="166"/>
      <c r="T182" s="167"/>
      <c r="AT182" s="163" t="s">
        <v>925</v>
      </c>
      <c r="AU182" s="163" t="s">
        <v>81</v>
      </c>
      <c r="AV182" s="12" t="s">
        <v>81</v>
      </c>
      <c r="AW182" s="12" t="s">
        <v>28</v>
      </c>
      <c r="AX182" s="12" t="s">
        <v>79</v>
      </c>
      <c r="AY182" s="163" t="s">
        <v>133</v>
      </c>
    </row>
    <row r="183" ht="12">
      <c r="F183" s="191" t="s">
        <v>1566</v>
      </c>
    </row>
    <row r="184" spans="2:65" s="1" customFormat="1" ht="16.5" customHeight="1">
      <c r="B184" s="128"/>
      <c r="C184" s="129" t="s">
        <v>182</v>
      </c>
      <c r="D184" s="129" t="s">
        <v>135</v>
      </c>
      <c r="E184" s="130" t="s">
        <v>1105</v>
      </c>
      <c r="F184" s="131" t="s">
        <v>1106</v>
      </c>
      <c r="G184" s="132" t="s">
        <v>138</v>
      </c>
      <c r="H184" s="133">
        <v>24.07</v>
      </c>
      <c r="I184" s="134"/>
      <c r="J184" s="134">
        <f>ROUND(I184*H184,2)</f>
        <v>0</v>
      </c>
      <c r="K184" s="135"/>
      <c r="L184" s="28"/>
      <c r="M184" s="136" t="s">
        <v>1</v>
      </c>
      <c r="N184" s="137" t="s">
        <v>36</v>
      </c>
      <c r="O184" s="138">
        <v>0.584</v>
      </c>
      <c r="P184" s="138">
        <f>O184*H184</f>
        <v>14.05688</v>
      </c>
      <c r="Q184" s="138">
        <v>2.50187</v>
      </c>
      <c r="R184" s="138">
        <f>Q184*H184</f>
        <v>60.2200109</v>
      </c>
      <c r="S184" s="138">
        <v>0</v>
      </c>
      <c r="T184" s="139">
        <f>S184*H184</f>
        <v>0</v>
      </c>
      <c r="AR184" s="140" t="s">
        <v>139</v>
      </c>
      <c r="AT184" s="140" t="s">
        <v>135</v>
      </c>
      <c r="AU184" s="140" t="s">
        <v>81</v>
      </c>
      <c r="AY184" s="16" t="s">
        <v>133</v>
      </c>
      <c r="BE184" s="141">
        <f>IF(N184="základní",J184,0)</f>
        <v>0</v>
      </c>
      <c r="BF184" s="141">
        <f>IF(N184="snížená",J184,0)</f>
        <v>0</v>
      </c>
      <c r="BG184" s="141">
        <f>IF(N184="zákl. přenesená",J184,0)</f>
        <v>0</v>
      </c>
      <c r="BH184" s="141">
        <f>IF(N184="sníž. přenesená",J184,0)</f>
        <v>0</v>
      </c>
      <c r="BI184" s="141">
        <f>IF(N184="nulová",J184,0)</f>
        <v>0</v>
      </c>
      <c r="BJ184" s="16" t="s">
        <v>79</v>
      </c>
      <c r="BK184" s="141">
        <f>ROUND(I184*H184,2)</f>
        <v>0</v>
      </c>
      <c r="BL184" s="16" t="s">
        <v>139</v>
      </c>
      <c r="BM184" s="140" t="s">
        <v>1107</v>
      </c>
    </row>
    <row r="185" spans="2:51" s="14" customFormat="1" ht="12">
      <c r="B185" s="174"/>
      <c r="D185" s="162" t="s">
        <v>925</v>
      </c>
      <c r="E185" s="175" t="s">
        <v>1</v>
      </c>
      <c r="F185" s="176" t="s">
        <v>1075</v>
      </c>
      <c r="H185" s="175" t="s">
        <v>1</v>
      </c>
      <c r="L185" s="174"/>
      <c r="M185" s="177"/>
      <c r="T185" s="178"/>
      <c r="AT185" s="175" t="s">
        <v>925</v>
      </c>
      <c r="AU185" s="175" t="s">
        <v>81</v>
      </c>
      <c r="AV185" s="14" t="s">
        <v>79</v>
      </c>
      <c r="AW185" s="14" t="s">
        <v>28</v>
      </c>
      <c r="AX185" s="14" t="s">
        <v>71</v>
      </c>
      <c r="AY185" s="175" t="s">
        <v>133</v>
      </c>
    </row>
    <row r="186" spans="2:51" s="12" customFormat="1" ht="12">
      <c r="B186" s="161"/>
      <c r="D186" s="162" t="s">
        <v>925</v>
      </c>
      <c r="E186" s="163" t="s">
        <v>1</v>
      </c>
      <c r="F186" s="164" t="s">
        <v>1108</v>
      </c>
      <c r="H186" s="165">
        <v>16.6</v>
      </c>
      <c r="L186" s="161"/>
      <c r="M186" s="166"/>
      <c r="T186" s="167"/>
      <c r="AT186" s="163" t="s">
        <v>925</v>
      </c>
      <c r="AU186" s="163" t="s">
        <v>81</v>
      </c>
      <c r="AV186" s="12" t="s">
        <v>81</v>
      </c>
      <c r="AW186" s="12" t="s">
        <v>28</v>
      </c>
      <c r="AX186" s="12" t="s">
        <v>71</v>
      </c>
      <c r="AY186" s="163" t="s">
        <v>133</v>
      </c>
    </row>
    <row r="187" spans="2:51" s="14" customFormat="1" ht="12">
      <c r="B187" s="174"/>
      <c r="D187" s="162" t="s">
        <v>925</v>
      </c>
      <c r="E187" s="175" t="s">
        <v>1</v>
      </c>
      <c r="F187" s="176" t="s">
        <v>1077</v>
      </c>
      <c r="H187" s="175" t="s">
        <v>1</v>
      </c>
      <c r="L187" s="174"/>
      <c r="M187" s="177"/>
      <c r="T187" s="178"/>
      <c r="AT187" s="175" t="s">
        <v>925</v>
      </c>
      <c r="AU187" s="175" t="s">
        <v>81</v>
      </c>
      <c r="AV187" s="14" t="s">
        <v>79</v>
      </c>
      <c r="AW187" s="14" t="s">
        <v>28</v>
      </c>
      <c r="AX187" s="14" t="s">
        <v>71</v>
      </c>
      <c r="AY187" s="175" t="s">
        <v>133</v>
      </c>
    </row>
    <row r="188" spans="2:51" s="12" customFormat="1" ht="12">
      <c r="B188" s="161"/>
      <c r="D188" s="162" t="s">
        <v>925</v>
      </c>
      <c r="E188" s="163" t="s">
        <v>1</v>
      </c>
      <c r="F188" s="164" t="s">
        <v>1109</v>
      </c>
      <c r="H188" s="165">
        <v>7.47</v>
      </c>
      <c r="L188" s="161"/>
      <c r="M188" s="166"/>
      <c r="T188" s="167"/>
      <c r="AT188" s="163" t="s">
        <v>925</v>
      </c>
      <c r="AU188" s="163" t="s">
        <v>81</v>
      </c>
      <c r="AV188" s="12" t="s">
        <v>81</v>
      </c>
      <c r="AW188" s="12" t="s">
        <v>28</v>
      </c>
      <c r="AX188" s="12" t="s">
        <v>71</v>
      </c>
      <c r="AY188" s="163" t="s">
        <v>133</v>
      </c>
    </row>
    <row r="189" spans="2:51" s="13" customFormat="1" ht="12">
      <c r="B189" s="168"/>
      <c r="D189" s="162" t="s">
        <v>925</v>
      </c>
      <c r="E189" s="169" t="s">
        <v>1</v>
      </c>
      <c r="F189" s="170" t="s">
        <v>969</v>
      </c>
      <c r="H189" s="171">
        <v>24.07</v>
      </c>
      <c r="L189" s="168"/>
      <c r="M189" s="172"/>
      <c r="T189" s="173"/>
      <c r="AT189" s="169" t="s">
        <v>925</v>
      </c>
      <c r="AU189" s="169" t="s">
        <v>81</v>
      </c>
      <c r="AV189" s="13" t="s">
        <v>139</v>
      </c>
      <c r="AW189" s="13" t="s">
        <v>28</v>
      </c>
      <c r="AX189" s="13" t="s">
        <v>79</v>
      </c>
      <c r="AY189" s="169" t="s">
        <v>133</v>
      </c>
    </row>
    <row r="190" spans="2:65" s="1" customFormat="1" ht="21.75" customHeight="1">
      <c r="B190" s="128"/>
      <c r="C190" s="129" t="s">
        <v>233</v>
      </c>
      <c r="D190" s="129" t="s">
        <v>135</v>
      </c>
      <c r="E190" s="130" t="s">
        <v>1110</v>
      </c>
      <c r="F190" s="131" t="s">
        <v>1111</v>
      </c>
      <c r="G190" s="132" t="s">
        <v>178</v>
      </c>
      <c r="H190" s="133">
        <v>1.555</v>
      </c>
      <c r="I190" s="134"/>
      <c r="J190" s="134">
        <f>ROUND(I190*H190,2)</f>
        <v>0</v>
      </c>
      <c r="K190" s="135"/>
      <c r="L190" s="28"/>
      <c r="M190" s="136" t="s">
        <v>1</v>
      </c>
      <c r="N190" s="137" t="s">
        <v>36</v>
      </c>
      <c r="O190" s="138">
        <v>23.968</v>
      </c>
      <c r="P190" s="138">
        <f>O190*H190</f>
        <v>37.27024</v>
      </c>
      <c r="Q190" s="138">
        <v>1.06062</v>
      </c>
      <c r="R190" s="138">
        <f>Q190*H190</f>
        <v>1.6492640999999997</v>
      </c>
      <c r="S190" s="138">
        <v>0</v>
      </c>
      <c r="T190" s="139">
        <f>S190*H190</f>
        <v>0</v>
      </c>
      <c r="AR190" s="140" t="s">
        <v>139</v>
      </c>
      <c r="AT190" s="140" t="s">
        <v>135</v>
      </c>
      <c r="AU190" s="140" t="s">
        <v>81</v>
      </c>
      <c r="AY190" s="16" t="s">
        <v>133</v>
      </c>
      <c r="BE190" s="141">
        <f>IF(N190="základní",J190,0)</f>
        <v>0</v>
      </c>
      <c r="BF190" s="141">
        <f>IF(N190="snížená",J190,0)</f>
        <v>0</v>
      </c>
      <c r="BG190" s="141">
        <f>IF(N190="zákl. přenesená",J190,0)</f>
        <v>0</v>
      </c>
      <c r="BH190" s="141">
        <f>IF(N190="sníž. přenesená",J190,0)</f>
        <v>0</v>
      </c>
      <c r="BI190" s="141">
        <f>IF(N190="nulová",J190,0)</f>
        <v>0</v>
      </c>
      <c r="BJ190" s="16" t="s">
        <v>79</v>
      </c>
      <c r="BK190" s="141">
        <f>ROUND(I190*H190,2)</f>
        <v>0</v>
      </c>
      <c r="BL190" s="16" t="s">
        <v>139</v>
      </c>
      <c r="BM190" s="140" t="s">
        <v>1112</v>
      </c>
    </row>
    <row r="191" spans="2:51" s="14" customFormat="1" ht="12">
      <c r="B191" s="174"/>
      <c r="D191" s="162" t="s">
        <v>925</v>
      </c>
      <c r="E191" s="175" t="s">
        <v>1</v>
      </c>
      <c r="F191" s="176" t="s">
        <v>1113</v>
      </c>
      <c r="H191" s="175" t="s">
        <v>1</v>
      </c>
      <c r="L191" s="174"/>
      <c r="M191" s="177"/>
      <c r="T191" s="178"/>
      <c r="AT191" s="175" t="s">
        <v>925</v>
      </c>
      <c r="AU191" s="175" t="s">
        <v>81</v>
      </c>
      <c r="AV191" s="14" t="s">
        <v>79</v>
      </c>
      <c r="AW191" s="14" t="s">
        <v>28</v>
      </c>
      <c r="AX191" s="14" t="s">
        <v>71</v>
      </c>
      <c r="AY191" s="175" t="s">
        <v>133</v>
      </c>
    </row>
    <row r="192" spans="2:51" s="12" customFormat="1" ht="12">
      <c r="B192" s="161"/>
      <c r="D192" s="162" t="s">
        <v>925</v>
      </c>
      <c r="E192" s="163" t="s">
        <v>1</v>
      </c>
      <c r="F192" s="164" t="s">
        <v>1114</v>
      </c>
      <c r="H192" s="165">
        <v>1.555</v>
      </c>
      <c r="L192" s="161"/>
      <c r="M192" s="166"/>
      <c r="T192" s="167"/>
      <c r="AT192" s="163" t="s">
        <v>925</v>
      </c>
      <c r="AU192" s="163" t="s">
        <v>81</v>
      </c>
      <c r="AV192" s="12" t="s">
        <v>81</v>
      </c>
      <c r="AW192" s="12" t="s">
        <v>28</v>
      </c>
      <c r="AX192" s="12" t="s">
        <v>79</v>
      </c>
      <c r="AY192" s="163" t="s">
        <v>133</v>
      </c>
    </row>
    <row r="193" spans="2:51" s="14" customFormat="1" ht="12">
      <c r="B193" s="174"/>
      <c r="D193" s="162" t="s">
        <v>925</v>
      </c>
      <c r="E193" s="175" t="s">
        <v>1</v>
      </c>
      <c r="F193" s="176" t="s">
        <v>1115</v>
      </c>
      <c r="H193" s="175" t="s">
        <v>1</v>
      </c>
      <c r="L193" s="174"/>
      <c r="M193" s="177"/>
      <c r="T193" s="178"/>
      <c r="AT193" s="175" t="s">
        <v>925</v>
      </c>
      <c r="AU193" s="175" t="s">
        <v>81</v>
      </c>
      <c r="AV193" s="14" t="s">
        <v>79</v>
      </c>
      <c r="AW193" s="14" t="s">
        <v>28</v>
      </c>
      <c r="AX193" s="14" t="s">
        <v>71</v>
      </c>
      <c r="AY193" s="175" t="s">
        <v>133</v>
      </c>
    </row>
    <row r="194" spans="2:65" s="1" customFormat="1" ht="16.5" customHeight="1">
      <c r="B194" s="128"/>
      <c r="C194" s="129" t="s">
        <v>185</v>
      </c>
      <c r="D194" s="129" t="s">
        <v>135</v>
      </c>
      <c r="E194" s="130" t="s">
        <v>933</v>
      </c>
      <c r="F194" s="131" t="s">
        <v>934</v>
      </c>
      <c r="G194" s="132" t="s">
        <v>138</v>
      </c>
      <c r="H194" s="133">
        <v>1.4</v>
      </c>
      <c r="I194" s="134"/>
      <c r="J194" s="134">
        <f>ROUND(I194*H194,2)</f>
        <v>0</v>
      </c>
      <c r="K194" s="135"/>
      <c r="L194" s="28"/>
      <c r="M194" s="136" t="s">
        <v>1</v>
      </c>
      <c r="N194" s="137" t="s">
        <v>36</v>
      </c>
      <c r="O194" s="138">
        <v>0.584</v>
      </c>
      <c r="P194" s="138">
        <f>O194*H194</f>
        <v>0.8175999999999999</v>
      </c>
      <c r="Q194" s="138">
        <v>2.50187</v>
      </c>
      <c r="R194" s="138">
        <f>Q194*H194</f>
        <v>3.5026179999999996</v>
      </c>
      <c r="S194" s="138">
        <v>0</v>
      </c>
      <c r="T194" s="139">
        <f>S194*H194</f>
        <v>0</v>
      </c>
      <c r="AR194" s="140" t="s">
        <v>139</v>
      </c>
      <c r="AT194" s="140" t="s">
        <v>135</v>
      </c>
      <c r="AU194" s="140" t="s">
        <v>81</v>
      </c>
      <c r="AY194" s="16" t="s">
        <v>133</v>
      </c>
      <c r="BE194" s="141">
        <f>IF(N194="základní",J194,0)</f>
        <v>0</v>
      </c>
      <c r="BF194" s="141">
        <f>IF(N194="snížená",J194,0)</f>
        <v>0</v>
      </c>
      <c r="BG194" s="141">
        <f>IF(N194="zákl. přenesená",J194,0)</f>
        <v>0</v>
      </c>
      <c r="BH194" s="141">
        <f>IF(N194="sníž. přenesená",J194,0)</f>
        <v>0</v>
      </c>
      <c r="BI194" s="141">
        <f>IF(N194="nulová",J194,0)</f>
        <v>0</v>
      </c>
      <c r="BJ194" s="16" t="s">
        <v>79</v>
      </c>
      <c r="BK194" s="141">
        <f>ROUND(I194*H194,2)</f>
        <v>0</v>
      </c>
      <c r="BL194" s="16" t="s">
        <v>139</v>
      </c>
      <c r="BM194" s="140" t="s">
        <v>1116</v>
      </c>
    </row>
    <row r="195" spans="2:51" s="12" customFormat="1" ht="12">
      <c r="B195" s="161"/>
      <c r="D195" s="162" t="s">
        <v>925</v>
      </c>
      <c r="E195" s="163" t="s">
        <v>1</v>
      </c>
      <c r="F195" s="164" t="s">
        <v>1117</v>
      </c>
      <c r="H195" s="165">
        <v>1.4</v>
      </c>
      <c r="L195" s="161"/>
      <c r="M195" s="166"/>
      <c r="T195" s="167"/>
      <c r="AT195" s="163" t="s">
        <v>925</v>
      </c>
      <c r="AU195" s="163" t="s">
        <v>81</v>
      </c>
      <c r="AV195" s="12" t="s">
        <v>81</v>
      </c>
      <c r="AW195" s="12" t="s">
        <v>28</v>
      </c>
      <c r="AX195" s="12" t="s">
        <v>79</v>
      </c>
      <c r="AY195" s="163" t="s">
        <v>133</v>
      </c>
    </row>
    <row r="196" spans="2:65" s="1" customFormat="1" ht="16.5" customHeight="1">
      <c r="B196" s="128"/>
      <c r="C196" s="129" t="s">
        <v>240</v>
      </c>
      <c r="D196" s="129" t="s">
        <v>135</v>
      </c>
      <c r="E196" s="130" t="s">
        <v>937</v>
      </c>
      <c r="F196" s="131" t="s">
        <v>938</v>
      </c>
      <c r="G196" s="132" t="s">
        <v>145</v>
      </c>
      <c r="H196" s="133">
        <v>11.2</v>
      </c>
      <c r="I196" s="134"/>
      <c r="J196" s="134">
        <f>ROUND(I196*H196,2)</f>
        <v>0</v>
      </c>
      <c r="K196" s="135"/>
      <c r="L196" s="28"/>
      <c r="M196" s="136" t="s">
        <v>1</v>
      </c>
      <c r="N196" s="137" t="s">
        <v>36</v>
      </c>
      <c r="O196" s="138">
        <v>0.274</v>
      </c>
      <c r="P196" s="138">
        <f>O196*H196</f>
        <v>3.0688</v>
      </c>
      <c r="Q196" s="138">
        <v>0.00264</v>
      </c>
      <c r="R196" s="138">
        <f>Q196*H196</f>
        <v>0.029567999999999997</v>
      </c>
      <c r="S196" s="138">
        <v>0</v>
      </c>
      <c r="T196" s="139">
        <f>S196*H196</f>
        <v>0</v>
      </c>
      <c r="AR196" s="140" t="s">
        <v>139</v>
      </c>
      <c r="AT196" s="140" t="s">
        <v>135</v>
      </c>
      <c r="AU196" s="140" t="s">
        <v>81</v>
      </c>
      <c r="AY196" s="16" t="s">
        <v>133</v>
      </c>
      <c r="BE196" s="141">
        <f>IF(N196="základní",J196,0)</f>
        <v>0</v>
      </c>
      <c r="BF196" s="141">
        <f>IF(N196="snížená",J196,0)</f>
        <v>0</v>
      </c>
      <c r="BG196" s="141">
        <f>IF(N196="zákl. přenesená",J196,0)</f>
        <v>0</v>
      </c>
      <c r="BH196" s="141">
        <f>IF(N196="sníž. přenesená",J196,0)</f>
        <v>0</v>
      </c>
      <c r="BI196" s="141">
        <f>IF(N196="nulová",J196,0)</f>
        <v>0</v>
      </c>
      <c r="BJ196" s="16" t="s">
        <v>79</v>
      </c>
      <c r="BK196" s="141">
        <f>ROUND(I196*H196,2)</f>
        <v>0</v>
      </c>
      <c r="BL196" s="16" t="s">
        <v>139</v>
      </c>
      <c r="BM196" s="140" t="s">
        <v>1118</v>
      </c>
    </row>
    <row r="197" spans="2:51" s="12" customFormat="1" ht="12">
      <c r="B197" s="161"/>
      <c r="D197" s="162" t="s">
        <v>925</v>
      </c>
      <c r="E197" s="163" t="s">
        <v>1</v>
      </c>
      <c r="F197" s="164" t="s">
        <v>1119</v>
      </c>
      <c r="H197" s="165">
        <v>11.2</v>
      </c>
      <c r="L197" s="161"/>
      <c r="M197" s="166"/>
      <c r="T197" s="167"/>
      <c r="AT197" s="163" t="s">
        <v>925</v>
      </c>
      <c r="AU197" s="163" t="s">
        <v>81</v>
      </c>
      <c r="AV197" s="12" t="s">
        <v>81</v>
      </c>
      <c r="AW197" s="12" t="s">
        <v>28</v>
      </c>
      <c r="AX197" s="12" t="s">
        <v>79</v>
      </c>
      <c r="AY197" s="163" t="s">
        <v>133</v>
      </c>
    </row>
    <row r="198" spans="2:65" s="1" customFormat="1" ht="16.5" customHeight="1">
      <c r="B198" s="128"/>
      <c r="C198" s="129" t="s">
        <v>190</v>
      </c>
      <c r="D198" s="129" t="s">
        <v>135</v>
      </c>
      <c r="E198" s="130" t="s">
        <v>941</v>
      </c>
      <c r="F198" s="131" t="s">
        <v>942</v>
      </c>
      <c r="G198" s="132" t="s">
        <v>145</v>
      </c>
      <c r="H198" s="133">
        <v>11.2</v>
      </c>
      <c r="I198" s="134"/>
      <c r="J198" s="134">
        <f>ROUND(I198*H198,2)</f>
        <v>0</v>
      </c>
      <c r="K198" s="135"/>
      <c r="L198" s="28"/>
      <c r="M198" s="136" t="s">
        <v>1</v>
      </c>
      <c r="N198" s="137" t="s">
        <v>36</v>
      </c>
      <c r="O198" s="138">
        <v>0.092</v>
      </c>
      <c r="P198" s="138">
        <f>O198*H198</f>
        <v>1.0304</v>
      </c>
      <c r="Q198" s="138">
        <v>0</v>
      </c>
      <c r="R198" s="138">
        <f>Q198*H198</f>
        <v>0</v>
      </c>
      <c r="S198" s="138">
        <v>0</v>
      </c>
      <c r="T198" s="139">
        <f>S198*H198</f>
        <v>0</v>
      </c>
      <c r="AR198" s="140" t="s">
        <v>139</v>
      </c>
      <c r="AT198" s="140" t="s">
        <v>135</v>
      </c>
      <c r="AU198" s="140" t="s">
        <v>81</v>
      </c>
      <c r="AY198" s="16" t="s">
        <v>133</v>
      </c>
      <c r="BE198" s="141">
        <f>IF(N198="základní",J198,0)</f>
        <v>0</v>
      </c>
      <c r="BF198" s="141">
        <f>IF(N198="snížená",J198,0)</f>
        <v>0</v>
      </c>
      <c r="BG198" s="141">
        <f>IF(N198="zákl. přenesená",J198,0)</f>
        <v>0</v>
      </c>
      <c r="BH198" s="141">
        <f>IF(N198="sníž. přenesená",J198,0)</f>
        <v>0</v>
      </c>
      <c r="BI198" s="141">
        <f>IF(N198="nulová",J198,0)</f>
        <v>0</v>
      </c>
      <c r="BJ198" s="16" t="s">
        <v>79</v>
      </c>
      <c r="BK198" s="141">
        <f>ROUND(I198*H198,2)</f>
        <v>0</v>
      </c>
      <c r="BL198" s="16" t="s">
        <v>139</v>
      </c>
      <c r="BM198" s="140" t="s">
        <v>1120</v>
      </c>
    </row>
    <row r="199" spans="2:63" s="11" customFormat="1" ht="22.9" customHeight="1">
      <c r="B199" s="117"/>
      <c r="D199" s="118" t="s">
        <v>70</v>
      </c>
      <c r="E199" s="126" t="s">
        <v>142</v>
      </c>
      <c r="F199" s="126" t="s">
        <v>1121</v>
      </c>
      <c r="J199" s="127">
        <f>BK199</f>
        <v>0</v>
      </c>
      <c r="L199" s="117"/>
      <c r="M199" s="121"/>
      <c r="P199" s="122">
        <f>SUM(P200:P212)</f>
        <v>453.19004</v>
      </c>
      <c r="R199" s="122">
        <f>SUM(R200:R212)</f>
        <v>41.2530953</v>
      </c>
      <c r="T199" s="123">
        <f>SUM(T200:T212)</f>
        <v>0</v>
      </c>
      <c r="AR199" s="118" t="s">
        <v>79</v>
      </c>
      <c r="AT199" s="124" t="s">
        <v>70</v>
      </c>
      <c r="AU199" s="124" t="s">
        <v>79</v>
      </c>
      <c r="AY199" s="118" t="s">
        <v>133</v>
      </c>
      <c r="BK199" s="125">
        <f>SUM(BK200:BK212)</f>
        <v>0</v>
      </c>
    </row>
    <row r="200" spans="2:65" s="1" customFormat="1" ht="24.2" customHeight="1">
      <c r="B200" s="128"/>
      <c r="C200" s="129" t="s">
        <v>248</v>
      </c>
      <c r="D200" s="129" t="s">
        <v>135</v>
      </c>
      <c r="E200" s="130" t="s">
        <v>1122</v>
      </c>
      <c r="F200" s="131" t="s">
        <v>1123</v>
      </c>
      <c r="G200" s="132" t="s">
        <v>145</v>
      </c>
      <c r="H200" s="133">
        <v>14.95</v>
      </c>
      <c r="I200" s="134"/>
      <c r="J200" s="134">
        <f>ROUND(I200*H200,2)</f>
        <v>0</v>
      </c>
      <c r="K200" s="135"/>
      <c r="L200" s="28"/>
      <c r="M200" s="136" t="s">
        <v>1</v>
      </c>
      <c r="N200" s="137" t="s">
        <v>36</v>
      </c>
      <c r="O200" s="138">
        <v>0.612</v>
      </c>
      <c r="P200" s="138">
        <f>O200*H200</f>
        <v>9.1494</v>
      </c>
      <c r="Q200" s="138">
        <v>0.13709</v>
      </c>
      <c r="R200" s="138">
        <f>Q200*H200</f>
        <v>2.0494955</v>
      </c>
      <c r="S200" s="138">
        <v>0</v>
      </c>
      <c r="T200" s="139">
        <f>S200*H200</f>
        <v>0</v>
      </c>
      <c r="AR200" s="140" t="s">
        <v>139</v>
      </c>
      <c r="AT200" s="140" t="s">
        <v>135</v>
      </c>
      <c r="AU200" s="140" t="s">
        <v>81</v>
      </c>
      <c r="AY200" s="16" t="s">
        <v>133</v>
      </c>
      <c r="BE200" s="141">
        <f>IF(N200="základní",J200,0)</f>
        <v>0</v>
      </c>
      <c r="BF200" s="141">
        <f>IF(N200="snížená",J200,0)</f>
        <v>0</v>
      </c>
      <c r="BG200" s="141">
        <f>IF(N200="zákl. přenesená",J200,0)</f>
        <v>0</v>
      </c>
      <c r="BH200" s="141">
        <f>IF(N200="sníž. přenesená",J200,0)</f>
        <v>0</v>
      </c>
      <c r="BI200" s="141">
        <f>IF(N200="nulová",J200,0)</f>
        <v>0</v>
      </c>
      <c r="BJ200" s="16" t="s">
        <v>79</v>
      </c>
      <c r="BK200" s="141">
        <f>ROUND(I200*H200,2)</f>
        <v>0</v>
      </c>
      <c r="BL200" s="16" t="s">
        <v>139</v>
      </c>
      <c r="BM200" s="140" t="s">
        <v>1124</v>
      </c>
    </row>
    <row r="201" spans="2:51" s="12" customFormat="1" ht="12">
      <c r="B201" s="161"/>
      <c r="D201" s="162" t="s">
        <v>925</v>
      </c>
      <c r="E201" s="163" t="s">
        <v>1</v>
      </c>
      <c r="F201" s="164" t="s">
        <v>1125</v>
      </c>
      <c r="H201" s="165">
        <v>16.75</v>
      </c>
      <c r="L201" s="161"/>
      <c r="M201" s="166"/>
      <c r="T201" s="167"/>
      <c r="AT201" s="163" t="s">
        <v>925</v>
      </c>
      <c r="AU201" s="163" t="s">
        <v>81</v>
      </c>
      <c r="AV201" s="12" t="s">
        <v>81</v>
      </c>
      <c r="AW201" s="12" t="s">
        <v>28</v>
      </c>
      <c r="AX201" s="12" t="s">
        <v>71</v>
      </c>
      <c r="AY201" s="163" t="s">
        <v>133</v>
      </c>
    </row>
    <row r="202" spans="2:51" s="12" customFormat="1" ht="12">
      <c r="B202" s="161"/>
      <c r="D202" s="162" t="s">
        <v>925</v>
      </c>
      <c r="E202" s="163" t="s">
        <v>1</v>
      </c>
      <c r="F202" s="164" t="s">
        <v>1126</v>
      </c>
      <c r="H202" s="165">
        <v>-1.8</v>
      </c>
      <c r="L202" s="161"/>
      <c r="M202" s="166"/>
      <c r="T202" s="167"/>
      <c r="AT202" s="163" t="s">
        <v>925</v>
      </c>
      <c r="AU202" s="163" t="s">
        <v>81</v>
      </c>
      <c r="AV202" s="12" t="s">
        <v>81</v>
      </c>
      <c r="AW202" s="12" t="s">
        <v>28</v>
      </c>
      <c r="AX202" s="12" t="s">
        <v>71</v>
      </c>
      <c r="AY202" s="163" t="s">
        <v>133</v>
      </c>
    </row>
    <row r="203" spans="2:51" s="13" customFormat="1" ht="12">
      <c r="B203" s="168"/>
      <c r="D203" s="162" t="s">
        <v>925</v>
      </c>
      <c r="E203" s="169" t="s">
        <v>1</v>
      </c>
      <c r="F203" s="170" t="s">
        <v>969</v>
      </c>
      <c r="H203" s="171">
        <v>14.95</v>
      </c>
      <c r="L203" s="168"/>
      <c r="M203" s="172"/>
      <c r="T203" s="173"/>
      <c r="AT203" s="169" t="s">
        <v>925</v>
      </c>
      <c r="AU203" s="169" t="s">
        <v>81</v>
      </c>
      <c r="AV203" s="13" t="s">
        <v>139</v>
      </c>
      <c r="AW203" s="13" t="s">
        <v>28</v>
      </c>
      <c r="AX203" s="13" t="s">
        <v>79</v>
      </c>
      <c r="AY203" s="169" t="s">
        <v>133</v>
      </c>
    </row>
    <row r="204" spans="2:65" s="1" customFormat="1" ht="24.2" customHeight="1">
      <c r="B204" s="128"/>
      <c r="C204" s="129" t="s">
        <v>193</v>
      </c>
      <c r="D204" s="129" t="s">
        <v>135</v>
      </c>
      <c r="E204" s="130" t="s">
        <v>1127</v>
      </c>
      <c r="F204" s="131" t="s">
        <v>1128</v>
      </c>
      <c r="G204" s="132" t="s">
        <v>145</v>
      </c>
      <c r="H204" s="133">
        <v>112.14</v>
      </c>
      <c r="I204" s="134"/>
      <c r="J204" s="134">
        <f>ROUND(I204*H204,2)</f>
        <v>0</v>
      </c>
      <c r="K204" s="135"/>
      <c r="L204" s="28"/>
      <c r="M204" s="136" t="s">
        <v>1</v>
      </c>
      <c r="N204" s="137" t="s">
        <v>36</v>
      </c>
      <c r="O204" s="138">
        <v>0.83</v>
      </c>
      <c r="P204" s="138">
        <f>O204*H204</f>
        <v>93.0762</v>
      </c>
      <c r="Q204" s="138">
        <v>0.25622</v>
      </c>
      <c r="R204" s="138">
        <f>Q204*H204</f>
        <v>28.7325108</v>
      </c>
      <c r="S204" s="138">
        <v>0</v>
      </c>
      <c r="T204" s="139">
        <f>S204*H204</f>
        <v>0</v>
      </c>
      <c r="AR204" s="140" t="s">
        <v>139</v>
      </c>
      <c r="AT204" s="140" t="s">
        <v>135</v>
      </c>
      <c r="AU204" s="140" t="s">
        <v>81</v>
      </c>
      <c r="AY204" s="16" t="s">
        <v>133</v>
      </c>
      <c r="BE204" s="141">
        <f>IF(N204="základní",J204,0)</f>
        <v>0</v>
      </c>
      <c r="BF204" s="141">
        <f>IF(N204="snížená",J204,0)</f>
        <v>0</v>
      </c>
      <c r="BG204" s="141">
        <f>IF(N204="zákl. přenesená",J204,0)</f>
        <v>0</v>
      </c>
      <c r="BH204" s="141">
        <f>IF(N204="sníž. přenesená",J204,0)</f>
        <v>0</v>
      </c>
      <c r="BI204" s="141">
        <f>IF(N204="nulová",J204,0)</f>
        <v>0</v>
      </c>
      <c r="BJ204" s="16" t="s">
        <v>79</v>
      </c>
      <c r="BK204" s="141">
        <f>ROUND(I204*H204,2)</f>
        <v>0</v>
      </c>
      <c r="BL204" s="16" t="s">
        <v>139</v>
      </c>
      <c r="BM204" s="140" t="s">
        <v>1129</v>
      </c>
    </row>
    <row r="205" spans="2:51" s="12" customFormat="1" ht="12">
      <c r="B205" s="161"/>
      <c r="D205" s="162" t="s">
        <v>925</v>
      </c>
      <c r="E205" s="163" t="s">
        <v>1</v>
      </c>
      <c r="F205" s="164" t="s">
        <v>1130</v>
      </c>
      <c r="H205" s="165">
        <v>78.75</v>
      </c>
      <c r="L205" s="161"/>
      <c r="M205" s="166"/>
      <c r="T205" s="167"/>
      <c r="AT205" s="163" t="s">
        <v>925</v>
      </c>
      <c r="AU205" s="163" t="s">
        <v>81</v>
      </c>
      <c r="AV205" s="12" t="s">
        <v>81</v>
      </c>
      <c r="AW205" s="12" t="s">
        <v>28</v>
      </c>
      <c r="AX205" s="12" t="s">
        <v>71</v>
      </c>
      <c r="AY205" s="163" t="s">
        <v>133</v>
      </c>
    </row>
    <row r="206" spans="2:51" s="12" customFormat="1" ht="12">
      <c r="B206" s="161"/>
      <c r="D206" s="162" t="s">
        <v>925</v>
      </c>
      <c r="E206" s="163" t="s">
        <v>1</v>
      </c>
      <c r="F206" s="164" t="s">
        <v>1131</v>
      </c>
      <c r="H206" s="165">
        <v>33.39</v>
      </c>
      <c r="L206" s="161"/>
      <c r="M206" s="166"/>
      <c r="T206" s="167"/>
      <c r="AT206" s="163" t="s">
        <v>925</v>
      </c>
      <c r="AU206" s="163" t="s">
        <v>81</v>
      </c>
      <c r="AV206" s="12" t="s">
        <v>81</v>
      </c>
      <c r="AW206" s="12" t="s">
        <v>28</v>
      </c>
      <c r="AX206" s="12" t="s">
        <v>71</v>
      </c>
      <c r="AY206" s="163" t="s">
        <v>133</v>
      </c>
    </row>
    <row r="207" spans="2:51" s="13" customFormat="1" ht="12">
      <c r="B207" s="168"/>
      <c r="D207" s="162" t="s">
        <v>925</v>
      </c>
      <c r="E207" s="169" t="s">
        <v>1</v>
      </c>
      <c r="F207" s="170" t="s">
        <v>969</v>
      </c>
      <c r="H207" s="171">
        <v>112.14</v>
      </c>
      <c r="L207" s="168"/>
      <c r="M207" s="172"/>
      <c r="T207" s="173"/>
      <c r="AT207" s="169" t="s">
        <v>925</v>
      </c>
      <c r="AU207" s="169" t="s">
        <v>81</v>
      </c>
      <c r="AV207" s="13" t="s">
        <v>139</v>
      </c>
      <c r="AW207" s="13" t="s">
        <v>28</v>
      </c>
      <c r="AX207" s="13" t="s">
        <v>79</v>
      </c>
      <c r="AY207" s="169" t="s">
        <v>133</v>
      </c>
    </row>
    <row r="208" spans="2:65" s="1" customFormat="1" ht="16.5" customHeight="1">
      <c r="B208" s="128"/>
      <c r="C208" s="129" t="s">
        <v>255</v>
      </c>
      <c r="D208" s="129" t="s">
        <v>135</v>
      </c>
      <c r="E208" s="130" t="s">
        <v>1132</v>
      </c>
      <c r="F208" s="131" t="s">
        <v>1133</v>
      </c>
      <c r="G208" s="132" t="s">
        <v>200</v>
      </c>
      <c r="H208" s="133">
        <v>3</v>
      </c>
      <c r="I208" s="134"/>
      <c r="J208" s="134">
        <f>ROUND(I208*H208,2)</f>
        <v>0</v>
      </c>
      <c r="K208" s="135"/>
      <c r="L208" s="28"/>
      <c r="M208" s="136" t="s">
        <v>1</v>
      </c>
      <c r="N208" s="137" t="s">
        <v>36</v>
      </c>
      <c r="O208" s="138">
        <v>0.253</v>
      </c>
      <c r="P208" s="138">
        <f>O208*H208</f>
        <v>0.759</v>
      </c>
      <c r="Q208" s="138">
        <v>0.04555</v>
      </c>
      <c r="R208" s="138">
        <f>Q208*H208</f>
        <v>0.13665</v>
      </c>
      <c r="S208" s="138">
        <v>0</v>
      </c>
      <c r="T208" s="139">
        <f>S208*H208</f>
        <v>0</v>
      </c>
      <c r="AR208" s="140" t="s">
        <v>139</v>
      </c>
      <c r="AT208" s="140" t="s">
        <v>135</v>
      </c>
      <c r="AU208" s="140" t="s">
        <v>81</v>
      </c>
      <c r="AY208" s="16" t="s">
        <v>133</v>
      </c>
      <c r="BE208" s="141">
        <f>IF(N208="základní",J208,0)</f>
        <v>0</v>
      </c>
      <c r="BF208" s="141">
        <f>IF(N208="snížená",J208,0)</f>
        <v>0</v>
      </c>
      <c r="BG208" s="141">
        <f>IF(N208="zákl. přenesená",J208,0)</f>
        <v>0</v>
      </c>
      <c r="BH208" s="141">
        <f>IF(N208="sníž. přenesená",J208,0)</f>
        <v>0</v>
      </c>
      <c r="BI208" s="141">
        <f>IF(N208="nulová",J208,0)</f>
        <v>0</v>
      </c>
      <c r="BJ208" s="16" t="s">
        <v>79</v>
      </c>
      <c r="BK208" s="141">
        <f>ROUND(I208*H208,2)</f>
        <v>0</v>
      </c>
      <c r="BL208" s="16" t="s">
        <v>139</v>
      </c>
      <c r="BM208" s="140" t="s">
        <v>1134</v>
      </c>
    </row>
    <row r="209" spans="2:65" s="1" customFormat="1" ht="33" customHeight="1">
      <c r="B209" s="128"/>
      <c r="C209" s="129" t="s">
        <v>197</v>
      </c>
      <c r="D209" s="129" t="s">
        <v>135</v>
      </c>
      <c r="E209" s="130" t="s">
        <v>1135</v>
      </c>
      <c r="F209" s="131" t="s">
        <v>1136</v>
      </c>
      <c r="G209" s="132" t="s">
        <v>145</v>
      </c>
      <c r="H209" s="133">
        <v>336.736</v>
      </c>
      <c r="I209" s="134"/>
      <c r="J209" s="134">
        <f>ROUND(I209*H209,2)</f>
        <v>0</v>
      </c>
      <c r="K209" s="135"/>
      <c r="L209" s="28"/>
      <c r="M209" s="136" t="s">
        <v>1</v>
      </c>
      <c r="N209" s="137" t="s">
        <v>36</v>
      </c>
      <c r="O209" s="138">
        <v>1.04</v>
      </c>
      <c r="P209" s="138">
        <f>O209*H209</f>
        <v>350.20544</v>
      </c>
      <c r="Q209" s="138">
        <v>0</v>
      </c>
      <c r="R209" s="138">
        <f>Q209*H209</f>
        <v>0</v>
      </c>
      <c r="S209" s="138">
        <v>0</v>
      </c>
      <c r="T209" s="139">
        <f>S209*H209</f>
        <v>0</v>
      </c>
      <c r="AR209" s="140" t="s">
        <v>139</v>
      </c>
      <c r="AT209" s="140" t="s">
        <v>135</v>
      </c>
      <c r="AU209" s="140" t="s">
        <v>81</v>
      </c>
      <c r="AY209" s="16" t="s">
        <v>133</v>
      </c>
      <c r="BE209" s="141">
        <f>IF(N209="základní",J209,0)</f>
        <v>0</v>
      </c>
      <c r="BF209" s="141">
        <f>IF(N209="snížená",J209,0)</f>
        <v>0</v>
      </c>
      <c r="BG209" s="141">
        <f>IF(N209="zákl. přenesená",J209,0)</f>
        <v>0</v>
      </c>
      <c r="BH209" s="141">
        <f>IF(N209="sníž. přenesená",J209,0)</f>
        <v>0</v>
      </c>
      <c r="BI209" s="141">
        <f>IF(N209="nulová",J209,0)</f>
        <v>0</v>
      </c>
      <c r="BJ209" s="16" t="s">
        <v>79</v>
      </c>
      <c r="BK209" s="141">
        <f>ROUND(I209*H209,2)</f>
        <v>0</v>
      </c>
      <c r="BL209" s="16" t="s">
        <v>139</v>
      </c>
      <c r="BM209" s="140" t="s">
        <v>1137</v>
      </c>
    </row>
    <row r="210" spans="2:51" s="12" customFormat="1" ht="12">
      <c r="B210" s="161"/>
      <c r="D210" s="162" t="s">
        <v>925</v>
      </c>
      <c r="E210" s="163" t="s">
        <v>1</v>
      </c>
      <c r="F210" s="164" t="s">
        <v>1031</v>
      </c>
      <c r="H210" s="165">
        <v>336.736</v>
      </c>
      <c r="L210" s="161"/>
      <c r="M210" s="166"/>
      <c r="T210" s="167"/>
      <c r="AT210" s="163" t="s">
        <v>925</v>
      </c>
      <c r="AU210" s="163" t="s">
        <v>81</v>
      </c>
      <c r="AV210" s="12" t="s">
        <v>81</v>
      </c>
      <c r="AW210" s="12" t="s">
        <v>28</v>
      </c>
      <c r="AX210" s="12" t="s">
        <v>79</v>
      </c>
      <c r="AY210" s="163" t="s">
        <v>133</v>
      </c>
    </row>
    <row r="211" spans="2:65" s="1" customFormat="1" ht="60">
      <c r="B211" s="128"/>
      <c r="C211" s="142" t="s">
        <v>262</v>
      </c>
      <c r="D211" s="142" t="s">
        <v>175</v>
      </c>
      <c r="E211" s="143" t="s">
        <v>1138</v>
      </c>
      <c r="F211" s="144" t="s">
        <v>1587</v>
      </c>
      <c r="G211" s="145" t="s">
        <v>145</v>
      </c>
      <c r="H211" s="146">
        <v>370.41</v>
      </c>
      <c r="I211" s="147"/>
      <c r="J211" s="147">
        <f>ROUND(I211*H211,2)</f>
        <v>0</v>
      </c>
      <c r="K211" s="148"/>
      <c r="L211" s="149"/>
      <c r="M211" s="150" t="s">
        <v>1</v>
      </c>
      <c r="N211" s="151" t="s">
        <v>36</v>
      </c>
      <c r="O211" s="138">
        <v>0</v>
      </c>
      <c r="P211" s="138">
        <f>O211*H211</f>
        <v>0</v>
      </c>
      <c r="Q211" s="138">
        <v>0.0279</v>
      </c>
      <c r="R211" s="138">
        <f>Q211*H211</f>
        <v>10.334439000000001</v>
      </c>
      <c r="S211" s="138">
        <v>0</v>
      </c>
      <c r="T211" s="139">
        <f>S211*H211</f>
        <v>0</v>
      </c>
      <c r="AR211" s="140" t="s">
        <v>149</v>
      </c>
      <c r="AT211" s="140" t="s">
        <v>175</v>
      </c>
      <c r="AU211" s="140" t="s">
        <v>81</v>
      </c>
      <c r="AY211" s="16" t="s">
        <v>133</v>
      </c>
      <c r="BE211" s="141">
        <f>IF(N211="základní",J211,0)</f>
        <v>0</v>
      </c>
      <c r="BF211" s="141">
        <f>IF(N211="snížená",J211,0)</f>
        <v>0</v>
      </c>
      <c r="BG211" s="141">
        <f>IF(N211="zákl. přenesená",J211,0)</f>
        <v>0</v>
      </c>
      <c r="BH211" s="141">
        <f>IF(N211="sníž. přenesená",J211,0)</f>
        <v>0</v>
      </c>
      <c r="BI211" s="141">
        <f>IF(N211="nulová",J211,0)</f>
        <v>0</v>
      </c>
      <c r="BJ211" s="16" t="s">
        <v>79</v>
      </c>
      <c r="BK211" s="141">
        <f>ROUND(I211*H211,2)</f>
        <v>0</v>
      </c>
      <c r="BL211" s="16" t="s">
        <v>139</v>
      </c>
      <c r="BM211" s="140" t="s">
        <v>1139</v>
      </c>
    </row>
    <row r="212" spans="2:51" s="12" customFormat="1" ht="12">
      <c r="B212" s="161"/>
      <c r="D212" s="162" t="s">
        <v>925</v>
      </c>
      <c r="F212" s="164" t="s">
        <v>1140</v>
      </c>
      <c r="H212" s="165">
        <v>370.41</v>
      </c>
      <c r="L212" s="161"/>
      <c r="M212" s="166"/>
      <c r="T212" s="167"/>
      <c r="AT212" s="163" t="s">
        <v>925</v>
      </c>
      <c r="AU212" s="163" t="s">
        <v>81</v>
      </c>
      <c r="AV212" s="12" t="s">
        <v>81</v>
      </c>
      <c r="AW212" s="12" t="s">
        <v>3</v>
      </c>
      <c r="AX212" s="12" t="s">
        <v>79</v>
      </c>
      <c r="AY212" s="163" t="s">
        <v>133</v>
      </c>
    </row>
    <row r="213" spans="2:63" s="11" customFormat="1" ht="22.9" customHeight="1">
      <c r="B213" s="117"/>
      <c r="D213" s="118" t="s">
        <v>70</v>
      </c>
      <c r="E213" s="126" t="s">
        <v>139</v>
      </c>
      <c r="F213" s="126" t="s">
        <v>946</v>
      </c>
      <c r="J213" s="127">
        <f>BK213</f>
        <v>0</v>
      </c>
      <c r="L213" s="117"/>
      <c r="M213" s="121"/>
      <c r="P213" s="122">
        <f>SUM(P214:P236)</f>
        <v>278.091966</v>
      </c>
      <c r="R213" s="122">
        <f>SUM(R214:R236)</f>
        <v>10.78333962</v>
      </c>
      <c r="T213" s="123">
        <f>SUM(T214:T236)</f>
        <v>0</v>
      </c>
      <c r="AR213" s="118" t="s">
        <v>79</v>
      </c>
      <c r="AT213" s="124" t="s">
        <v>70</v>
      </c>
      <c r="AU213" s="124" t="s">
        <v>79</v>
      </c>
      <c r="AY213" s="118" t="s">
        <v>133</v>
      </c>
      <c r="BK213" s="125">
        <f>SUM(BK214:BK236)</f>
        <v>0</v>
      </c>
    </row>
    <row r="214" spans="2:65" s="1" customFormat="1" ht="16.5" customHeight="1">
      <c r="B214" s="128"/>
      <c r="C214" s="129" t="s">
        <v>201</v>
      </c>
      <c r="D214" s="129" t="s">
        <v>135</v>
      </c>
      <c r="E214" s="130" t="s">
        <v>1141</v>
      </c>
      <c r="F214" s="131" t="s">
        <v>1142</v>
      </c>
      <c r="G214" s="132" t="s">
        <v>138</v>
      </c>
      <c r="H214" s="133">
        <v>2.601</v>
      </c>
      <c r="I214" s="134"/>
      <c r="J214" s="134">
        <f>ROUND(I214*H214,2)</f>
        <v>0</v>
      </c>
      <c r="K214" s="135"/>
      <c r="L214" s="28"/>
      <c r="M214" s="136" t="s">
        <v>1</v>
      </c>
      <c r="N214" s="137" t="s">
        <v>36</v>
      </c>
      <c r="O214" s="138">
        <v>1.448</v>
      </c>
      <c r="P214" s="138">
        <f>O214*H214</f>
        <v>3.766248</v>
      </c>
      <c r="Q214" s="138">
        <v>2.50198</v>
      </c>
      <c r="R214" s="138">
        <f>Q214*H214</f>
        <v>6.50764998</v>
      </c>
      <c r="S214" s="138">
        <v>0</v>
      </c>
      <c r="T214" s="139">
        <f>S214*H214</f>
        <v>0</v>
      </c>
      <c r="AR214" s="140" t="s">
        <v>139</v>
      </c>
      <c r="AT214" s="140" t="s">
        <v>135</v>
      </c>
      <c r="AU214" s="140" t="s">
        <v>81</v>
      </c>
      <c r="AY214" s="16" t="s">
        <v>133</v>
      </c>
      <c r="BE214" s="141">
        <f>IF(N214="základní",J214,0)</f>
        <v>0</v>
      </c>
      <c r="BF214" s="141">
        <f>IF(N214="snížená",J214,0)</f>
        <v>0</v>
      </c>
      <c r="BG214" s="141">
        <f>IF(N214="zákl. přenesená",J214,0)</f>
        <v>0</v>
      </c>
      <c r="BH214" s="141">
        <f>IF(N214="sníž. přenesená",J214,0)</f>
        <v>0</v>
      </c>
      <c r="BI214" s="141">
        <f>IF(N214="nulová",J214,0)</f>
        <v>0</v>
      </c>
      <c r="BJ214" s="16" t="s">
        <v>79</v>
      </c>
      <c r="BK214" s="141">
        <f>ROUND(I214*H214,2)</f>
        <v>0</v>
      </c>
      <c r="BL214" s="16" t="s">
        <v>139</v>
      </c>
      <c r="BM214" s="140" t="s">
        <v>1143</v>
      </c>
    </row>
    <row r="215" spans="2:51" s="14" customFormat="1" ht="12">
      <c r="B215" s="174"/>
      <c r="D215" s="162" t="s">
        <v>925</v>
      </c>
      <c r="E215" s="175" t="s">
        <v>1</v>
      </c>
      <c r="F215" s="176" t="s">
        <v>1144</v>
      </c>
      <c r="H215" s="175" t="s">
        <v>1</v>
      </c>
      <c r="L215" s="174"/>
      <c r="M215" s="177"/>
      <c r="T215" s="178"/>
      <c r="AT215" s="175" t="s">
        <v>925</v>
      </c>
      <c r="AU215" s="175" t="s">
        <v>81</v>
      </c>
      <c r="AV215" s="14" t="s">
        <v>79</v>
      </c>
      <c r="AW215" s="14" t="s">
        <v>28</v>
      </c>
      <c r="AX215" s="14" t="s">
        <v>71</v>
      </c>
      <c r="AY215" s="175" t="s">
        <v>133</v>
      </c>
    </row>
    <row r="216" spans="2:51" s="12" customFormat="1" ht="12">
      <c r="B216" s="161"/>
      <c r="D216" s="162" t="s">
        <v>925</v>
      </c>
      <c r="E216" s="163" t="s">
        <v>1</v>
      </c>
      <c r="F216" s="164" t="s">
        <v>1145</v>
      </c>
      <c r="H216" s="165">
        <v>0.201</v>
      </c>
      <c r="L216" s="161"/>
      <c r="M216" s="166"/>
      <c r="T216" s="167"/>
      <c r="AT216" s="163" t="s">
        <v>925</v>
      </c>
      <c r="AU216" s="163" t="s">
        <v>81</v>
      </c>
      <c r="AV216" s="12" t="s">
        <v>81</v>
      </c>
      <c r="AW216" s="12" t="s">
        <v>28</v>
      </c>
      <c r="AX216" s="12" t="s">
        <v>71</v>
      </c>
      <c r="AY216" s="163" t="s">
        <v>133</v>
      </c>
    </row>
    <row r="217" spans="2:51" s="14" customFormat="1" ht="12">
      <c r="B217" s="174"/>
      <c r="D217" s="162" t="s">
        <v>925</v>
      </c>
      <c r="E217" s="175" t="s">
        <v>1</v>
      </c>
      <c r="F217" s="176" t="s">
        <v>1146</v>
      </c>
      <c r="H217" s="175" t="s">
        <v>1</v>
      </c>
      <c r="L217" s="174"/>
      <c r="M217" s="177"/>
      <c r="T217" s="178"/>
      <c r="AT217" s="175" t="s">
        <v>925</v>
      </c>
      <c r="AU217" s="175" t="s">
        <v>81</v>
      </c>
      <c r="AV217" s="14" t="s">
        <v>79</v>
      </c>
      <c r="AW217" s="14" t="s">
        <v>28</v>
      </c>
      <c r="AX217" s="14" t="s">
        <v>71</v>
      </c>
      <c r="AY217" s="175" t="s">
        <v>133</v>
      </c>
    </row>
    <row r="218" spans="2:51" s="12" customFormat="1" ht="12">
      <c r="B218" s="161"/>
      <c r="D218" s="162" t="s">
        <v>925</v>
      </c>
      <c r="E218" s="163" t="s">
        <v>1</v>
      </c>
      <c r="F218" s="164" t="s">
        <v>1147</v>
      </c>
      <c r="H218" s="165">
        <v>2.4</v>
      </c>
      <c r="L218" s="161"/>
      <c r="M218" s="166"/>
      <c r="T218" s="167"/>
      <c r="AT218" s="163" t="s">
        <v>925</v>
      </c>
      <c r="AU218" s="163" t="s">
        <v>81</v>
      </c>
      <c r="AV218" s="12" t="s">
        <v>81</v>
      </c>
      <c r="AW218" s="12" t="s">
        <v>28</v>
      </c>
      <c r="AX218" s="12" t="s">
        <v>71</v>
      </c>
      <c r="AY218" s="163" t="s">
        <v>133</v>
      </c>
    </row>
    <row r="219" spans="2:51" s="13" customFormat="1" ht="12">
      <c r="B219" s="168"/>
      <c r="D219" s="162" t="s">
        <v>925</v>
      </c>
      <c r="E219" s="169" t="s">
        <v>1</v>
      </c>
      <c r="F219" s="170" t="s">
        <v>969</v>
      </c>
      <c r="H219" s="171">
        <v>2.601</v>
      </c>
      <c r="L219" s="168"/>
      <c r="M219" s="172"/>
      <c r="T219" s="173"/>
      <c r="AT219" s="169" t="s">
        <v>925</v>
      </c>
      <c r="AU219" s="169" t="s">
        <v>81</v>
      </c>
      <c r="AV219" s="13" t="s">
        <v>139</v>
      </c>
      <c r="AW219" s="13" t="s">
        <v>28</v>
      </c>
      <c r="AX219" s="13" t="s">
        <v>79</v>
      </c>
      <c r="AY219" s="169" t="s">
        <v>133</v>
      </c>
    </row>
    <row r="220" spans="2:65" s="1" customFormat="1" ht="16.5" customHeight="1">
      <c r="B220" s="128"/>
      <c r="C220" s="129" t="s">
        <v>269</v>
      </c>
      <c r="D220" s="129" t="s">
        <v>135</v>
      </c>
      <c r="E220" s="130" t="s">
        <v>1148</v>
      </c>
      <c r="F220" s="131" t="s">
        <v>1149</v>
      </c>
      <c r="G220" s="132" t="s">
        <v>145</v>
      </c>
      <c r="H220" s="133">
        <v>5.75</v>
      </c>
      <c r="I220" s="134"/>
      <c r="J220" s="134">
        <f>ROUND(I220*H220,2)</f>
        <v>0</v>
      </c>
      <c r="K220" s="135"/>
      <c r="L220" s="28"/>
      <c r="M220" s="136" t="s">
        <v>1</v>
      </c>
      <c r="N220" s="137" t="s">
        <v>36</v>
      </c>
      <c r="O220" s="138">
        <v>0.755</v>
      </c>
      <c r="P220" s="138">
        <f>O220*H220</f>
        <v>4.34125</v>
      </c>
      <c r="Q220" s="138">
        <v>0.00576</v>
      </c>
      <c r="R220" s="138">
        <f>Q220*H220</f>
        <v>0.033120000000000004</v>
      </c>
      <c r="S220" s="138">
        <v>0</v>
      </c>
      <c r="T220" s="139">
        <f>S220*H220</f>
        <v>0</v>
      </c>
      <c r="AR220" s="140" t="s">
        <v>139</v>
      </c>
      <c r="AT220" s="140" t="s">
        <v>135</v>
      </c>
      <c r="AU220" s="140" t="s">
        <v>81</v>
      </c>
      <c r="AY220" s="16" t="s">
        <v>133</v>
      </c>
      <c r="BE220" s="141">
        <f>IF(N220="základní",J220,0)</f>
        <v>0</v>
      </c>
      <c r="BF220" s="141">
        <f>IF(N220="snížená",J220,0)</f>
        <v>0</v>
      </c>
      <c r="BG220" s="141">
        <f>IF(N220="zákl. přenesená",J220,0)</f>
        <v>0</v>
      </c>
      <c r="BH220" s="141">
        <f>IF(N220="sníž. přenesená",J220,0)</f>
        <v>0</v>
      </c>
      <c r="BI220" s="141">
        <f>IF(N220="nulová",J220,0)</f>
        <v>0</v>
      </c>
      <c r="BJ220" s="16" t="s">
        <v>79</v>
      </c>
      <c r="BK220" s="141">
        <f>ROUND(I220*H220,2)</f>
        <v>0</v>
      </c>
      <c r="BL220" s="16" t="s">
        <v>139</v>
      </c>
      <c r="BM220" s="140" t="s">
        <v>1150</v>
      </c>
    </row>
    <row r="221" spans="2:51" s="12" customFormat="1" ht="12">
      <c r="B221" s="161"/>
      <c r="D221" s="162" t="s">
        <v>925</v>
      </c>
      <c r="E221" s="163" t="s">
        <v>1</v>
      </c>
      <c r="F221" s="164" t="s">
        <v>1151</v>
      </c>
      <c r="H221" s="165">
        <v>3.35</v>
      </c>
      <c r="L221" s="161"/>
      <c r="M221" s="166"/>
      <c r="T221" s="167"/>
      <c r="AT221" s="163" t="s">
        <v>925</v>
      </c>
      <c r="AU221" s="163" t="s">
        <v>81</v>
      </c>
      <c r="AV221" s="12" t="s">
        <v>81</v>
      </c>
      <c r="AW221" s="12" t="s">
        <v>28</v>
      </c>
      <c r="AX221" s="12" t="s">
        <v>71</v>
      </c>
      <c r="AY221" s="163" t="s">
        <v>133</v>
      </c>
    </row>
    <row r="222" spans="2:51" s="14" customFormat="1" ht="12">
      <c r="B222" s="174"/>
      <c r="D222" s="162" t="s">
        <v>925</v>
      </c>
      <c r="E222" s="175" t="s">
        <v>1</v>
      </c>
      <c r="F222" s="176" t="s">
        <v>1146</v>
      </c>
      <c r="H222" s="175" t="s">
        <v>1</v>
      </c>
      <c r="L222" s="174"/>
      <c r="M222" s="177"/>
      <c r="T222" s="178"/>
      <c r="AT222" s="175" t="s">
        <v>925</v>
      </c>
      <c r="AU222" s="175" t="s">
        <v>81</v>
      </c>
      <c r="AV222" s="14" t="s">
        <v>79</v>
      </c>
      <c r="AW222" s="14" t="s">
        <v>28</v>
      </c>
      <c r="AX222" s="14" t="s">
        <v>71</v>
      </c>
      <c r="AY222" s="175" t="s">
        <v>133</v>
      </c>
    </row>
    <row r="223" spans="2:51" s="12" customFormat="1" ht="12">
      <c r="B223" s="161"/>
      <c r="D223" s="162" t="s">
        <v>925</v>
      </c>
      <c r="E223" s="163" t="s">
        <v>1</v>
      </c>
      <c r="F223" s="164" t="s">
        <v>1147</v>
      </c>
      <c r="H223" s="165">
        <v>2.4</v>
      </c>
      <c r="L223" s="161"/>
      <c r="M223" s="166"/>
      <c r="T223" s="167"/>
      <c r="AT223" s="163" t="s">
        <v>925</v>
      </c>
      <c r="AU223" s="163" t="s">
        <v>81</v>
      </c>
      <c r="AV223" s="12" t="s">
        <v>81</v>
      </c>
      <c r="AW223" s="12" t="s">
        <v>28</v>
      </c>
      <c r="AX223" s="12" t="s">
        <v>71</v>
      </c>
      <c r="AY223" s="163" t="s">
        <v>133</v>
      </c>
    </row>
    <row r="224" spans="2:51" s="13" customFormat="1" ht="12">
      <c r="B224" s="168"/>
      <c r="D224" s="162" t="s">
        <v>925</v>
      </c>
      <c r="E224" s="169" t="s">
        <v>1</v>
      </c>
      <c r="F224" s="170" t="s">
        <v>969</v>
      </c>
      <c r="H224" s="171">
        <v>5.75</v>
      </c>
      <c r="L224" s="168"/>
      <c r="M224" s="172"/>
      <c r="T224" s="173"/>
      <c r="AT224" s="169" t="s">
        <v>925</v>
      </c>
      <c r="AU224" s="169" t="s">
        <v>81</v>
      </c>
      <c r="AV224" s="13" t="s">
        <v>139</v>
      </c>
      <c r="AW224" s="13" t="s">
        <v>28</v>
      </c>
      <c r="AX224" s="13" t="s">
        <v>79</v>
      </c>
      <c r="AY224" s="169" t="s">
        <v>133</v>
      </c>
    </row>
    <row r="225" spans="2:65" s="1" customFormat="1" ht="16.5" customHeight="1">
      <c r="B225" s="128"/>
      <c r="C225" s="129" t="s">
        <v>205</v>
      </c>
      <c r="D225" s="129" t="s">
        <v>135</v>
      </c>
      <c r="E225" s="130" t="s">
        <v>1152</v>
      </c>
      <c r="F225" s="131" t="s">
        <v>1153</v>
      </c>
      <c r="G225" s="132" t="s">
        <v>145</v>
      </c>
      <c r="H225" s="133">
        <v>5.75</v>
      </c>
      <c r="I225" s="134"/>
      <c r="J225" s="134">
        <f>ROUND(I225*H225,2)</f>
        <v>0</v>
      </c>
      <c r="K225" s="135"/>
      <c r="L225" s="28"/>
      <c r="M225" s="136" t="s">
        <v>1</v>
      </c>
      <c r="N225" s="137" t="s">
        <v>36</v>
      </c>
      <c r="O225" s="138">
        <v>0.26</v>
      </c>
      <c r="P225" s="138">
        <f>O225*H225</f>
        <v>1.495</v>
      </c>
      <c r="Q225" s="138">
        <v>0</v>
      </c>
      <c r="R225" s="138">
        <f>Q225*H225</f>
        <v>0</v>
      </c>
      <c r="S225" s="138">
        <v>0</v>
      </c>
      <c r="T225" s="139">
        <f>S225*H225</f>
        <v>0</v>
      </c>
      <c r="AR225" s="140" t="s">
        <v>139</v>
      </c>
      <c r="AT225" s="140" t="s">
        <v>135</v>
      </c>
      <c r="AU225" s="140" t="s">
        <v>81</v>
      </c>
      <c r="AY225" s="16" t="s">
        <v>133</v>
      </c>
      <c r="BE225" s="141">
        <f>IF(N225="základní",J225,0)</f>
        <v>0</v>
      </c>
      <c r="BF225" s="141">
        <f>IF(N225="snížená",J225,0)</f>
        <v>0</v>
      </c>
      <c r="BG225" s="141">
        <f>IF(N225="zákl. přenesená",J225,0)</f>
        <v>0</v>
      </c>
      <c r="BH225" s="141">
        <f>IF(N225="sníž. přenesená",J225,0)</f>
        <v>0</v>
      </c>
      <c r="BI225" s="141">
        <f>IF(N225="nulová",J225,0)</f>
        <v>0</v>
      </c>
      <c r="BJ225" s="16" t="s">
        <v>79</v>
      </c>
      <c r="BK225" s="141">
        <f>ROUND(I225*H225,2)</f>
        <v>0</v>
      </c>
      <c r="BL225" s="16" t="s">
        <v>139</v>
      </c>
      <c r="BM225" s="140" t="s">
        <v>1154</v>
      </c>
    </row>
    <row r="226" spans="2:65" s="1" customFormat="1" ht="24.2" customHeight="1">
      <c r="B226" s="128"/>
      <c r="C226" s="129" t="s">
        <v>276</v>
      </c>
      <c r="D226" s="129" t="s">
        <v>135</v>
      </c>
      <c r="E226" s="130" t="s">
        <v>1155</v>
      </c>
      <c r="F226" s="131" t="s">
        <v>1156</v>
      </c>
      <c r="G226" s="132" t="s">
        <v>178</v>
      </c>
      <c r="H226" s="133">
        <v>1.704</v>
      </c>
      <c r="I226" s="134"/>
      <c r="J226" s="134">
        <f>ROUND(I226*H226,2)</f>
        <v>0</v>
      </c>
      <c r="K226" s="135"/>
      <c r="L226" s="28"/>
      <c r="M226" s="136" t="s">
        <v>1</v>
      </c>
      <c r="N226" s="137" t="s">
        <v>36</v>
      </c>
      <c r="O226" s="138">
        <v>28.692</v>
      </c>
      <c r="P226" s="138">
        <f>O226*H226</f>
        <v>48.891168</v>
      </c>
      <c r="Q226" s="138">
        <v>1.05291</v>
      </c>
      <c r="R226" s="138">
        <f>Q226*H226</f>
        <v>1.79415864</v>
      </c>
      <c r="S226" s="138">
        <v>0</v>
      </c>
      <c r="T226" s="139">
        <f>S226*H226</f>
        <v>0</v>
      </c>
      <c r="AR226" s="140" t="s">
        <v>139</v>
      </c>
      <c r="AT226" s="140" t="s">
        <v>135</v>
      </c>
      <c r="AU226" s="140" t="s">
        <v>81</v>
      </c>
      <c r="AY226" s="16" t="s">
        <v>133</v>
      </c>
      <c r="BE226" s="141">
        <f>IF(N226="základní",J226,0)</f>
        <v>0</v>
      </c>
      <c r="BF226" s="141">
        <f>IF(N226="snížená",J226,0)</f>
        <v>0</v>
      </c>
      <c r="BG226" s="141">
        <f>IF(N226="zákl. přenesená",J226,0)</f>
        <v>0</v>
      </c>
      <c r="BH226" s="141">
        <f>IF(N226="sníž. přenesená",J226,0)</f>
        <v>0</v>
      </c>
      <c r="BI226" s="141">
        <f>IF(N226="nulová",J226,0)</f>
        <v>0</v>
      </c>
      <c r="BJ226" s="16" t="s">
        <v>79</v>
      </c>
      <c r="BK226" s="141">
        <f>ROUND(I226*H226,2)</f>
        <v>0</v>
      </c>
      <c r="BL226" s="16" t="s">
        <v>139</v>
      </c>
      <c r="BM226" s="140" t="s">
        <v>1157</v>
      </c>
    </row>
    <row r="227" spans="2:51" s="14" customFormat="1" ht="12">
      <c r="B227" s="174"/>
      <c r="D227" s="162" t="s">
        <v>925</v>
      </c>
      <c r="E227" s="175" t="s">
        <v>1</v>
      </c>
      <c r="F227" s="176" t="s">
        <v>1158</v>
      </c>
      <c r="H227" s="175" t="s">
        <v>1</v>
      </c>
      <c r="L227" s="174"/>
      <c r="M227" s="177"/>
      <c r="T227" s="178"/>
      <c r="AT227" s="175" t="s">
        <v>925</v>
      </c>
      <c r="AU227" s="175" t="s">
        <v>81</v>
      </c>
      <c r="AV227" s="14" t="s">
        <v>79</v>
      </c>
      <c r="AW227" s="14" t="s">
        <v>28</v>
      </c>
      <c r="AX227" s="14" t="s">
        <v>71</v>
      </c>
      <c r="AY227" s="175" t="s">
        <v>133</v>
      </c>
    </row>
    <row r="228" spans="2:51" s="12" customFormat="1" ht="12">
      <c r="B228" s="161"/>
      <c r="D228" s="162" t="s">
        <v>925</v>
      </c>
      <c r="E228" s="163" t="s">
        <v>1</v>
      </c>
      <c r="F228" s="164" t="s">
        <v>1159</v>
      </c>
      <c r="H228" s="165">
        <v>1.038</v>
      </c>
      <c r="L228" s="161"/>
      <c r="M228" s="166"/>
      <c r="T228" s="167"/>
      <c r="AT228" s="163" t="s">
        <v>925</v>
      </c>
      <c r="AU228" s="163" t="s">
        <v>81</v>
      </c>
      <c r="AV228" s="12" t="s">
        <v>81</v>
      </c>
      <c r="AW228" s="12" t="s">
        <v>28</v>
      </c>
      <c r="AX228" s="12" t="s">
        <v>71</v>
      </c>
      <c r="AY228" s="163" t="s">
        <v>133</v>
      </c>
    </row>
    <row r="229" spans="2:51" s="14" customFormat="1" ht="12">
      <c r="B229" s="174"/>
      <c r="D229" s="162" t="s">
        <v>925</v>
      </c>
      <c r="E229" s="175" t="s">
        <v>1</v>
      </c>
      <c r="F229" s="176" t="s">
        <v>1160</v>
      </c>
      <c r="H229" s="175" t="s">
        <v>1</v>
      </c>
      <c r="L229" s="174"/>
      <c r="M229" s="177"/>
      <c r="T229" s="178"/>
      <c r="AT229" s="175" t="s">
        <v>925</v>
      </c>
      <c r="AU229" s="175" t="s">
        <v>81</v>
      </c>
      <c r="AV229" s="14" t="s">
        <v>79</v>
      </c>
      <c r="AW229" s="14" t="s">
        <v>28</v>
      </c>
      <c r="AX229" s="14" t="s">
        <v>71</v>
      </c>
      <c r="AY229" s="175" t="s">
        <v>133</v>
      </c>
    </row>
    <row r="230" spans="2:51" s="12" customFormat="1" ht="12">
      <c r="B230" s="161"/>
      <c r="D230" s="162" t="s">
        <v>925</v>
      </c>
      <c r="E230" s="163" t="s">
        <v>1</v>
      </c>
      <c r="F230" s="164" t="s">
        <v>1161</v>
      </c>
      <c r="H230" s="165">
        <v>0.387</v>
      </c>
      <c r="L230" s="161"/>
      <c r="M230" s="166"/>
      <c r="T230" s="167"/>
      <c r="AT230" s="163" t="s">
        <v>925</v>
      </c>
      <c r="AU230" s="163" t="s">
        <v>81</v>
      </c>
      <c r="AV230" s="12" t="s">
        <v>81</v>
      </c>
      <c r="AW230" s="12" t="s">
        <v>28</v>
      </c>
      <c r="AX230" s="12" t="s">
        <v>71</v>
      </c>
      <c r="AY230" s="163" t="s">
        <v>133</v>
      </c>
    </row>
    <row r="231" spans="2:51" s="12" customFormat="1" ht="12">
      <c r="B231" s="161"/>
      <c r="D231" s="162" t="s">
        <v>925</v>
      </c>
      <c r="E231" s="163" t="s">
        <v>1</v>
      </c>
      <c r="F231" s="164" t="s">
        <v>1162</v>
      </c>
      <c r="H231" s="165">
        <v>0.279</v>
      </c>
      <c r="L231" s="161"/>
      <c r="M231" s="166"/>
      <c r="T231" s="167"/>
      <c r="AT231" s="163" t="s">
        <v>925</v>
      </c>
      <c r="AU231" s="163" t="s">
        <v>81</v>
      </c>
      <c r="AV231" s="12" t="s">
        <v>81</v>
      </c>
      <c r="AW231" s="12" t="s">
        <v>28</v>
      </c>
      <c r="AX231" s="12" t="s">
        <v>71</v>
      </c>
      <c r="AY231" s="163" t="s">
        <v>133</v>
      </c>
    </row>
    <row r="232" spans="2:51" s="13" customFormat="1" ht="12">
      <c r="B232" s="168"/>
      <c r="D232" s="162" t="s">
        <v>925</v>
      </c>
      <c r="E232" s="169" t="s">
        <v>1</v>
      </c>
      <c r="F232" s="170" t="s">
        <v>969</v>
      </c>
      <c r="H232" s="171">
        <v>1.7040000000000002</v>
      </c>
      <c r="L232" s="168"/>
      <c r="M232" s="172"/>
      <c r="T232" s="173"/>
      <c r="AT232" s="169" t="s">
        <v>925</v>
      </c>
      <c r="AU232" s="169" t="s">
        <v>81</v>
      </c>
      <c r="AV232" s="13" t="s">
        <v>139</v>
      </c>
      <c r="AW232" s="13" t="s">
        <v>28</v>
      </c>
      <c r="AX232" s="13" t="s">
        <v>79</v>
      </c>
      <c r="AY232" s="169" t="s">
        <v>133</v>
      </c>
    </row>
    <row r="233" spans="2:65" s="1" customFormat="1" ht="24.2" customHeight="1">
      <c r="B233" s="128"/>
      <c r="C233" s="129" t="s">
        <v>208</v>
      </c>
      <c r="D233" s="129" t="s">
        <v>135</v>
      </c>
      <c r="E233" s="130" t="s">
        <v>947</v>
      </c>
      <c r="F233" s="131" t="s">
        <v>948</v>
      </c>
      <c r="G233" s="132" t="s">
        <v>145</v>
      </c>
      <c r="H233" s="133">
        <v>226.39</v>
      </c>
      <c r="I233" s="134"/>
      <c r="J233" s="134">
        <f>ROUND(I233*H233,2)</f>
        <v>0</v>
      </c>
      <c r="K233" s="135"/>
      <c r="L233" s="28"/>
      <c r="M233" s="136" t="s">
        <v>1</v>
      </c>
      <c r="N233" s="137" t="s">
        <v>36</v>
      </c>
      <c r="O233" s="138">
        <v>0.97</v>
      </c>
      <c r="P233" s="138">
        <f>O233*H233</f>
        <v>219.5983</v>
      </c>
      <c r="Q233" s="138">
        <v>0</v>
      </c>
      <c r="R233" s="138">
        <f>Q233*H233</f>
        <v>0</v>
      </c>
      <c r="S233" s="138">
        <v>0</v>
      </c>
      <c r="T233" s="139">
        <f>S233*H233</f>
        <v>0</v>
      </c>
      <c r="AR233" s="140" t="s">
        <v>139</v>
      </c>
      <c r="AT233" s="140" t="s">
        <v>135</v>
      </c>
      <c r="AU233" s="140" t="s">
        <v>81</v>
      </c>
      <c r="AY233" s="16" t="s">
        <v>133</v>
      </c>
      <c r="BE233" s="141">
        <f>IF(N233="základní",J233,0)</f>
        <v>0</v>
      </c>
      <c r="BF233" s="141">
        <f>IF(N233="snížená",J233,0)</f>
        <v>0</v>
      </c>
      <c r="BG233" s="141">
        <f>IF(N233="zákl. přenesená",J233,0)</f>
        <v>0</v>
      </c>
      <c r="BH233" s="141">
        <f>IF(N233="sníž. přenesená",J233,0)</f>
        <v>0</v>
      </c>
      <c r="BI233" s="141">
        <f>IF(N233="nulová",J233,0)</f>
        <v>0</v>
      </c>
      <c r="BJ233" s="16" t="s">
        <v>79</v>
      </c>
      <c r="BK233" s="141">
        <f>ROUND(I233*H233,2)</f>
        <v>0</v>
      </c>
      <c r="BL233" s="16" t="s">
        <v>139</v>
      </c>
      <c r="BM233" s="140" t="s">
        <v>1163</v>
      </c>
    </row>
    <row r="234" spans="2:51" s="12" customFormat="1" ht="12">
      <c r="B234" s="161"/>
      <c r="D234" s="162" t="s">
        <v>925</v>
      </c>
      <c r="E234" s="163" t="s">
        <v>1</v>
      </c>
      <c r="F234" s="164" t="s">
        <v>877</v>
      </c>
      <c r="H234" s="165">
        <v>226.39</v>
      </c>
      <c r="L234" s="161"/>
      <c r="M234" s="166"/>
      <c r="T234" s="167"/>
      <c r="AT234" s="163" t="s">
        <v>925</v>
      </c>
      <c r="AU234" s="163" t="s">
        <v>81</v>
      </c>
      <c r="AV234" s="12" t="s">
        <v>81</v>
      </c>
      <c r="AW234" s="12" t="s">
        <v>28</v>
      </c>
      <c r="AX234" s="12" t="s">
        <v>79</v>
      </c>
      <c r="AY234" s="163" t="s">
        <v>133</v>
      </c>
    </row>
    <row r="235" spans="2:65" s="1" customFormat="1" ht="60">
      <c r="B235" s="128"/>
      <c r="C235" s="142" t="s">
        <v>287</v>
      </c>
      <c r="D235" s="142" t="s">
        <v>175</v>
      </c>
      <c r="E235" s="143" t="s">
        <v>1164</v>
      </c>
      <c r="F235" s="144" t="s">
        <v>1588</v>
      </c>
      <c r="G235" s="145" t="s">
        <v>145</v>
      </c>
      <c r="H235" s="146">
        <v>233.182</v>
      </c>
      <c r="I235" s="147"/>
      <c r="J235" s="147">
        <f>ROUND(I235*H235,2)</f>
        <v>0</v>
      </c>
      <c r="K235" s="148"/>
      <c r="L235" s="149"/>
      <c r="M235" s="150" t="s">
        <v>1</v>
      </c>
      <c r="N235" s="151" t="s">
        <v>36</v>
      </c>
      <c r="O235" s="138">
        <v>0</v>
      </c>
      <c r="P235" s="138">
        <f>O235*H235</f>
        <v>0</v>
      </c>
      <c r="Q235" s="138">
        <v>0.0105</v>
      </c>
      <c r="R235" s="138">
        <f>Q235*H235</f>
        <v>2.448411</v>
      </c>
      <c r="S235" s="138">
        <v>0</v>
      </c>
      <c r="T235" s="139">
        <f>S235*H235</f>
        <v>0</v>
      </c>
      <c r="AR235" s="140" t="s">
        <v>149</v>
      </c>
      <c r="AT235" s="140" t="s">
        <v>175</v>
      </c>
      <c r="AU235" s="140" t="s">
        <v>81</v>
      </c>
      <c r="AY235" s="16" t="s">
        <v>133</v>
      </c>
      <c r="BE235" s="141">
        <f>IF(N235="základní",J235,0)</f>
        <v>0</v>
      </c>
      <c r="BF235" s="141">
        <f>IF(N235="snížená",J235,0)</f>
        <v>0</v>
      </c>
      <c r="BG235" s="141">
        <f>IF(N235="zákl. přenesená",J235,0)</f>
        <v>0</v>
      </c>
      <c r="BH235" s="141">
        <f>IF(N235="sníž. přenesená",J235,0)</f>
        <v>0</v>
      </c>
      <c r="BI235" s="141">
        <f>IF(N235="nulová",J235,0)</f>
        <v>0</v>
      </c>
      <c r="BJ235" s="16" t="s">
        <v>79</v>
      </c>
      <c r="BK235" s="141">
        <f>ROUND(I235*H235,2)</f>
        <v>0</v>
      </c>
      <c r="BL235" s="16" t="s">
        <v>139</v>
      </c>
      <c r="BM235" s="140" t="s">
        <v>1165</v>
      </c>
    </row>
    <row r="236" spans="2:51" s="12" customFormat="1" ht="12">
      <c r="B236" s="161"/>
      <c r="D236" s="162" t="s">
        <v>925</v>
      </c>
      <c r="F236" s="164" t="s">
        <v>1166</v>
      </c>
      <c r="H236" s="165">
        <v>233.182</v>
      </c>
      <c r="L236" s="161"/>
      <c r="M236" s="166"/>
      <c r="T236" s="167"/>
      <c r="AT236" s="163" t="s">
        <v>925</v>
      </c>
      <c r="AU236" s="163" t="s">
        <v>81</v>
      </c>
      <c r="AV236" s="12" t="s">
        <v>81</v>
      </c>
      <c r="AW236" s="12" t="s">
        <v>3</v>
      </c>
      <c r="AX236" s="12" t="s">
        <v>79</v>
      </c>
      <c r="AY236" s="163" t="s">
        <v>133</v>
      </c>
    </row>
    <row r="237" spans="2:63" s="11" customFormat="1" ht="22.9" customHeight="1">
      <c r="B237" s="117"/>
      <c r="D237" s="118" t="s">
        <v>70</v>
      </c>
      <c r="E237" s="126" t="s">
        <v>146</v>
      </c>
      <c r="F237" s="126" t="s">
        <v>1167</v>
      </c>
      <c r="J237" s="127">
        <f>BK237</f>
        <v>0</v>
      </c>
      <c r="L237" s="117"/>
      <c r="M237" s="121"/>
      <c r="P237" s="122">
        <f>SUM(P238:P267)</f>
        <v>414.71054699999985</v>
      </c>
      <c r="R237" s="122">
        <f>SUM(R238:R267)</f>
        <v>106.93979658999999</v>
      </c>
      <c r="T237" s="123">
        <f>SUM(T238:T267)</f>
        <v>0</v>
      </c>
      <c r="AR237" s="118" t="s">
        <v>79</v>
      </c>
      <c r="AT237" s="124" t="s">
        <v>70</v>
      </c>
      <c r="AU237" s="124" t="s">
        <v>79</v>
      </c>
      <c r="AY237" s="118" t="s">
        <v>133</v>
      </c>
      <c r="BK237" s="125">
        <f>SUM(BK238:BK267)</f>
        <v>0</v>
      </c>
    </row>
    <row r="238" spans="2:65" s="1" customFormat="1" ht="24.2" customHeight="1">
      <c r="B238" s="128"/>
      <c r="C238" s="129" t="s">
        <v>211</v>
      </c>
      <c r="D238" s="129" t="s">
        <v>135</v>
      </c>
      <c r="E238" s="130" t="s">
        <v>1168</v>
      </c>
      <c r="F238" s="131" t="s">
        <v>1169</v>
      </c>
      <c r="G238" s="132" t="s">
        <v>145</v>
      </c>
      <c r="H238" s="133">
        <v>146.003</v>
      </c>
      <c r="I238" s="134"/>
      <c r="J238" s="134">
        <f>ROUND(I238*H238,2)</f>
        <v>0</v>
      </c>
      <c r="K238" s="135"/>
      <c r="L238" s="28"/>
      <c r="M238" s="136" t="s">
        <v>1</v>
      </c>
      <c r="N238" s="137" t="s">
        <v>36</v>
      </c>
      <c r="O238" s="138">
        <v>0.117</v>
      </c>
      <c r="P238" s="138">
        <f>O238*H238</f>
        <v>17.082351</v>
      </c>
      <c r="Q238" s="138">
        <v>0.00735</v>
      </c>
      <c r="R238" s="138">
        <f>Q238*H238</f>
        <v>1.0731220499999998</v>
      </c>
      <c r="S238" s="138">
        <v>0</v>
      </c>
      <c r="T238" s="139">
        <f>S238*H238</f>
        <v>0</v>
      </c>
      <c r="AR238" s="140" t="s">
        <v>139</v>
      </c>
      <c r="AT238" s="140" t="s">
        <v>135</v>
      </c>
      <c r="AU238" s="140" t="s">
        <v>81</v>
      </c>
      <c r="AY238" s="16" t="s">
        <v>133</v>
      </c>
      <c r="BE238" s="141">
        <f>IF(N238="základní",J238,0)</f>
        <v>0</v>
      </c>
      <c r="BF238" s="141">
        <f>IF(N238="snížená",J238,0)</f>
        <v>0</v>
      </c>
      <c r="BG238" s="141">
        <f>IF(N238="zákl. přenesená",J238,0)</f>
        <v>0</v>
      </c>
      <c r="BH238" s="141">
        <f>IF(N238="sníž. přenesená",J238,0)</f>
        <v>0</v>
      </c>
      <c r="BI238" s="141">
        <f>IF(N238="nulová",J238,0)</f>
        <v>0</v>
      </c>
      <c r="BJ238" s="16" t="s">
        <v>79</v>
      </c>
      <c r="BK238" s="141">
        <f>ROUND(I238*H238,2)</f>
        <v>0</v>
      </c>
      <c r="BL238" s="16" t="s">
        <v>139</v>
      </c>
      <c r="BM238" s="140" t="s">
        <v>1170</v>
      </c>
    </row>
    <row r="239" spans="2:51" s="12" customFormat="1" ht="12">
      <c r="B239" s="161"/>
      <c r="D239" s="162" t="s">
        <v>925</v>
      </c>
      <c r="E239" s="163" t="s">
        <v>1</v>
      </c>
      <c r="F239" s="164" t="s">
        <v>1171</v>
      </c>
      <c r="H239" s="165">
        <v>33.863</v>
      </c>
      <c r="L239" s="161"/>
      <c r="M239" s="166"/>
      <c r="T239" s="167"/>
      <c r="AT239" s="163" t="s">
        <v>925</v>
      </c>
      <c r="AU239" s="163" t="s">
        <v>81</v>
      </c>
      <c r="AV239" s="12" t="s">
        <v>81</v>
      </c>
      <c r="AW239" s="12" t="s">
        <v>28</v>
      </c>
      <c r="AX239" s="12" t="s">
        <v>71</v>
      </c>
      <c r="AY239" s="163" t="s">
        <v>133</v>
      </c>
    </row>
    <row r="240" spans="2:51" s="12" customFormat="1" ht="12">
      <c r="B240" s="161"/>
      <c r="D240" s="162" t="s">
        <v>925</v>
      </c>
      <c r="E240" s="163" t="s">
        <v>1</v>
      </c>
      <c r="F240" s="164" t="s">
        <v>1130</v>
      </c>
      <c r="H240" s="165">
        <v>78.75</v>
      </c>
      <c r="L240" s="161"/>
      <c r="M240" s="166"/>
      <c r="T240" s="167"/>
      <c r="AT240" s="163" t="s">
        <v>925</v>
      </c>
      <c r="AU240" s="163" t="s">
        <v>81</v>
      </c>
      <c r="AV240" s="12" t="s">
        <v>81</v>
      </c>
      <c r="AW240" s="12" t="s">
        <v>28</v>
      </c>
      <c r="AX240" s="12" t="s">
        <v>71</v>
      </c>
      <c r="AY240" s="163" t="s">
        <v>133</v>
      </c>
    </row>
    <row r="241" spans="2:51" s="12" customFormat="1" ht="12">
      <c r="B241" s="161"/>
      <c r="D241" s="162" t="s">
        <v>925</v>
      </c>
      <c r="E241" s="163" t="s">
        <v>1</v>
      </c>
      <c r="F241" s="164" t="s">
        <v>1172</v>
      </c>
      <c r="H241" s="165">
        <v>33.39</v>
      </c>
      <c r="L241" s="161"/>
      <c r="M241" s="166"/>
      <c r="T241" s="167"/>
      <c r="AT241" s="163" t="s">
        <v>925</v>
      </c>
      <c r="AU241" s="163" t="s">
        <v>81</v>
      </c>
      <c r="AV241" s="12" t="s">
        <v>81</v>
      </c>
      <c r="AW241" s="12" t="s">
        <v>28</v>
      </c>
      <c r="AX241" s="12" t="s">
        <v>71</v>
      </c>
      <c r="AY241" s="163" t="s">
        <v>133</v>
      </c>
    </row>
    <row r="242" spans="2:51" s="13" customFormat="1" ht="12">
      <c r="B242" s="168"/>
      <c r="D242" s="162" t="s">
        <v>925</v>
      </c>
      <c r="E242" s="169" t="s">
        <v>1</v>
      </c>
      <c r="F242" s="170" t="s">
        <v>969</v>
      </c>
      <c r="H242" s="171">
        <v>146.003</v>
      </c>
      <c r="L242" s="168"/>
      <c r="M242" s="172"/>
      <c r="T242" s="173"/>
      <c r="AT242" s="169" t="s">
        <v>925</v>
      </c>
      <c r="AU242" s="169" t="s">
        <v>81</v>
      </c>
      <c r="AV242" s="13" t="s">
        <v>139</v>
      </c>
      <c r="AW242" s="13" t="s">
        <v>28</v>
      </c>
      <c r="AX242" s="13" t="s">
        <v>79</v>
      </c>
      <c r="AY242" s="169" t="s">
        <v>133</v>
      </c>
    </row>
    <row r="243" spans="2:65" s="1" customFormat="1" ht="24.2" customHeight="1">
      <c r="B243" s="128"/>
      <c r="C243" s="129" t="s">
        <v>294</v>
      </c>
      <c r="D243" s="129" t="s">
        <v>135</v>
      </c>
      <c r="E243" s="130" t="s">
        <v>1173</v>
      </c>
      <c r="F243" s="131" t="s">
        <v>1174</v>
      </c>
      <c r="G243" s="132" t="s">
        <v>145</v>
      </c>
      <c r="H243" s="133">
        <v>146.003</v>
      </c>
      <c r="I243" s="134"/>
      <c r="J243" s="134">
        <f>ROUND(I243*H243,2)</f>
        <v>0</v>
      </c>
      <c r="K243" s="135"/>
      <c r="L243" s="28"/>
      <c r="M243" s="136" t="s">
        <v>1</v>
      </c>
      <c r="N243" s="137" t="s">
        <v>36</v>
      </c>
      <c r="O243" s="138">
        <v>0.47</v>
      </c>
      <c r="P243" s="138">
        <f>O243*H243</f>
        <v>68.62140999999998</v>
      </c>
      <c r="Q243" s="138">
        <v>0.01838</v>
      </c>
      <c r="R243" s="138">
        <f>Q243*H243</f>
        <v>2.6835351399999996</v>
      </c>
      <c r="S243" s="138">
        <v>0</v>
      </c>
      <c r="T243" s="139">
        <f>S243*H243</f>
        <v>0</v>
      </c>
      <c r="AR243" s="140" t="s">
        <v>139</v>
      </c>
      <c r="AT243" s="140" t="s">
        <v>135</v>
      </c>
      <c r="AU243" s="140" t="s">
        <v>81</v>
      </c>
      <c r="AY243" s="16" t="s">
        <v>133</v>
      </c>
      <c r="BE243" s="141">
        <f>IF(N243="základní",J243,0)</f>
        <v>0</v>
      </c>
      <c r="BF243" s="141">
        <f>IF(N243="snížená",J243,0)</f>
        <v>0</v>
      </c>
      <c r="BG243" s="141">
        <f>IF(N243="zákl. přenesená",J243,0)</f>
        <v>0</v>
      </c>
      <c r="BH243" s="141">
        <f>IF(N243="sníž. přenesená",J243,0)</f>
        <v>0</v>
      </c>
      <c r="BI243" s="141">
        <f>IF(N243="nulová",J243,0)</f>
        <v>0</v>
      </c>
      <c r="BJ243" s="16" t="s">
        <v>79</v>
      </c>
      <c r="BK243" s="141">
        <f>ROUND(I243*H243,2)</f>
        <v>0</v>
      </c>
      <c r="BL243" s="16" t="s">
        <v>139</v>
      </c>
      <c r="BM243" s="140" t="s">
        <v>1175</v>
      </c>
    </row>
    <row r="244" spans="2:51" s="12" customFormat="1" ht="12">
      <c r="B244" s="161"/>
      <c r="D244" s="162" t="s">
        <v>925</v>
      </c>
      <c r="E244" s="163" t="s">
        <v>1</v>
      </c>
      <c r="F244" s="164" t="s">
        <v>1171</v>
      </c>
      <c r="H244" s="165">
        <v>33.863</v>
      </c>
      <c r="L244" s="161"/>
      <c r="M244" s="166"/>
      <c r="T244" s="167"/>
      <c r="AT244" s="163" t="s">
        <v>925</v>
      </c>
      <c r="AU244" s="163" t="s">
        <v>81</v>
      </c>
      <c r="AV244" s="12" t="s">
        <v>81</v>
      </c>
      <c r="AW244" s="12" t="s">
        <v>28</v>
      </c>
      <c r="AX244" s="12" t="s">
        <v>71</v>
      </c>
      <c r="AY244" s="163" t="s">
        <v>133</v>
      </c>
    </row>
    <row r="245" spans="2:51" s="12" customFormat="1" ht="12">
      <c r="B245" s="161"/>
      <c r="D245" s="162" t="s">
        <v>925</v>
      </c>
      <c r="E245" s="163" t="s">
        <v>1</v>
      </c>
      <c r="F245" s="164" t="s">
        <v>1130</v>
      </c>
      <c r="H245" s="165">
        <v>78.75</v>
      </c>
      <c r="L245" s="161"/>
      <c r="M245" s="166"/>
      <c r="T245" s="167"/>
      <c r="AT245" s="163" t="s">
        <v>925</v>
      </c>
      <c r="AU245" s="163" t="s">
        <v>81</v>
      </c>
      <c r="AV245" s="12" t="s">
        <v>81</v>
      </c>
      <c r="AW245" s="12" t="s">
        <v>28</v>
      </c>
      <c r="AX245" s="12" t="s">
        <v>71</v>
      </c>
      <c r="AY245" s="163" t="s">
        <v>133</v>
      </c>
    </row>
    <row r="246" spans="2:51" s="12" customFormat="1" ht="12">
      <c r="B246" s="161"/>
      <c r="D246" s="162" t="s">
        <v>925</v>
      </c>
      <c r="E246" s="163" t="s">
        <v>1</v>
      </c>
      <c r="F246" s="164" t="s">
        <v>1172</v>
      </c>
      <c r="H246" s="165">
        <v>33.39</v>
      </c>
      <c r="L246" s="161"/>
      <c r="M246" s="166"/>
      <c r="T246" s="167"/>
      <c r="AT246" s="163" t="s">
        <v>925</v>
      </c>
      <c r="AU246" s="163" t="s">
        <v>81</v>
      </c>
      <c r="AV246" s="12" t="s">
        <v>81</v>
      </c>
      <c r="AW246" s="12" t="s">
        <v>28</v>
      </c>
      <c r="AX246" s="12" t="s">
        <v>71</v>
      </c>
      <c r="AY246" s="163" t="s">
        <v>133</v>
      </c>
    </row>
    <row r="247" spans="2:51" s="13" customFormat="1" ht="12">
      <c r="B247" s="168"/>
      <c r="D247" s="162" t="s">
        <v>925</v>
      </c>
      <c r="E247" s="169" t="s">
        <v>1</v>
      </c>
      <c r="F247" s="170" t="s">
        <v>969</v>
      </c>
      <c r="H247" s="171">
        <v>146.003</v>
      </c>
      <c r="L247" s="168"/>
      <c r="M247" s="172"/>
      <c r="T247" s="173"/>
      <c r="AT247" s="169" t="s">
        <v>925</v>
      </c>
      <c r="AU247" s="169" t="s">
        <v>81</v>
      </c>
      <c r="AV247" s="13" t="s">
        <v>139</v>
      </c>
      <c r="AW247" s="13" t="s">
        <v>28</v>
      </c>
      <c r="AX247" s="13" t="s">
        <v>79</v>
      </c>
      <c r="AY247" s="169" t="s">
        <v>133</v>
      </c>
    </row>
    <row r="248" spans="2:65" s="1" customFormat="1" ht="44.25" customHeight="1">
      <c r="B248" s="128"/>
      <c r="C248" s="129" t="s">
        <v>214</v>
      </c>
      <c r="D248" s="129" t="s">
        <v>135</v>
      </c>
      <c r="E248" s="130" t="s">
        <v>1176</v>
      </c>
      <c r="F248" s="131" t="s">
        <v>1177</v>
      </c>
      <c r="G248" s="132" t="s">
        <v>145</v>
      </c>
      <c r="H248" s="133">
        <v>129.64</v>
      </c>
      <c r="I248" s="134"/>
      <c r="J248" s="134">
        <f>ROUND(I248*H248,2)</f>
        <v>0</v>
      </c>
      <c r="K248" s="135"/>
      <c r="L248" s="28"/>
      <c r="M248" s="136" t="s">
        <v>1</v>
      </c>
      <c r="N248" s="137" t="s">
        <v>36</v>
      </c>
      <c r="O248" s="138">
        <v>1.36</v>
      </c>
      <c r="P248" s="138">
        <f>O248*H248</f>
        <v>176.3104</v>
      </c>
      <c r="Q248" s="138">
        <v>0.0086</v>
      </c>
      <c r="R248" s="138">
        <f>Q248*H248</f>
        <v>1.114904</v>
      </c>
      <c r="S248" s="138">
        <v>0</v>
      </c>
      <c r="T248" s="139">
        <f>S248*H248</f>
        <v>0</v>
      </c>
      <c r="AR248" s="140" t="s">
        <v>139</v>
      </c>
      <c r="AT248" s="140" t="s">
        <v>135</v>
      </c>
      <c r="AU248" s="140" t="s">
        <v>81</v>
      </c>
      <c r="AY248" s="16" t="s">
        <v>133</v>
      </c>
      <c r="BE248" s="141">
        <f>IF(N248="základní",J248,0)</f>
        <v>0</v>
      </c>
      <c r="BF248" s="141">
        <f>IF(N248="snížená",J248,0)</f>
        <v>0</v>
      </c>
      <c r="BG248" s="141">
        <f>IF(N248="zákl. přenesená",J248,0)</f>
        <v>0</v>
      </c>
      <c r="BH248" s="141">
        <f>IF(N248="sníž. přenesená",J248,0)</f>
        <v>0</v>
      </c>
      <c r="BI248" s="141">
        <f>IF(N248="nulová",J248,0)</f>
        <v>0</v>
      </c>
      <c r="BJ248" s="16" t="s">
        <v>79</v>
      </c>
      <c r="BK248" s="141">
        <f>ROUND(I248*H248,2)</f>
        <v>0</v>
      </c>
      <c r="BL248" s="16" t="s">
        <v>139</v>
      </c>
      <c r="BM248" s="140" t="s">
        <v>1178</v>
      </c>
    </row>
    <row r="249" spans="2:51" s="12" customFormat="1" ht="12">
      <c r="B249" s="161"/>
      <c r="D249" s="162" t="s">
        <v>925</v>
      </c>
      <c r="E249" s="163" t="s">
        <v>1</v>
      </c>
      <c r="F249" s="164" t="s">
        <v>1179</v>
      </c>
      <c r="H249" s="165">
        <v>96.25</v>
      </c>
      <c r="L249" s="161"/>
      <c r="M249" s="166"/>
      <c r="T249" s="167"/>
      <c r="AT249" s="163" t="s">
        <v>925</v>
      </c>
      <c r="AU249" s="163" t="s">
        <v>81</v>
      </c>
      <c r="AV249" s="12" t="s">
        <v>81</v>
      </c>
      <c r="AW249" s="12" t="s">
        <v>28</v>
      </c>
      <c r="AX249" s="12" t="s">
        <v>71</v>
      </c>
      <c r="AY249" s="163" t="s">
        <v>133</v>
      </c>
    </row>
    <row r="250" spans="2:51" s="12" customFormat="1" ht="12">
      <c r="B250" s="161"/>
      <c r="D250" s="162" t="s">
        <v>925</v>
      </c>
      <c r="E250" s="163" t="s">
        <v>1</v>
      </c>
      <c r="F250" s="164" t="s">
        <v>1172</v>
      </c>
      <c r="H250" s="165">
        <v>33.39</v>
      </c>
      <c r="L250" s="161"/>
      <c r="M250" s="166"/>
      <c r="T250" s="167"/>
      <c r="AT250" s="163" t="s">
        <v>925</v>
      </c>
      <c r="AU250" s="163" t="s">
        <v>81</v>
      </c>
      <c r="AV250" s="12" t="s">
        <v>81</v>
      </c>
      <c r="AW250" s="12" t="s">
        <v>28</v>
      </c>
      <c r="AX250" s="12" t="s">
        <v>71</v>
      </c>
      <c r="AY250" s="163" t="s">
        <v>133</v>
      </c>
    </row>
    <row r="251" spans="2:51" s="13" customFormat="1" ht="12">
      <c r="B251" s="168"/>
      <c r="D251" s="162" t="s">
        <v>925</v>
      </c>
      <c r="E251" s="169" t="s">
        <v>1</v>
      </c>
      <c r="F251" s="170" t="s">
        <v>969</v>
      </c>
      <c r="H251" s="171">
        <v>129.64</v>
      </c>
      <c r="L251" s="168"/>
      <c r="M251" s="172"/>
      <c r="T251" s="173"/>
      <c r="AT251" s="169" t="s">
        <v>925</v>
      </c>
      <c r="AU251" s="169" t="s">
        <v>81</v>
      </c>
      <c r="AV251" s="13" t="s">
        <v>139</v>
      </c>
      <c r="AW251" s="13" t="s">
        <v>28</v>
      </c>
      <c r="AX251" s="13" t="s">
        <v>79</v>
      </c>
      <c r="AY251" s="169" t="s">
        <v>133</v>
      </c>
    </row>
    <row r="252" spans="2:65" s="1" customFormat="1" ht="16.5" customHeight="1">
      <c r="B252" s="128"/>
      <c r="C252" s="142" t="s">
        <v>454</v>
      </c>
      <c r="D252" s="142" t="s">
        <v>175</v>
      </c>
      <c r="E252" s="143" t="s">
        <v>1180</v>
      </c>
      <c r="F252" s="144" t="s">
        <v>1181</v>
      </c>
      <c r="G252" s="145" t="s">
        <v>145</v>
      </c>
      <c r="H252" s="146">
        <v>136.122</v>
      </c>
      <c r="I252" s="147"/>
      <c r="J252" s="147">
        <f>ROUND(I252*H252,2)</f>
        <v>0</v>
      </c>
      <c r="K252" s="148"/>
      <c r="L252" s="149"/>
      <c r="M252" s="150" t="s">
        <v>1</v>
      </c>
      <c r="N252" s="151" t="s">
        <v>36</v>
      </c>
      <c r="O252" s="138">
        <v>0</v>
      </c>
      <c r="P252" s="138">
        <f>O252*H252</f>
        <v>0</v>
      </c>
      <c r="Q252" s="138">
        <v>0.00153</v>
      </c>
      <c r="R252" s="138">
        <f>Q252*H252</f>
        <v>0.20826666000000002</v>
      </c>
      <c r="S252" s="138">
        <v>0</v>
      </c>
      <c r="T252" s="139">
        <f>S252*H252</f>
        <v>0</v>
      </c>
      <c r="AR252" s="140" t="s">
        <v>149</v>
      </c>
      <c r="AT252" s="140" t="s">
        <v>175</v>
      </c>
      <c r="AU252" s="140" t="s">
        <v>81</v>
      </c>
      <c r="AY252" s="16" t="s">
        <v>133</v>
      </c>
      <c r="BE252" s="141">
        <f>IF(N252="základní",J252,0)</f>
        <v>0</v>
      </c>
      <c r="BF252" s="141">
        <f>IF(N252="snížená",J252,0)</f>
        <v>0</v>
      </c>
      <c r="BG252" s="141">
        <f>IF(N252="zákl. přenesená",J252,0)</f>
        <v>0</v>
      </c>
      <c r="BH252" s="141">
        <f>IF(N252="sníž. přenesená",J252,0)</f>
        <v>0</v>
      </c>
      <c r="BI252" s="141">
        <f>IF(N252="nulová",J252,0)</f>
        <v>0</v>
      </c>
      <c r="BJ252" s="16" t="s">
        <v>79</v>
      </c>
      <c r="BK252" s="141">
        <f>ROUND(I252*H252,2)</f>
        <v>0</v>
      </c>
      <c r="BL252" s="16" t="s">
        <v>139</v>
      </c>
      <c r="BM252" s="140" t="s">
        <v>1182</v>
      </c>
    </row>
    <row r="253" spans="2:51" s="12" customFormat="1" ht="12">
      <c r="B253" s="161"/>
      <c r="D253" s="162" t="s">
        <v>925</v>
      </c>
      <c r="F253" s="164" t="s">
        <v>1183</v>
      </c>
      <c r="H253" s="165">
        <v>136.122</v>
      </c>
      <c r="L253" s="161"/>
      <c r="M253" s="166"/>
      <c r="T253" s="167"/>
      <c r="AT253" s="163" t="s">
        <v>925</v>
      </c>
      <c r="AU253" s="163" t="s">
        <v>81</v>
      </c>
      <c r="AV253" s="12" t="s">
        <v>81</v>
      </c>
      <c r="AW253" s="12" t="s">
        <v>3</v>
      </c>
      <c r="AX253" s="12" t="s">
        <v>79</v>
      </c>
      <c r="AY253" s="163" t="s">
        <v>133</v>
      </c>
    </row>
    <row r="254" spans="2:65" s="1" customFormat="1" ht="24.2" customHeight="1">
      <c r="B254" s="128"/>
      <c r="C254" s="129" t="s">
        <v>218</v>
      </c>
      <c r="D254" s="129" t="s">
        <v>135</v>
      </c>
      <c r="E254" s="130" t="s">
        <v>1184</v>
      </c>
      <c r="F254" s="131" t="s">
        <v>1185</v>
      </c>
      <c r="G254" s="132" t="s">
        <v>145</v>
      </c>
      <c r="H254" s="133">
        <v>3.06</v>
      </c>
      <c r="I254" s="134"/>
      <c r="J254" s="134">
        <f>ROUND(I254*H254,2)</f>
        <v>0</v>
      </c>
      <c r="K254" s="135"/>
      <c r="L254" s="28"/>
      <c r="M254" s="136" t="s">
        <v>1</v>
      </c>
      <c r="N254" s="137" t="s">
        <v>36</v>
      </c>
      <c r="O254" s="138">
        <v>0.087</v>
      </c>
      <c r="P254" s="138">
        <f>O254*H254</f>
        <v>0.26622</v>
      </c>
      <c r="Q254" s="138">
        <v>0.00735</v>
      </c>
      <c r="R254" s="138">
        <f>Q254*H254</f>
        <v>0.022491</v>
      </c>
      <c r="S254" s="138">
        <v>0</v>
      </c>
      <c r="T254" s="139">
        <f>S254*H254</f>
        <v>0</v>
      </c>
      <c r="AR254" s="140" t="s">
        <v>139</v>
      </c>
      <c r="AT254" s="140" t="s">
        <v>135</v>
      </c>
      <c r="AU254" s="140" t="s">
        <v>81</v>
      </c>
      <c r="AY254" s="16" t="s">
        <v>133</v>
      </c>
      <c r="BE254" s="141">
        <f>IF(N254="základní",J254,0)</f>
        <v>0</v>
      </c>
      <c r="BF254" s="141">
        <f>IF(N254="snížená",J254,0)</f>
        <v>0</v>
      </c>
      <c r="BG254" s="141">
        <f>IF(N254="zákl. přenesená",J254,0)</f>
        <v>0</v>
      </c>
      <c r="BH254" s="141">
        <f>IF(N254="sníž. přenesená",J254,0)</f>
        <v>0</v>
      </c>
      <c r="BI254" s="141">
        <f>IF(N254="nulová",J254,0)</f>
        <v>0</v>
      </c>
      <c r="BJ254" s="16" t="s">
        <v>79</v>
      </c>
      <c r="BK254" s="141">
        <f>ROUND(I254*H254,2)</f>
        <v>0</v>
      </c>
      <c r="BL254" s="16" t="s">
        <v>139</v>
      </c>
      <c r="BM254" s="140" t="s">
        <v>1186</v>
      </c>
    </row>
    <row r="255" spans="2:51" s="12" customFormat="1" ht="12">
      <c r="B255" s="161"/>
      <c r="D255" s="162" t="s">
        <v>925</v>
      </c>
      <c r="E255" s="163" t="s">
        <v>1</v>
      </c>
      <c r="F255" s="164" t="s">
        <v>1187</v>
      </c>
      <c r="H255" s="165">
        <v>3.06</v>
      </c>
      <c r="L255" s="161"/>
      <c r="M255" s="166"/>
      <c r="T255" s="167"/>
      <c r="AT255" s="163" t="s">
        <v>925</v>
      </c>
      <c r="AU255" s="163" t="s">
        <v>81</v>
      </c>
      <c r="AV255" s="12" t="s">
        <v>81</v>
      </c>
      <c r="AW255" s="12" t="s">
        <v>28</v>
      </c>
      <c r="AX255" s="12" t="s">
        <v>79</v>
      </c>
      <c r="AY255" s="163" t="s">
        <v>133</v>
      </c>
    </row>
    <row r="256" spans="2:65" s="1" customFormat="1" ht="24.2" customHeight="1">
      <c r="B256" s="128"/>
      <c r="C256" s="129" t="s">
        <v>463</v>
      </c>
      <c r="D256" s="129" t="s">
        <v>135</v>
      </c>
      <c r="E256" s="130" t="s">
        <v>1188</v>
      </c>
      <c r="F256" s="131" t="s">
        <v>1189</v>
      </c>
      <c r="G256" s="132" t="s">
        <v>145</v>
      </c>
      <c r="H256" s="133">
        <v>3.06</v>
      </c>
      <c r="I256" s="134"/>
      <c r="J256" s="134">
        <f>ROUND(I256*H256,2)</f>
        <v>0</v>
      </c>
      <c r="K256" s="135"/>
      <c r="L256" s="28"/>
      <c r="M256" s="136" t="s">
        <v>1</v>
      </c>
      <c r="N256" s="137" t="s">
        <v>36</v>
      </c>
      <c r="O256" s="138">
        <v>0.38</v>
      </c>
      <c r="P256" s="138">
        <f>O256*H256</f>
        <v>1.1628</v>
      </c>
      <c r="Q256" s="138">
        <v>0.0231</v>
      </c>
      <c r="R256" s="138">
        <f>Q256*H256</f>
        <v>0.070686</v>
      </c>
      <c r="S256" s="138">
        <v>0</v>
      </c>
      <c r="T256" s="139">
        <f>S256*H256</f>
        <v>0</v>
      </c>
      <c r="AR256" s="140" t="s">
        <v>139</v>
      </c>
      <c r="AT256" s="140" t="s">
        <v>135</v>
      </c>
      <c r="AU256" s="140" t="s">
        <v>81</v>
      </c>
      <c r="AY256" s="16" t="s">
        <v>133</v>
      </c>
      <c r="BE256" s="141">
        <f>IF(N256="základní",J256,0)</f>
        <v>0</v>
      </c>
      <c r="BF256" s="141">
        <f>IF(N256="snížená",J256,0)</f>
        <v>0</v>
      </c>
      <c r="BG256" s="141">
        <f>IF(N256="zákl. přenesená",J256,0)</f>
        <v>0</v>
      </c>
      <c r="BH256" s="141">
        <f>IF(N256="sníž. přenesená",J256,0)</f>
        <v>0</v>
      </c>
      <c r="BI256" s="141">
        <f>IF(N256="nulová",J256,0)</f>
        <v>0</v>
      </c>
      <c r="BJ256" s="16" t="s">
        <v>79</v>
      </c>
      <c r="BK256" s="141">
        <f>ROUND(I256*H256,2)</f>
        <v>0</v>
      </c>
      <c r="BL256" s="16" t="s">
        <v>139</v>
      </c>
      <c r="BM256" s="140" t="s">
        <v>1190</v>
      </c>
    </row>
    <row r="257" spans="2:65" s="1" customFormat="1" ht="33" customHeight="1">
      <c r="B257" s="128"/>
      <c r="C257" s="129" t="s">
        <v>225</v>
      </c>
      <c r="D257" s="129" t="s">
        <v>135</v>
      </c>
      <c r="E257" s="130" t="s">
        <v>1191</v>
      </c>
      <c r="F257" s="131" t="s">
        <v>1192</v>
      </c>
      <c r="G257" s="132" t="s">
        <v>138</v>
      </c>
      <c r="H257" s="133">
        <v>39.744</v>
      </c>
      <c r="I257" s="134"/>
      <c r="J257" s="134">
        <f>ROUND(I257*H257,2)</f>
        <v>0</v>
      </c>
      <c r="K257" s="135"/>
      <c r="L257" s="28"/>
      <c r="M257" s="136" t="s">
        <v>1</v>
      </c>
      <c r="N257" s="137" t="s">
        <v>36</v>
      </c>
      <c r="O257" s="138">
        <v>2.317</v>
      </c>
      <c r="P257" s="138">
        <f>O257*H257</f>
        <v>92.086848</v>
      </c>
      <c r="Q257" s="138">
        <v>2.50187</v>
      </c>
      <c r="R257" s="138">
        <f>Q257*H257</f>
        <v>99.43432127999999</v>
      </c>
      <c r="S257" s="138">
        <v>0</v>
      </c>
      <c r="T257" s="139">
        <f>S257*H257</f>
        <v>0</v>
      </c>
      <c r="AR257" s="140" t="s">
        <v>139</v>
      </c>
      <c r="AT257" s="140" t="s">
        <v>135</v>
      </c>
      <c r="AU257" s="140" t="s">
        <v>81</v>
      </c>
      <c r="AY257" s="16" t="s">
        <v>133</v>
      </c>
      <c r="BE257" s="141">
        <f>IF(N257="základní",J257,0)</f>
        <v>0</v>
      </c>
      <c r="BF257" s="141">
        <f>IF(N257="snížená",J257,0)</f>
        <v>0</v>
      </c>
      <c r="BG257" s="141">
        <f>IF(N257="zákl. přenesená",J257,0)</f>
        <v>0</v>
      </c>
      <c r="BH257" s="141">
        <f>IF(N257="sníž. přenesená",J257,0)</f>
        <v>0</v>
      </c>
      <c r="BI257" s="141">
        <f>IF(N257="nulová",J257,0)</f>
        <v>0</v>
      </c>
      <c r="BJ257" s="16" t="s">
        <v>79</v>
      </c>
      <c r="BK257" s="141">
        <f>ROUND(I257*H257,2)</f>
        <v>0</v>
      </c>
      <c r="BL257" s="16" t="s">
        <v>139</v>
      </c>
      <c r="BM257" s="140" t="s">
        <v>1193</v>
      </c>
    </row>
    <row r="258" spans="2:51" s="12" customFormat="1" ht="12">
      <c r="B258" s="161"/>
      <c r="D258" s="162" t="s">
        <v>925</v>
      </c>
      <c r="E258" s="163" t="s">
        <v>1</v>
      </c>
      <c r="F258" s="164" t="s">
        <v>1086</v>
      </c>
      <c r="H258" s="165">
        <v>39.744</v>
      </c>
      <c r="L258" s="161"/>
      <c r="M258" s="166"/>
      <c r="T258" s="167"/>
      <c r="AT258" s="163" t="s">
        <v>925</v>
      </c>
      <c r="AU258" s="163" t="s">
        <v>81</v>
      </c>
      <c r="AV258" s="12" t="s">
        <v>81</v>
      </c>
      <c r="AW258" s="12" t="s">
        <v>28</v>
      </c>
      <c r="AX258" s="12" t="s">
        <v>79</v>
      </c>
      <c r="AY258" s="163" t="s">
        <v>133</v>
      </c>
    </row>
    <row r="259" spans="2:65" s="1" customFormat="1" ht="24.2" customHeight="1">
      <c r="B259" s="128"/>
      <c r="C259" s="129" t="s">
        <v>470</v>
      </c>
      <c r="D259" s="129" t="s">
        <v>135</v>
      </c>
      <c r="E259" s="130" t="s">
        <v>1194</v>
      </c>
      <c r="F259" s="131" t="s">
        <v>1195</v>
      </c>
      <c r="G259" s="132" t="s">
        <v>138</v>
      </c>
      <c r="H259" s="133">
        <v>39.744</v>
      </c>
      <c r="I259" s="134"/>
      <c r="J259" s="134">
        <f>ROUND(I259*H259,2)</f>
        <v>0</v>
      </c>
      <c r="K259" s="135"/>
      <c r="L259" s="28"/>
      <c r="M259" s="136" t="s">
        <v>1</v>
      </c>
      <c r="N259" s="137" t="s">
        <v>36</v>
      </c>
      <c r="O259" s="138">
        <v>0.675</v>
      </c>
      <c r="P259" s="138">
        <f>O259*H259</f>
        <v>26.8272</v>
      </c>
      <c r="Q259" s="138">
        <v>0.01</v>
      </c>
      <c r="R259" s="138">
        <f>Q259*H259</f>
        <v>0.39744</v>
      </c>
      <c r="S259" s="138">
        <v>0</v>
      </c>
      <c r="T259" s="139">
        <f>S259*H259</f>
        <v>0</v>
      </c>
      <c r="AR259" s="140" t="s">
        <v>139</v>
      </c>
      <c r="AT259" s="140" t="s">
        <v>135</v>
      </c>
      <c r="AU259" s="140" t="s">
        <v>81</v>
      </c>
      <c r="AY259" s="16" t="s">
        <v>133</v>
      </c>
      <c r="BE259" s="141">
        <f>IF(N259="základní",J259,0)</f>
        <v>0</v>
      </c>
      <c r="BF259" s="141">
        <f>IF(N259="snížená",J259,0)</f>
        <v>0</v>
      </c>
      <c r="BG259" s="141">
        <f>IF(N259="zákl. přenesená",J259,0)</f>
        <v>0</v>
      </c>
      <c r="BH259" s="141">
        <f>IF(N259="sníž. přenesená",J259,0)</f>
        <v>0</v>
      </c>
      <c r="BI259" s="141">
        <f>IF(N259="nulová",J259,0)</f>
        <v>0</v>
      </c>
      <c r="BJ259" s="16" t="s">
        <v>79</v>
      </c>
      <c r="BK259" s="141">
        <f>ROUND(I259*H259,2)</f>
        <v>0</v>
      </c>
      <c r="BL259" s="16" t="s">
        <v>139</v>
      </c>
      <c r="BM259" s="140" t="s">
        <v>1196</v>
      </c>
    </row>
    <row r="260" spans="2:65" s="1" customFormat="1" ht="16.5" customHeight="1">
      <c r="B260" s="128"/>
      <c r="C260" s="129" t="s">
        <v>229</v>
      </c>
      <c r="D260" s="129" t="s">
        <v>135</v>
      </c>
      <c r="E260" s="130" t="s">
        <v>1197</v>
      </c>
      <c r="F260" s="131" t="s">
        <v>1198</v>
      </c>
      <c r="G260" s="132" t="s">
        <v>178</v>
      </c>
      <c r="H260" s="133">
        <v>1.818</v>
      </c>
      <c r="I260" s="134"/>
      <c r="J260" s="134">
        <f>ROUND(I260*H260,2)</f>
        <v>0</v>
      </c>
      <c r="K260" s="135"/>
      <c r="L260" s="28"/>
      <c r="M260" s="136" t="s">
        <v>1</v>
      </c>
      <c r="N260" s="137" t="s">
        <v>36</v>
      </c>
      <c r="O260" s="138">
        <v>15.231</v>
      </c>
      <c r="P260" s="138">
        <f>O260*H260</f>
        <v>27.689958</v>
      </c>
      <c r="Q260" s="138">
        <v>1.06277</v>
      </c>
      <c r="R260" s="138">
        <f>Q260*H260</f>
        <v>1.9321158600000001</v>
      </c>
      <c r="S260" s="138">
        <v>0</v>
      </c>
      <c r="T260" s="139">
        <f>S260*H260</f>
        <v>0</v>
      </c>
      <c r="AR260" s="140" t="s">
        <v>139</v>
      </c>
      <c r="AT260" s="140" t="s">
        <v>135</v>
      </c>
      <c r="AU260" s="140" t="s">
        <v>81</v>
      </c>
      <c r="AY260" s="16" t="s">
        <v>133</v>
      </c>
      <c r="BE260" s="141">
        <f>IF(N260="základní",J260,0)</f>
        <v>0</v>
      </c>
      <c r="BF260" s="141">
        <f>IF(N260="snížená",J260,0)</f>
        <v>0</v>
      </c>
      <c r="BG260" s="141">
        <f>IF(N260="zákl. přenesená",J260,0)</f>
        <v>0</v>
      </c>
      <c r="BH260" s="141">
        <f>IF(N260="sníž. přenesená",J260,0)</f>
        <v>0</v>
      </c>
      <c r="BI260" s="141">
        <f>IF(N260="nulová",J260,0)</f>
        <v>0</v>
      </c>
      <c r="BJ260" s="16" t="s">
        <v>79</v>
      </c>
      <c r="BK260" s="141">
        <f>ROUND(I260*H260,2)</f>
        <v>0</v>
      </c>
      <c r="BL260" s="16" t="s">
        <v>139</v>
      </c>
      <c r="BM260" s="140" t="s">
        <v>1199</v>
      </c>
    </row>
    <row r="261" spans="2:65" s="1" customFormat="1" ht="27" customHeight="1">
      <c r="B261" s="128"/>
      <c r="C261" s="129"/>
      <c r="D261" s="129"/>
      <c r="E261" s="130"/>
      <c r="F261" s="192" t="s">
        <v>1567</v>
      </c>
      <c r="G261" s="132"/>
      <c r="H261" s="133"/>
      <c r="I261" s="134"/>
      <c r="J261" s="134"/>
      <c r="K261" s="135"/>
      <c r="L261" s="28"/>
      <c r="M261" s="136"/>
      <c r="N261" s="137"/>
      <c r="O261" s="138"/>
      <c r="P261" s="138"/>
      <c r="Q261" s="138"/>
      <c r="R261" s="138"/>
      <c r="S261" s="138"/>
      <c r="T261" s="139"/>
      <c r="AR261" s="140"/>
      <c r="AT261" s="140"/>
      <c r="AU261" s="140"/>
      <c r="AY261" s="16"/>
      <c r="BE261" s="141"/>
      <c r="BF261" s="141"/>
      <c r="BG261" s="141"/>
      <c r="BH261" s="141"/>
      <c r="BI261" s="141"/>
      <c r="BJ261" s="16"/>
      <c r="BK261" s="141"/>
      <c r="BL261" s="16"/>
      <c r="BM261" s="140"/>
    </row>
    <row r="262" spans="2:65" s="1" customFormat="1" ht="33" customHeight="1">
      <c r="B262" s="128"/>
      <c r="C262" s="129" t="s">
        <v>477</v>
      </c>
      <c r="D262" s="129" t="s">
        <v>135</v>
      </c>
      <c r="E262" s="130" t="s">
        <v>1200</v>
      </c>
      <c r="F262" s="131" t="s">
        <v>1201</v>
      </c>
      <c r="G262" s="132" t="s">
        <v>189</v>
      </c>
      <c r="H262" s="133">
        <v>104.23</v>
      </c>
      <c r="I262" s="134"/>
      <c r="J262" s="134">
        <f>ROUND(I262*H262,2)</f>
        <v>0</v>
      </c>
      <c r="K262" s="135"/>
      <c r="L262" s="28"/>
      <c r="M262" s="136" t="s">
        <v>1</v>
      </c>
      <c r="N262" s="137" t="s">
        <v>36</v>
      </c>
      <c r="O262" s="138">
        <v>0.032</v>
      </c>
      <c r="P262" s="138">
        <f>O262*H262</f>
        <v>3.33536</v>
      </c>
      <c r="Q262" s="138">
        <v>2E-05</v>
      </c>
      <c r="R262" s="138">
        <f>Q262*H262</f>
        <v>0.0020846000000000003</v>
      </c>
      <c r="S262" s="138">
        <v>0</v>
      </c>
      <c r="T262" s="139">
        <f>S262*H262</f>
        <v>0</v>
      </c>
      <c r="AR262" s="140" t="s">
        <v>139</v>
      </c>
      <c r="AT262" s="140" t="s">
        <v>135</v>
      </c>
      <c r="AU262" s="140" t="s">
        <v>81</v>
      </c>
      <c r="AY262" s="16" t="s">
        <v>133</v>
      </c>
      <c r="BE262" s="141">
        <f>IF(N262="základní",J262,0)</f>
        <v>0</v>
      </c>
      <c r="BF262" s="141">
        <f>IF(N262="snížená",J262,0)</f>
        <v>0</v>
      </c>
      <c r="BG262" s="141">
        <f>IF(N262="zákl. přenesená",J262,0)</f>
        <v>0</v>
      </c>
      <c r="BH262" s="141">
        <f>IF(N262="sníž. přenesená",J262,0)</f>
        <v>0</v>
      </c>
      <c r="BI262" s="141">
        <f>IF(N262="nulová",J262,0)</f>
        <v>0</v>
      </c>
      <c r="BJ262" s="16" t="s">
        <v>79</v>
      </c>
      <c r="BK262" s="141">
        <f>ROUND(I262*H262,2)</f>
        <v>0</v>
      </c>
      <c r="BL262" s="16" t="s">
        <v>139</v>
      </c>
      <c r="BM262" s="140" t="s">
        <v>1202</v>
      </c>
    </row>
    <row r="263" spans="2:51" s="12" customFormat="1" ht="12">
      <c r="B263" s="161"/>
      <c r="D263" s="162" t="s">
        <v>925</v>
      </c>
      <c r="E263" s="163" t="s">
        <v>1</v>
      </c>
      <c r="F263" s="164" t="s">
        <v>1203</v>
      </c>
      <c r="H263" s="165">
        <v>67.11</v>
      </c>
      <c r="L263" s="161"/>
      <c r="M263" s="166"/>
      <c r="T263" s="167"/>
      <c r="AT263" s="163" t="s">
        <v>925</v>
      </c>
      <c r="AU263" s="163" t="s">
        <v>81</v>
      </c>
      <c r="AV263" s="12" t="s">
        <v>81</v>
      </c>
      <c r="AW263" s="12" t="s">
        <v>28</v>
      </c>
      <c r="AX263" s="12" t="s">
        <v>71</v>
      </c>
      <c r="AY263" s="163" t="s">
        <v>133</v>
      </c>
    </row>
    <row r="264" spans="2:51" s="12" customFormat="1" ht="12">
      <c r="B264" s="161"/>
      <c r="D264" s="162" t="s">
        <v>925</v>
      </c>
      <c r="E264" s="163" t="s">
        <v>1</v>
      </c>
      <c r="F264" s="164" t="s">
        <v>1204</v>
      </c>
      <c r="H264" s="165">
        <v>37.12</v>
      </c>
      <c r="L264" s="161"/>
      <c r="M264" s="166"/>
      <c r="T264" s="167"/>
      <c r="AT264" s="163" t="s">
        <v>925</v>
      </c>
      <c r="AU264" s="163" t="s">
        <v>81</v>
      </c>
      <c r="AV264" s="12" t="s">
        <v>81</v>
      </c>
      <c r="AW264" s="12" t="s">
        <v>28</v>
      </c>
      <c r="AX264" s="12" t="s">
        <v>71</v>
      </c>
      <c r="AY264" s="163" t="s">
        <v>133</v>
      </c>
    </row>
    <row r="265" spans="2:51" s="13" customFormat="1" ht="12">
      <c r="B265" s="168"/>
      <c r="D265" s="162" t="s">
        <v>925</v>
      </c>
      <c r="E265" s="169" t="s">
        <v>1</v>
      </c>
      <c r="F265" s="170" t="s">
        <v>969</v>
      </c>
      <c r="H265" s="171">
        <v>104.22999999999999</v>
      </c>
      <c r="L265" s="168"/>
      <c r="M265" s="172"/>
      <c r="T265" s="173"/>
      <c r="AT265" s="169" t="s">
        <v>925</v>
      </c>
      <c r="AU265" s="169" t="s">
        <v>81</v>
      </c>
      <c r="AV265" s="13" t="s">
        <v>139</v>
      </c>
      <c r="AW265" s="13" t="s">
        <v>28</v>
      </c>
      <c r="AX265" s="13" t="s">
        <v>79</v>
      </c>
      <c r="AY265" s="169" t="s">
        <v>133</v>
      </c>
    </row>
    <row r="266" spans="2:65" s="1" customFormat="1" ht="21.75" customHeight="1">
      <c r="B266" s="128"/>
      <c r="C266" s="129" t="s">
        <v>232</v>
      </c>
      <c r="D266" s="129" t="s">
        <v>135</v>
      </c>
      <c r="E266" s="130" t="s">
        <v>1205</v>
      </c>
      <c r="F266" s="131" t="s">
        <v>1206</v>
      </c>
      <c r="G266" s="132" t="s">
        <v>189</v>
      </c>
      <c r="H266" s="133">
        <v>41.5</v>
      </c>
      <c r="I266" s="134"/>
      <c r="J266" s="134">
        <f>ROUND(I266*H266,2)</f>
        <v>0</v>
      </c>
      <c r="K266" s="135"/>
      <c r="L266" s="28"/>
      <c r="M266" s="136" t="s">
        <v>1</v>
      </c>
      <c r="N266" s="137" t="s">
        <v>36</v>
      </c>
      <c r="O266" s="138">
        <v>0.032</v>
      </c>
      <c r="P266" s="138">
        <f>O266*H266</f>
        <v>1.328</v>
      </c>
      <c r="Q266" s="138">
        <v>2E-05</v>
      </c>
      <c r="R266" s="138">
        <f>Q266*H266</f>
        <v>0.0008300000000000001</v>
      </c>
      <c r="S266" s="138">
        <v>0</v>
      </c>
      <c r="T266" s="139">
        <f>S266*H266</f>
        <v>0</v>
      </c>
      <c r="AR266" s="140" t="s">
        <v>139</v>
      </c>
      <c r="AT266" s="140" t="s">
        <v>135</v>
      </c>
      <c r="AU266" s="140" t="s">
        <v>81</v>
      </c>
      <c r="AY266" s="16" t="s">
        <v>133</v>
      </c>
      <c r="BE266" s="141">
        <f>IF(N266="základní",J266,0)</f>
        <v>0</v>
      </c>
      <c r="BF266" s="141">
        <f>IF(N266="snížená",J266,0)</f>
        <v>0</v>
      </c>
      <c r="BG266" s="141">
        <f>IF(N266="zákl. přenesená",J266,0)</f>
        <v>0</v>
      </c>
      <c r="BH266" s="141">
        <f>IF(N266="sníž. přenesená",J266,0)</f>
        <v>0</v>
      </c>
      <c r="BI266" s="141">
        <f>IF(N266="nulová",J266,0)</f>
        <v>0</v>
      </c>
      <c r="BJ266" s="16" t="s">
        <v>79</v>
      </c>
      <c r="BK266" s="141">
        <f>ROUND(I266*H266,2)</f>
        <v>0</v>
      </c>
      <c r="BL266" s="16" t="s">
        <v>139</v>
      </c>
      <c r="BM266" s="140" t="s">
        <v>1207</v>
      </c>
    </row>
    <row r="267" spans="2:51" s="12" customFormat="1" ht="12">
      <c r="B267" s="161"/>
      <c r="D267" s="162" t="s">
        <v>925</v>
      </c>
      <c r="E267" s="163" t="s">
        <v>1</v>
      </c>
      <c r="F267" s="164" t="s">
        <v>1208</v>
      </c>
      <c r="H267" s="165">
        <v>41.5</v>
      </c>
      <c r="L267" s="161"/>
      <c r="M267" s="166"/>
      <c r="T267" s="167"/>
      <c r="AT267" s="163" t="s">
        <v>925</v>
      </c>
      <c r="AU267" s="163" t="s">
        <v>81</v>
      </c>
      <c r="AV267" s="12" t="s">
        <v>81</v>
      </c>
      <c r="AW267" s="12" t="s">
        <v>28</v>
      </c>
      <c r="AX267" s="12" t="s">
        <v>79</v>
      </c>
      <c r="AY267" s="163" t="s">
        <v>133</v>
      </c>
    </row>
    <row r="268" spans="2:63" s="11" customFormat="1" ht="22.9" customHeight="1">
      <c r="B268" s="117"/>
      <c r="D268" s="118" t="s">
        <v>70</v>
      </c>
      <c r="E268" s="126" t="s">
        <v>164</v>
      </c>
      <c r="F268" s="126" t="s">
        <v>954</v>
      </c>
      <c r="J268" s="127">
        <f>BK268</f>
        <v>0</v>
      </c>
      <c r="L268" s="117"/>
      <c r="M268" s="121"/>
      <c r="P268" s="122">
        <f>SUM(P269:P279)</f>
        <v>845.62756</v>
      </c>
      <c r="R268" s="122">
        <f>SUM(R269:R279)</f>
        <v>14.158899199999999</v>
      </c>
      <c r="T268" s="123">
        <f>SUM(T269:T279)</f>
        <v>0</v>
      </c>
      <c r="AR268" s="118" t="s">
        <v>79</v>
      </c>
      <c r="AT268" s="124" t="s">
        <v>70</v>
      </c>
      <c r="AU268" s="124" t="s">
        <v>79</v>
      </c>
      <c r="AY268" s="118" t="s">
        <v>133</v>
      </c>
      <c r="BK268" s="125">
        <f>SUM(BK269:BK279)</f>
        <v>0</v>
      </c>
    </row>
    <row r="269" spans="2:65" s="1" customFormat="1" ht="24.2" customHeight="1">
      <c r="B269" s="128"/>
      <c r="C269" s="129" t="s">
        <v>484</v>
      </c>
      <c r="D269" s="129" t="s">
        <v>135</v>
      </c>
      <c r="E269" s="130" t="s">
        <v>1209</v>
      </c>
      <c r="F269" s="131" t="s">
        <v>1210</v>
      </c>
      <c r="G269" s="132" t="s">
        <v>145</v>
      </c>
      <c r="H269" s="133">
        <v>198.72</v>
      </c>
      <c r="I269" s="134"/>
      <c r="J269" s="134">
        <f>ROUND(I269*H269,2)</f>
        <v>0</v>
      </c>
      <c r="K269" s="135"/>
      <c r="L269" s="28"/>
      <c r="M269" s="136" t="s">
        <v>1</v>
      </c>
      <c r="N269" s="137" t="s">
        <v>36</v>
      </c>
      <c r="O269" s="138">
        <v>0.08</v>
      </c>
      <c r="P269" s="138">
        <f>O269*H269</f>
        <v>15.8976</v>
      </c>
      <c r="Q269" s="138">
        <v>0.00069</v>
      </c>
      <c r="R269" s="138">
        <f>Q269*H269</f>
        <v>0.13711679999999998</v>
      </c>
      <c r="S269" s="138">
        <v>0</v>
      </c>
      <c r="T269" s="139">
        <f>S269*H269</f>
        <v>0</v>
      </c>
      <c r="AR269" s="140" t="s">
        <v>139</v>
      </c>
      <c r="AT269" s="140" t="s">
        <v>135</v>
      </c>
      <c r="AU269" s="140" t="s">
        <v>81</v>
      </c>
      <c r="AY269" s="16" t="s">
        <v>133</v>
      </c>
      <c r="BE269" s="141">
        <f>IF(N269="základní",J269,0)</f>
        <v>0</v>
      </c>
      <c r="BF269" s="141">
        <f>IF(N269="snížená",J269,0)</f>
        <v>0</v>
      </c>
      <c r="BG269" s="141">
        <f>IF(N269="zákl. přenesená",J269,0)</f>
        <v>0</v>
      </c>
      <c r="BH269" s="141">
        <f>IF(N269="sníž. přenesená",J269,0)</f>
        <v>0</v>
      </c>
      <c r="BI269" s="141">
        <f>IF(N269="nulová",J269,0)</f>
        <v>0</v>
      </c>
      <c r="BJ269" s="16" t="s">
        <v>79</v>
      </c>
      <c r="BK269" s="141">
        <f>ROUND(I269*H269,2)</f>
        <v>0</v>
      </c>
      <c r="BL269" s="16" t="s">
        <v>139</v>
      </c>
      <c r="BM269" s="140" t="s">
        <v>1211</v>
      </c>
    </row>
    <row r="270" spans="2:51" s="12" customFormat="1" ht="12">
      <c r="B270" s="161"/>
      <c r="D270" s="162" t="s">
        <v>925</v>
      </c>
      <c r="E270" s="163" t="s">
        <v>1</v>
      </c>
      <c r="F270" s="164" t="s">
        <v>1071</v>
      </c>
      <c r="H270" s="165">
        <v>198.72</v>
      </c>
      <c r="L270" s="161"/>
      <c r="M270" s="166"/>
      <c r="T270" s="167"/>
      <c r="AT270" s="163" t="s">
        <v>925</v>
      </c>
      <c r="AU270" s="163" t="s">
        <v>81</v>
      </c>
      <c r="AV270" s="12" t="s">
        <v>81</v>
      </c>
      <c r="AW270" s="12" t="s">
        <v>28</v>
      </c>
      <c r="AX270" s="12" t="s">
        <v>79</v>
      </c>
      <c r="AY270" s="163" t="s">
        <v>133</v>
      </c>
    </row>
    <row r="271" spans="2:65" s="1" customFormat="1" ht="33" customHeight="1">
      <c r="B271" s="128"/>
      <c r="C271" s="129" t="s">
        <v>236</v>
      </c>
      <c r="D271" s="129" t="s">
        <v>135</v>
      </c>
      <c r="E271" s="130" t="s">
        <v>955</v>
      </c>
      <c r="F271" s="131" t="s">
        <v>956</v>
      </c>
      <c r="G271" s="132" t="s">
        <v>145</v>
      </c>
      <c r="H271" s="133">
        <v>198.72</v>
      </c>
      <c r="I271" s="134"/>
      <c r="J271" s="134">
        <f>ROUND(I271*H271,2)</f>
        <v>0</v>
      </c>
      <c r="K271" s="135"/>
      <c r="L271" s="28"/>
      <c r="M271" s="136" t="s">
        <v>1</v>
      </c>
      <c r="N271" s="137" t="s">
        <v>36</v>
      </c>
      <c r="O271" s="138">
        <v>0.105</v>
      </c>
      <c r="P271" s="138">
        <f>O271*H271</f>
        <v>20.8656</v>
      </c>
      <c r="Q271" s="138">
        <v>0.00013</v>
      </c>
      <c r="R271" s="138">
        <f>Q271*H271</f>
        <v>0.025833599999999998</v>
      </c>
      <c r="S271" s="138">
        <v>0</v>
      </c>
      <c r="T271" s="139">
        <f>S271*H271</f>
        <v>0</v>
      </c>
      <c r="AR271" s="140" t="s">
        <v>139</v>
      </c>
      <c r="AT271" s="140" t="s">
        <v>135</v>
      </c>
      <c r="AU271" s="140" t="s">
        <v>81</v>
      </c>
      <c r="AY271" s="16" t="s">
        <v>133</v>
      </c>
      <c r="BE271" s="141">
        <f>IF(N271="základní",J271,0)</f>
        <v>0</v>
      </c>
      <c r="BF271" s="141">
        <f>IF(N271="snížená",J271,0)</f>
        <v>0</v>
      </c>
      <c r="BG271" s="141">
        <f>IF(N271="zákl. přenesená",J271,0)</f>
        <v>0</v>
      </c>
      <c r="BH271" s="141">
        <f>IF(N271="sníž. přenesená",J271,0)</f>
        <v>0</v>
      </c>
      <c r="BI271" s="141">
        <f>IF(N271="nulová",J271,0)</f>
        <v>0</v>
      </c>
      <c r="BJ271" s="16" t="s">
        <v>79</v>
      </c>
      <c r="BK271" s="141">
        <f>ROUND(I271*H271,2)</f>
        <v>0</v>
      </c>
      <c r="BL271" s="16" t="s">
        <v>139</v>
      </c>
      <c r="BM271" s="140" t="s">
        <v>1212</v>
      </c>
    </row>
    <row r="272" spans="2:51" s="12" customFormat="1" ht="12">
      <c r="B272" s="161"/>
      <c r="D272" s="162" t="s">
        <v>925</v>
      </c>
      <c r="E272" s="163" t="s">
        <v>1</v>
      </c>
      <c r="F272" s="164" t="s">
        <v>1030</v>
      </c>
      <c r="H272" s="165">
        <v>198.72</v>
      </c>
      <c r="L272" s="161"/>
      <c r="M272" s="166"/>
      <c r="T272" s="167"/>
      <c r="AT272" s="163" t="s">
        <v>925</v>
      </c>
      <c r="AU272" s="163" t="s">
        <v>81</v>
      </c>
      <c r="AV272" s="12" t="s">
        <v>81</v>
      </c>
      <c r="AW272" s="12" t="s">
        <v>28</v>
      </c>
      <c r="AX272" s="12" t="s">
        <v>79</v>
      </c>
      <c r="AY272" s="163" t="s">
        <v>133</v>
      </c>
    </row>
    <row r="273" spans="2:65" s="1" customFormat="1" ht="24.2" customHeight="1">
      <c r="B273" s="128"/>
      <c r="C273" s="129" t="s">
        <v>491</v>
      </c>
      <c r="D273" s="129" t="s">
        <v>135</v>
      </c>
      <c r="E273" s="130" t="s">
        <v>959</v>
      </c>
      <c r="F273" s="131" t="s">
        <v>960</v>
      </c>
      <c r="G273" s="132" t="s">
        <v>145</v>
      </c>
      <c r="H273" s="133">
        <v>198.72</v>
      </c>
      <c r="I273" s="134"/>
      <c r="J273" s="134">
        <f>ROUND(I273*H273,2)</f>
        <v>0</v>
      </c>
      <c r="K273" s="135"/>
      <c r="L273" s="28"/>
      <c r="M273" s="136" t="s">
        <v>1</v>
      </c>
      <c r="N273" s="137" t="s">
        <v>36</v>
      </c>
      <c r="O273" s="138">
        <v>0.308</v>
      </c>
      <c r="P273" s="138">
        <f>O273*H273</f>
        <v>61.20576</v>
      </c>
      <c r="Q273" s="138">
        <v>4E-05</v>
      </c>
      <c r="R273" s="138">
        <f>Q273*H273</f>
        <v>0.0079488</v>
      </c>
      <c r="S273" s="138">
        <v>0</v>
      </c>
      <c r="T273" s="139">
        <f>S273*H273</f>
        <v>0</v>
      </c>
      <c r="AR273" s="140" t="s">
        <v>139</v>
      </c>
      <c r="AT273" s="140" t="s">
        <v>135</v>
      </c>
      <c r="AU273" s="140" t="s">
        <v>81</v>
      </c>
      <c r="AY273" s="16" t="s">
        <v>133</v>
      </c>
      <c r="BE273" s="141">
        <f>IF(N273="základní",J273,0)</f>
        <v>0</v>
      </c>
      <c r="BF273" s="141">
        <f>IF(N273="snížená",J273,0)</f>
        <v>0</v>
      </c>
      <c r="BG273" s="141">
        <f>IF(N273="zákl. přenesená",J273,0)</f>
        <v>0</v>
      </c>
      <c r="BH273" s="141">
        <f>IF(N273="sníž. přenesená",J273,0)</f>
        <v>0</v>
      </c>
      <c r="BI273" s="141">
        <f>IF(N273="nulová",J273,0)</f>
        <v>0</v>
      </c>
      <c r="BJ273" s="16" t="s">
        <v>79</v>
      </c>
      <c r="BK273" s="141">
        <f>ROUND(I273*H273,2)</f>
        <v>0</v>
      </c>
      <c r="BL273" s="16" t="s">
        <v>139</v>
      </c>
      <c r="BM273" s="140" t="s">
        <v>1213</v>
      </c>
    </row>
    <row r="274" spans="2:51" s="12" customFormat="1" ht="12">
      <c r="B274" s="161"/>
      <c r="D274" s="162" t="s">
        <v>925</v>
      </c>
      <c r="E274" s="163" t="s">
        <v>1</v>
      </c>
      <c r="F274" s="164" t="s">
        <v>1030</v>
      </c>
      <c r="H274" s="165">
        <v>198.72</v>
      </c>
      <c r="L274" s="161"/>
      <c r="M274" s="166"/>
      <c r="T274" s="167"/>
      <c r="AT274" s="163" t="s">
        <v>925</v>
      </c>
      <c r="AU274" s="163" t="s">
        <v>81</v>
      </c>
      <c r="AV274" s="12" t="s">
        <v>81</v>
      </c>
      <c r="AW274" s="12" t="s">
        <v>28</v>
      </c>
      <c r="AX274" s="12" t="s">
        <v>79</v>
      </c>
      <c r="AY274" s="163" t="s">
        <v>133</v>
      </c>
    </row>
    <row r="275" spans="2:65" s="1" customFormat="1" ht="24.2" customHeight="1">
      <c r="B275" s="128"/>
      <c r="C275" s="129" t="s">
        <v>239</v>
      </c>
      <c r="D275" s="129" t="s">
        <v>135</v>
      </c>
      <c r="E275" s="130" t="s">
        <v>962</v>
      </c>
      <c r="F275" s="131" t="s">
        <v>963</v>
      </c>
      <c r="G275" s="132" t="s">
        <v>178</v>
      </c>
      <c r="H275" s="133">
        <v>13.988</v>
      </c>
      <c r="I275" s="134"/>
      <c r="J275" s="134">
        <f>ROUND(I275*H275,2)</f>
        <v>0</v>
      </c>
      <c r="K275" s="135"/>
      <c r="L275" s="28"/>
      <c r="M275" s="136" t="s">
        <v>1</v>
      </c>
      <c r="N275" s="137" t="s">
        <v>36</v>
      </c>
      <c r="O275" s="138">
        <v>53.45</v>
      </c>
      <c r="P275" s="138">
        <f>O275*H275</f>
        <v>747.6586</v>
      </c>
      <c r="Q275" s="138">
        <v>0</v>
      </c>
      <c r="R275" s="138">
        <f>Q275*H275</f>
        <v>0</v>
      </c>
      <c r="S275" s="138">
        <v>0</v>
      </c>
      <c r="T275" s="139">
        <f>S275*H275</f>
        <v>0</v>
      </c>
      <c r="AR275" s="140" t="s">
        <v>139</v>
      </c>
      <c r="AT275" s="140" t="s">
        <v>135</v>
      </c>
      <c r="AU275" s="140" t="s">
        <v>81</v>
      </c>
      <c r="AY275" s="16" t="s">
        <v>133</v>
      </c>
      <c r="BE275" s="141">
        <f>IF(N275="základní",J275,0)</f>
        <v>0</v>
      </c>
      <c r="BF275" s="141">
        <f>IF(N275="snížená",J275,0)</f>
        <v>0</v>
      </c>
      <c r="BG275" s="141">
        <f>IF(N275="zákl. přenesená",J275,0)</f>
        <v>0</v>
      </c>
      <c r="BH275" s="141">
        <f>IF(N275="sníž. přenesená",J275,0)</f>
        <v>0</v>
      </c>
      <c r="BI275" s="141">
        <f>IF(N275="nulová",J275,0)</f>
        <v>0</v>
      </c>
      <c r="BJ275" s="16" t="s">
        <v>79</v>
      </c>
      <c r="BK275" s="141">
        <f>ROUND(I275*H275,2)</f>
        <v>0</v>
      </c>
      <c r="BL275" s="16" t="s">
        <v>139</v>
      </c>
      <c r="BM275" s="140" t="s">
        <v>1214</v>
      </c>
    </row>
    <row r="276" spans="2:51" s="12" customFormat="1" ht="12">
      <c r="B276" s="161"/>
      <c r="D276" s="162" t="s">
        <v>925</v>
      </c>
      <c r="E276" s="163" t="s">
        <v>1</v>
      </c>
      <c r="F276" s="164" t="s">
        <v>1215</v>
      </c>
      <c r="H276" s="165">
        <v>13.988</v>
      </c>
      <c r="L276" s="161"/>
      <c r="M276" s="166"/>
      <c r="T276" s="167"/>
      <c r="AT276" s="163" t="s">
        <v>925</v>
      </c>
      <c r="AU276" s="163" t="s">
        <v>81</v>
      </c>
      <c r="AV276" s="12" t="s">
        <v>81</v>
      </c>
      <c r="AW276" s="12" t="s">
        <v>28</v>
      </c>
      <c r="AX276" s="12" t="s">
        <v>79</v>
      </c>
      <c r="AY276" s="163" t="s">
        <v>133</v>
      </c>
    </row>
    <row r="277" spans="2:51" s="14" customFormat="1" ht="12">
      <c r="B277" s="174"/>
      <c r="D277" s="162" t="s">
        <v>925</v>
      </c>
      <c r="E277" s="175" t="s">
        <v>1</v>
      </c>
      <c r="F277" s="176" t="s">
        <v>1216</v>
      </c>
      <c r="H277" s="175" t="s">
        <v>1</v>
      </c>
      <c r="L277" s="174"/>
      <c r="M277" s="177"/>
      <c r="T277" s="178"/>
      <c r="AT277" s="175" t="s">
        <v>925</v>
      </c>
      <c r="AU277" s="175" t="s">
        <v>81</v>
      </c>
      <c r="AV277" s="14" t="s">
        <v>79</v>
      </c>
      <c r="AW277" s="14" t="s">
        <v>28</v>
      </c>
      <c r="AX277" s="14" t="s">
        <v>71</v>
      </c>
      <c r="AY277" s="175" t="s">
        <v>133</v>
      </c>
    </row>
    <row r="278" spans="2:65" s="1" customFormat="1" ht="16.5" customHeight="1">
      <c r="B278" s="128"/>
      <c r="C278" s="142" t="s">
        <v>498</v>
      </c>
      <c r="D278" s="142" t="s">
        <v>175</v>
      </c>
      <c r="E278" s="143" t="s">
        <v>966</v>
      </c>
      <c r="F278" s="144" t="s">
        <v>1217</v>
      </c>
      <c r="G278" s="145" t="s">
        <v>178</v>
      </c>
      <c r="H278" s="146">
        <v>13.988</v>
      </c>
      <c r="I278" s="147"/>
      <c r="J278" s="147">
        <f>ROUND(I278*H278,2)</f>
        <v>0</v>
      </c>
      <c r="K278" s="148"/>
      <c r="L278" s="149"/>
      <c r="M278" s="150" t="s">
        <v>1</v>
      </c>
      <c r="N278" s="151" t="s">
        <v>36</v>
      </c>
      <c r="O278" s="138">
        <v>0</v>
      </c>
      <c r="P278" s="138">
        <f>O278*H278</f>
        <v>0</v>
      </c>
      <c r="Q278" s="138">
        <v>1</v>
      </c>
      <c r="R278" s="138">
        <f>Q278*H278</f>
        <v>13.988</v>
      </c>
      <c r="S278" s="138">
        <v>0</v>
      </c>
      <c r="T278" s="139">
        <f>S278*H278</f>
        <v>0</v>
      </c>
      <c r="AR278" s="140" t="s">
        <v>149</v>
      </c>
      <c r="AT278" s="140" t="s">
        <v>175</v>
      </c>
      <c r="AU278" s="140" t="s">
        <v>81</v>
      </c>
      <c r="AY278" s="16" t="s">
        <v>133</v>
      </c>
      <c r="BE278" s="141">
        <f>IF(N278="základní",J278,0)</f>
        <v>0</v>
      </c>
      <c r="BF278" s="141">
        <f>IF(N278="snížená",J278,0)</f>
        <v>0</v>
      </c>
      <c r="BG278" s="141">
        <f>IF(N278="zákl. přenesená",J278,0)</f>
        <v>0</v>
      </c>
      <c r="BH278" s="141">
        <f>IF(N278="sníž. přenesená",J278,0)</f>
        <v>0</v>
      </c>
      <c r="BI278" s="141">
        <f>IF(N278="nulová",J278,0)</f>
        <v>0</v>
      </c>
      <c r="BJ278" s="16" t="s">
        <v>79</v>
      </c>
      <c r="BK278" s="141">
        <f>ROUND(I278*H278,2)</f>
        <v>0</v>
      </c>
      <c r="BL278" s="16" t="s">
        <v>139</v>
      </c>
      <c r="BM278" s="140" t="s">
        <v>1218</v>
      </c>
    </row>
    <row r="279" spans="2:51" s="12" customFormat="1" ht="12">
      <c r="B279" s="161"/>
      <c r="D279" s="162" t="s">
        <v>925</v>
      </c>
      <c r="E279" s="163" t="s">
        <v>1</v>
      </c>
      <c r="F279" s="164" t="s">
        <v>1215</v>
      </c>
      <c r="H279" s="165">
        <v>13.988</v>
      </c>
      <c r="L279" s="161"/>
      <c r="M279" s="166"/>
      <c r="T279" s="167"/>
      <c r="AT279" s="163" t="s">
        <v>925</v>
      </c>
      <c r="AU279" s="163" t="s">
        <v>81</v>
      </c>
      <c r="AV279" s="12" t="s">
        <v>81</v>
      </c>
      <c r="AW279" s="12" t="s">
        <v>28</v>
      </c>
      <c r="AX279" s="12" t="s">
        <v>79</v>
      </c>
      <c r="AY279" s="163" t="s">
        <v>133</v>
      </c>
    </row>
    <row r="280" spans="2:63" s="11" customFormat="1" ht="22.9" customHeight="1">
      <c r="B280" s="117"/>
      <c r="D280" s="118" t="s">
        <v>70</v>
      </c>
      <c r="E280" s="126" t="s">
        <v>970</v>
      </c>
      <c r="F280" s="126" t="s">
        <v>971</v>
      </c>
      <c r="J280" s="127">
        <f>BK280</f>
        <v>0</v>
      </c>
      <c r="L280" s="117"/>
      <c r="M280" s="121"/>
      <c r="P280" s="122">
        <f>P281</f>
        <v>38.925809</v>
      </c>
      <c r="R280" s="122">
        <f>R281</f>
        <v>0</v>
      </c>
      <c r="T280" s="123">
        <f>T281</f>
        <v>0</v>
      </c>
      <c r="AR280" s="118" t="s">
        <v>79</v>
      </c>
      <c r="AT280" s="124" t="s">
        <v>70</v>
      </c>
      <c r="AU280" s="124" t="s">
        <v>79</v>
      </c>
      <c r="AY280" s="118" t="s">
        <v>133</v>
      </c>
      <c r="BK280" s="125">
        <f>BK281</f>
        <v>0</v>
      </c>
    </row>
    <row r="281" spans="2:65" s="1" customFormat="1" ht="24.2" customHeight="1">
      <c r="B281" s="128"/>
      <c r="C281" s="129" t="s">
        <v>243</v>
      </c>
      <c r="D281" s="129" t="s">
        <v>135</v>
      </c>
      <c r="E281" s="130" t="s">
        <v>972</v>
      </c>
      <c r="F281" s="131" t="s">
        <v>973</v>
      </c>
      <c r="G281" s="132" t="s">
        <v>178</v>
      </c>
      <c r="H281" s="133">
        <v>401.297</v>
      </c>
      <c r="I281" s="134"/>
      <c r="J281" s="134">
        <f>ROUND(I281*H281,2)</f>
        <v>0</v>
      </c>
      <c r="K281" s="135"/>
      <c r="L281" s="28"/>
      <c r="M281" s="136" t="s">
        <v>1</v>
      </c>
      <c r="N281" s="137" t="s">
        <v>36</v>
      </c>
      <c r="O281" s="138">
        <v>0.097</v>
      </c>
      <c r="P281" s="138">
        <f>O281*H281</f>
        <v>38.925809</v>
      </c>
      <c r="Q281" s="138">
        <v>0</v>
      </c>
      <c r="R281" s="138">
        <f>Q281*H281</f>
        <v>0</v>
      </c>
      <c r="S281" s="138">
        <v>0</v>
      </c>
      <c r="T281" s="139">
        <f>S281*H281</f>
        <v>0</v>
      </c>
      <c r="AR281" s="140" t="s">
        <v>139</v>
      </c>
      <c r="AT281" s="140" t="s">
        <v>135</v>
      </c>
      <c r="AU281" s="140" t="s">
        <v>81</v>
      </c>
      <c r="AY281" s="16" t="s">
        <v>133</v>
      </c>
      <c r="BE281" s="141">
        <f>IF(N281="základní",J281,0)</f>
        <v>0</v>
      </c>
      <c r="BF281" s="141">
        <f>IF(N281="snížená",J281,0)</f>
        <v>0</v>
      </c>
      <c r="BG281" s="141">
        <f>IF(N281="zákl. přenesená",J281,0)</f>
        <v>0</v>
      </c>
      <c r="BH281" s="141">
        <f>IF(N281="sníž. přenesená",J281,0)</f>
        <v>0</v>
      </c>
      <c r="BI281" s="141">
        <f>IF(N281="nulová",J281,0)</f>
        <v>0</v>
      </c>
      <c r="BJ281" s="16" t="s">
        <v>79</v>
      </c>
      <c r="BK281" s="141">
        <f>ROUND(I281*H281,2)</f>
        <v>0</v>
      </c>
      <c r="BL281" s="16" t="s">
        <v>139</v>
      </c>
      <c r="BM281" s="140" t="s">
        <v>1219</v>
      </c>
    </row>
    <row r="282" spans="2:63" s="11" customFormat="1" ht="25.9" customHeight="1">
      <c r="B282" s="117"/>
      <c r="D282" s="118" t="s">
        <v>70</v>
      </c>
      <c r="E282" s="119" t="s">
        <v>219</v>
      </c>
      <c r="F282" s="119" t="s">
        <v>220</v>
      </c>
      <c r="J282" s="120">
        <f>BK282</f>
        <v>0</v>
      </c>
      <c r="L282" s="117"/>
      <c r="M282" s="121"/>
      <c r="P282" s="122">
        <f>P283+P296+P302+P312+P315+P332+P363+P381+P386+P411</f>
        <v>552.7312519999999</v>
      </c>
      <c r="R282" s="122">
        <f>R283+R296+R302+R312+R315+R332+R363+R381+R386+R411</f>
        <v>3.9233131400000008</v>
      </c>
      <c r="T282" s="123">
        <f>T283+T296+T302+T312+T315+T332+T363+T381+T386+T411</f>
        <v>0.12419999999999999</v>
      </c>
      <c r="AR282" s="118" t="s">
        <v>81</v>
      </c>
      <c r="AT282" s="124" t="s">
        <v>70</v>
      </c>
      <c r="AU282" s="124" t="s">
        <v>71</v>
      </c>
      <c r="AY282" s="118" t="s">
        <v>133</v>
      </c>
      <c r="BK282" s="125">
        <f>BK283+BK296+BK302+BK312+BK315+BK332+BK363+BK381+BK386+BK411</f>
        <v>0</v>
      </c>
    </row>
    <row r="283" spans="2:63" s="11" customFormat="1" ht="22.9" customHeight="1">
      <c r="B283" s="117"/>
      <c r="D283" s="118" t="s">
        <v>70</v>
      </c>
      <c r="E283" s="126" t="s">
        <v>1220</v>
      </c>
      <c r="F283" s="126" t="s">
        <v>1221</v>
      </c>
      <c r="J283" s="127">
        <f>BK283</f>
        <v>0</v>
      </c>
      <c r="L283" s="117"/>
      <c r="M283" s="121"/>
      <c r="P283" s="122">
        <f>SUM(P284:P295)</f>
        <v>51.072652</v>
      </c>
      <c r="R283" s="122">
        <f>SUM(R284:R295)</f>
        <v>1.3961712000000002</v>
      </c>
      <c r="T283" s="123">
        <f>SUM(T284:T295)</f>
        <v>0</v>
      </c>
      <c r="AR283" s="118" t="s">
        <v>81</v>
      </c>
      <c r="AT283" s="124" t="s">
        <v>70</v>
      </c>
      <c r="AU283" s="124" t="s">
        <v>79</v>
      </c>
      <c r="AY283" s="118" t="s">
        <v>133</v>
      </c>
      <c r="BK283" s="125">
        <f>SUM(BK284:BK295)</f>
        <v>0</v>
      </c>
    </row>
    <row r="284" spans="2:65" s="1" customFormat="1" ht="24.2" customHeight="1">
      <c r="B284" s="128"/>
      <c r="C284" s="129" t="s">
        <v>505</v>
      </c>
      <c r="D284" s="129" t="s">
        <v>135</v>
      </c>
      <c r="E284" s="130" t="s">
        <v>1222</v>
      </c>
      <c r="F284" s="131" t="s">
        <v>1223</v>
      </c>
      <c r="G284" s="132" t="s">
        <v>145</v>
      </c>
      <c r="H284" s="133">
        <v>198.72</v>
      </c>
      <c r="I284" s="134"/>
      <c r="J284" s="134">
        <f>ROUND(I284*H284,2)</f>
        <v>0</v>
      </c>
      <c r="K284" s="135"/>
      <c r="L284" s="28"/>
      <c r="M284" s="136" t="s">
        <v>1</v>
      </c>
      <c r="N284" s="137" t="s">
        <v>36</v>
      </c>
      <c r="O284" s="138">
        <v>0.024</v>
      </c>
      <c r="P284" s="138">
        <f>O284*H284</f>
        <v>4.76928</v>
      </c>
      <c r="Q284" s="138">
        <v>0</v>
      </c>
      <c r="R284" s="138">
        <f>Q284*H284</f>
        <v>0</v>
      </c>
      <c r="S284" s="138">
        <v>0</v>
      </c>
      <c r="T284" s="139">
        <f>S284*H284</f>
        <v>0</v>
      </c>
      <c r="AR284" s="140" t="s">
        <v>163</v>
      </c>
      <c r="AT284" s="140" t="s">
        <v>135</v>
      </c>
      <c r="AU284" s="140" t="s">
        <v>81</v>
      </c>
      <c r="AY284" s="16" t="s">
        <v>133</v>
      </c>
      <c r="BE284" s="141">
        <f>IF(N284="základní",J284,0)</f>
        <v>0</v>
      </c>
      <c r="BF284" s="141">
        <f>IF(N284="snížená",J284,0)</f>
        <v>0</v>
      </c>
      <c r="BG284" s="141">
        <f>IF(N284="zákl. přenesená",J284,0)</f>
        <v>0</v>
      </c>
      <c r="BH284" s="141">
        <f>IF(N284="sníž. přenesená",J284,0)</f>
        <v>0</v>
      </c>
      <c r="BI284" s="141">
        <f>IF(N284="nulová",J284,0)</f>
        <v>0</v>
      </c>
      <c r="BJ284" s="16" t="s">
        <v>79</v>
      </c>
      <c r="BK284" s="141">
        <f>ROUND(I284*H284,2)</f>
        <v>0</v>
      </c>
      <c r="BL284" s="16" t="s">
        <v>163</v>
      </c>
      <c r="BM284" s="140" t="s">
        <v>1224</v>
      </c>
    </row>
    <row r="285" spans="2:51" s="12" customFormat="1" ht="12">
      <c r="B285" s="161"/>
      <c r="D285" s="162" t="s">
        <v>925</v>
      </c>
      <c r="E285" s="163" t="s">
        <v>1</v>
      </c>
      <c r="F285" s="164" t="s">
        <v>1071</v>
      </c>
      <c r="H285" s="165">
        <v>198.72</v>
      </c>
      <c r="L285" s="161"/>
      <c r="M285" s="166"/>
      <c r="T285" s="167"/>
      <c r="AT285" s="163" t="s">
        <v>925</v>
      </c>
      <c r="AU285" s="163" t="s">
        <v>81</v>
      </c>
      <c r="AV285" s="12" t="s">
        <v>81</v>
      </c>
      <c r="AW285" s="12" t="s">
        <v>28</v>
      </c>
      <c r="AX285" s="12" t="s">
        <v>79</v>
      </c>
      <c r="AY285" s="163" t="s">
        <v>133</v>
      </c>
    </row>
    <row r="286" spans="2:65" s="1" customFormat="1" ht="16.5" customHeight="1">
      <c r="B286" s="128"/>
      <c r="C286" s="142" t="s">
        <v>247</v>
      </c>
      <c r="D286" s="142" t="s">
        <v>175</v>
      </c>
      <c r="E286" s="143" t="s">
        <v>1225</v>
      </c>
      <c r="F286" s="144" t="s">
        <v>1226</v>
      </c>
      <c r="G286" s="145" t="s">
        <v>178</v>
      </c>
      <c r="H286" s="146">
        <v>0.066</v>
      </c>
      <c r="I286" s="147"/>
      <c r="J286" s="147">
        <f>ROUND(I286*H286,2)</f>
        <v>0</v>
      </c>
      <c r="K286" s="148"/>
      <c r="L286" s="149"/>
      <c r="M286" s="150" t="s">
        <v>1</v>
      </c>
      <c r="N286" s="151" t="s">
        <v>36</v>
      </c>
      <c r="O286" s="138">
        <v>0</v>
      </c>
      <c r="P286" s="138">
        <f>O286*H286</f>
        <v>0</v>
      </c>
      <c r="Q286" s="138">
        <v>1</v>
      </c>
      <c r="R286" s="138">
        <f>Q286*H286</f>
        <v>0.066</v>
      </c>
      <c r="S286" s="138">
        <v>0</v>
      </c>
      <c r="T286" s="139">
        <f>S286*H286</f>
        <v>0</v>
      </c>
      <c r="AR286" s="140" t="s">
        <v>193</v>
      </c>
      <c r="AT286" s="140" t="s">
        <v>175</v>
      </c>
      <c r="AU286" s="140" t="s">
        <v>81</v>
      </c>
      <c r="AY286" s="16" t="s">
        <v>133</v>
      </c>
      <c r="BE286" s="141">
        <f>IF(N286="základní",J286,0)</f>
        <v>0</v>
      </c>
      <c r="BF286" s="141">
        <f>IF(N286="snížená",J286,0)</f>
        <v>0</v>
      </c>
      <c r="BG286" s="141">
        <f>IF(N286="zákl. přenesená",J286,0)</f>
        <v>0</v>
      </c>
      <c r="BH286" s="141">
        <f>IF(N286="sníž. přenesená",J286,0)</f>
        <v>0</v>
      </c>
      <c r="BI286" s="141">
        <f>IF(N286="nulová",J286,0)</f>
        <v>0</v>
      </c>
      <c r="BJ286" s="16" t="s">
        <v>79</v>
      </c>
      <c r="BK286" s="141">
        <f>ROUND(I286*H286,2)</f>
        <v>0</v>
      </c>
      <c r="BL286" s="16" t="s">
        <v>163</v>
      </c>
      <c r="BM286" s="140" t="s">
        <v>1227</v>
      </c>
    </row>
    <row r="287" spans="2:51" s="12" customFormat="1" ht="12">
      <c r="B287" s="161"/>
      <c r="D287" s="162" t="s">
        <v>925</v>
      </c>
      <c r="F287" s="164" t="s">
        <v>1228</v>
      </c>
      <c r="H287" s="165">
        <v>0.066</v>
      </c>
      <c r="L287" s="161"/>
      <c r="M287" s="166"/>
      <c r="T287" s="167"/>
      <c r="AT287" s="163" t="s">
        <v>925</v>
      </c>
      <c r="AU287" s="163" t="s">
        <v>81</v>
      </c>
      <c r="AV287" s="12" t="s">
        <v>81</v>
      </c>
      <c r="AW287" s="12" t="s">
        <v>3</v>
      </c>
      <c r="AX287" s="12" t="s">
        <v>79</v>
      </c>
      <c r="AY287" s="163" t="s">
        <v>133</v>
      </c>
    </row>
    <row r="288" spans="2:65" s="1" customFormat="1" ht="24.2" customHeight="1">
      <c r="B288" s="128"/>
      <c r="C288" s="129" t="s">
        <v>512</v>
      </c>
      <c r="D288" s="129" t="s">
        <v>135</v>
      </c>
      <c r="E288" s="130" t="s">
        <v>1229</v>
      </c>
      <c r="F288" s="131" t="s">
        <v>1230</v>
      </c>
      <c r="G288" s="132" t="s">
        <v>145</v>
      </c>
      <c r="H288" s="133">
        <v>198.72</v>
      </c>
      <c r="I288" s="134"/>
      <c r="J288" s="134">
        <f>ROUND(I288*H288,2)</f>
        <v>0</v>
      </c>
      <c r="K288" s="135"/>
      <c r="L288" s="28"/>
      <c r="M288" s="136" t="s">
        <v>1</v>
      </c>
      <c r="N288" s="137" t="s">
        <v>36</v>
      </c>
      <c r="O288" s="138">
        <v>0.222</v>
      </c>
      <c r="P288" s="138">
        <f>O288*H288</f>
        <v>44.11584</v>
      </c>
      <c r="Q288" s="138">
        <v>0.0004</v>
      </c>
      <c r="R288" s="138">
        <f>Q288*H288</f>
        <v>0.079488</v>
      </c>
      <c r="S288" s="138">
        <v>0</v>
      </c>
      <c r="T288" s="139">
        <f>S288*H288</f>
        <v>0</v>
      </c>
      <c r="AR288" s="140" t="s">
        <v>163</v>
      </c>
      <c r="AT288" s="140" t="s">
        <v>135</v>
      </c>
      <c r="AU288" s="140" t="s">
        <v>81</v>
      </c>
      <c r="AY288" s="16" t="s">
        <v>133</v>
      </c>
      <c r="BE288" s="141">
        <f>IF(N288="základní",J288,0)</f>
        <v>0</v>
      </c>
      <c r="BF288" s="141">
        <f>IF(N288="snížená",J288,0)</f>
        <v>0</v>
      </c>
      <c r="BG288" s="141">
        <f>IF(N288="zákl. přenesená",J288,0)</f>
        <v>0</v>
      </c>
      <c r="BH288" s="141">
        <f>IF(N288="sníž. přenesená",J288,0)</f>
        <v>0</v>
      </c>
      <c r="BI288" s="141">
        <f>IF(N288="nulová",J288,0)</f>
        <v>0</v>
      </c>
      <c r="BJ288" s="16" t="s">
        <v>79</v>
      </c>
      <c r="BK288" s="141">
        <f>ROUND(I288*H288,2)</f>
        <v>0</v>
      </c>
      <c r="BL288" s="16" t="s">
        <v>163</v>
      </c>
      <c r="BM288" s="140" t="s">
        <v>1231</v>
      </c>
    </row>
    <row r="289" spans="2:51" s="12" customFormat="1" ht="12">
      <c r="B289" s="161"/>
      <c r="D289" s="162" t="s">
        <v>925</v>
      </c>
      <c r="E289" s="163" t="s">
        <v>1</v>
      </c>
      <c r="F289" s="164" t="s">
        <v>1071</v>
      </c>
      <c r="H289" s="165">
        <v>198.72</v>
      </c>
      <c r="L289" s="161"/>
      <c r="M289" s="166"/>
      <c r="T289" s="167"/>
      <c r="AT289" s="163" t="s">
        <v>925</v>
      </c>
      <c r="AU289" s="163" t="s">
        <v>81</v>
      </c>
      <c r="AV289" s="12" t="s">
        <v>81</v>
      </c>
      <c r="AW289" s="12" t="s">
        <v>28</v>
      </c>
      <c r="AX289" s="12" t="s">
        <v>79</v>
      </c>
      <c r="AY289" s="163" t="s">
        <v>133</v>
      </c>
    </row>
    <row r="290" spans="2:65" s="1" customFormat="1" ht="44.25" customHeight="1">
      <c r="B290" s="128"/>
      <c r="C290" s="142" t="s">
        <v>251</v>
      </c>
      <c r="D290" s="142" t="s">
        <v>175</v>
      </c>
      <c r="E290" s="143" t="s">
        <v>1232</v>
      </c>
      <c r="F290" s="144" t="s">
        <v>1233</v>
      </c>
      <c r="G290" s="145" t="s">
        <v>145</v>
      </c>
      <c r="H290" s="146">
        <v>231.608</v>
      </c>
      <c r="I290" s="147"/>
      <c r="J290" s="147">
        <f>ROUND(I290*H290,2)</f>
        <v>0</v>
      </c>
      <c r="K290" s="148"/>
      <c r="L290" s="149"/>
      <c r="M290" s="150" t="s">
        <v>1</v>
      </c>
      <c r="N290" s="151" t="s">
        <v>36</v>
      </c>
      <c r="O290" s="138">
        <v>0</v>
      </c>
      <c r="P290" s="138">
        <f>O290*H290</f>
        <v>0</v>
      </c>
      <c r="Q290" s="138">
        <v>0.0054</v>
      </c>
      <c r="R290" s="138">
        <f>Q290*H290</f>
        <v>1.2506832</v>
      </c>
      <c r="S290" s="138">
        <v>0</v>
      </c>
      <c r="T290" s="139">
        <f>S290*H290</f>
        <v>0</v>
      </c>
      <c r="AR290" s="140" t="s">
        <v>193</v>
      </c>
      <c r="AT290" s="140" t="s">
        <v>175</v>
      </c>
      <c r="AU290" s="140" t="s">
        <v>81</v>
      </c>
      <c r="AY290" s="16" t="s">
        <v>133</v>
      </c>
      <c r="BE290" s="141">
        <f>IF(N290="základní",J290,0)</f>
        <v>0</v>
      </c>
      <c r="BF290" s="141">
        <f>IF(N290="snížená",J290,0)</f>
        <v>0</v>
      </c>
      <c r="BG290" s="141">
        <f>IF(N290="zákl. přenesená",J290,0)</f>
        <v>0</v>
      </c>
      <c r="BH290" s="141">
        <f>IF(N290="sníž. přenesená",J290,0)</f>
        <v>0</v>
      </c>
      <c r="BI290" s="141">
        <f>IF(N290="nulová",J290,0)</f>
        <v>0</v>
      </c>
      <c r="BJ290" s="16" t="s">
        <v>79</v>
      </c>
      <c r="BK290" s="141">
        <f>ROUND(I290*H290,2)</f>
        <v>0</v>
      </c>
      <c r="BL290" s="16" t="s">
        <v>163</v>
      </c>
      <c r="BM290" s="140" t="s">
        <v>1234</v>
      </c>
    </row>
    <row r="291" spans="2:51" s="12" customFormat="1" ht="12">
      <c r="B291" s="161"/>
      <c r="D291" s="162" t="s">
        <v>925</v>
      </c>
      <c r="F291" s="164" t="s">
        <v>1235</v>
      </c>
      <c r="H291" s="165">
        <v>231.608</v>
      </c>
      <c r="L291" s="161"/>
      <c r="M291" s="166"/>
      <c r="T291" s="167"/>
      <c r="AT291" s="163" t="s">
        <v>925</v>
      </c>
      <c r="AU291" s="163" t="s">
        <v>81</v>
      </c>
      <c r="AV291" s="12" t="s">
        <v>81</v>
      </c>
      <c r="AW291" s="12" t="s">
        <v>3</v>
      </c>
      <c r="AX291" s="12" t="s">
        <v>79</v>
      </c>
      <c r="AY291" s="163" t="s">
        <v>133</v>
      </c>
    </row>
    <row r="292" spans="2:51" s="12" customFormat="1" ht="30.75" customHeight="1">
      <c r="B292" s="161"/>
      <c r="C292" s="202" t="s">
        <v>1584</v>
      </c>
      <c r="D292" s="203" t="s">
        <v>135</v>
      </c>
      <c r="E292" s="204" t="s">
        <v>1581</v>
      </c>
      <c r="F292" s="205" t="s">
        <v>1585</v>
      </c>
      <c r="G292" s="204" t="s">
        <v>1582</v>
      </c>
      <c r="H292" s="211">
        <v>25</v>
      </c>
      <c r="I292" s="212"/>
      <c r="J292" s="212">
        <f>H292*I292</f>
        <v>0</v>
      </c>
      <c r="K292" s="206"/>
      <c r="L292" s="161"/>
      <c r="M292" s="166"/>
      <c r="T292" s="167"/>
      <c r="AT292" s="163"/>
      <c r="AU292" s="163"/>
      <c r="AY292" s="163"/>
    </row>
    <row r="293" spans="2:51" s="12" customFormat="1" ht="16.5" customHeight="1">
      <c r="B293" s="161"/>
      <c r="D293" s="207"/>
      <c r="E293" s="208"/>
      <c r="F293" s="213" t="s">
        <v>1583</v>
      </c>
      <c r="G293" s="214">
        <v>25</v>
      </c>
      <c r="H293" s="209"/>
      <c r="I293" s="210"/>
      <c r="J293" s="210"/>
      <c r="K293" s="210"/>
      <c r="M293" s="166"/>
      <c r="T293" s="167"/>
      <c r="AT293" s="163"/>
      <c r="AU293" s="163"/>
      <c r="AY293" s="163"/>
    </row>
    <row r="294" spans="2:51" s="12" customFormat="1" ht="16.5" customHeight="1">
      <c r="B294" s="161"/>
      <c r="D294" s="215"/>
      <c r="E294" s="216"/>
      <c r="F294" s="217" t="s">
        <v>1586</v>
      </c>
      <c r="G294" s="218">
        <v>0</v>
      </c>
      <c r="H294" s="219"/>
      <c r="I294" s="220"/>
      <c r="J294" s="220"/>
      <c r="K294" s="220"/>
      <c r="M294" s="166"/>
      <c r="T294" s="167"/>
      <c r="AT294" s="163"/>
      <c r="AU294" s="163"/>
      <c r="AY294" s="163"/>
    </row>
    <row r="295" spans="2:65" s="1" customFormat="1" ht="24.2" customHeight="1">
      <c r="B295" s="128"/>
      <c r="C295" s="195" t="s">
        <v>519</v>
      </c>
      <c r="D295" s="195" t="s">
        <v>135</v>
      </c>
      <c r="E295" s="196" t="s">
        <v>1236</v>
      </c>
      <c r="F295" s="197" t="s">
        <v>1237</v>
      </c>
      <c r="G295" s="198" t="s">
        <v>178</v>
      </c>
      <c r="H295" s="199">
        <v>1.396</v>
      </c>
      <c r="I295" s="200"/>
      <c r="J295" s="200">
        <f>ROUND(I295*H295,2)</f>
        <v>0</v>
      </c>
      <c r="K295" s="201"/>
      <c r="L295" s="28"/>
      <c r="M295" s="136" t="s">
        <v>1</v>
      </c>
      <c r="N295" s="137" t="s">
        <v>36</v>
      </c>
      <c r="O295" s="138">
        <v>1.567</v>
      </c>
      <c r="P295" s="138">
        <f>O295*H295</f>
        <v>2.1875319999999996</v>
      </c>
      <c r="Q295" s="138">
        <v>0</v>
      </c>
      <c r="R295" s="138">
        <f>Q295*H295</f>
        <v>0</v>
      </c>
      <c r="S295" s="138">
        <v>0</v>
      </c>
      <c r="T295" s="139">
        <f>S295*H295</f>
        <v>0</v>
      </c>
      <c r="AR295" s="140" t="s">
        <v>163</v>
      </c>
      <c r="AT295" s="140" t="s">
        <v>135</v>
      </c>
      <c r="AU295" s="140" t="s">
        <v>81</v>
      </c>
      <c r="AY295" s="16" t="s">
        <v>133</v>
      </c>
      <c r="BE295" s="141">
        <f>IF(N295="základní",J295,0)</f>
        <v>0</v>
      </c>
      <c r="BF295" s="141">
        <f>IF(N295="snížená",J295,0)</f>
        <v>0</v>
      </c>
      <c r="BG295" s="141">
        <f>IF(N295="zákl. přenesená",J295,0)</f>
        <v>0</v>
      </c>
      <c r="BH295" s="141">
        <f>IF(N295="sníž. přenesená",J295,0)</f>
        <v>0</v>
      </c>
      <c r="BI295" s="141">
        <f>IF(N295="nulová",J295,0)</f>
        <v>0</v>
      </c>
      <c r="BJ295" s="16" t="s">
        <v>79</v>
      </c>
      <c r="BK295" s="141">
        <f>ROUND(I295*H295,2)</f>
        <v>0</v>
      </c>
      <c r="BL295" s="16" t="s">
        <v>163</v>
      </c>
      <c r="BM295" s="140" t="s">
        <v>1238</v>
      </c>
    </row>
    <row r="296" spans="2:63" s="11" customFormat="1" ht="22.9" customHeight="1">
      <c r="B296" s="117"/>
      <c r="D296" s="118" t="s">
        <v>70</v>
      </c>
      <c r="E296" s="126" t="s">
        <v>1239</v>
      </c>
      <c r="F296" s="126" t="s">
        <v>1240</v>
      </c>
      <c r="J296" s="127">
        <f>BK296</f>
        <v>0</v>
      </c>
      <c r="L296" s="117"/>
      <c r="M296" s="121"/>
      <c r="P296" s="122">
        <f>SUM(P297:P301)</f>
        <v>0.535095</v>
      </c>
      <c r="R296" s="122">
        <f>SUM(R297:R301)</f>
        <v>0.012020699999999999</v>
      </c>
      <c r="T296" s="123">
        <f>SUM(T297:T301)</f>
        <v>0</v>
      </c>
      <c r="AR296" s="118" t="s">
        <v>81</v>
      </c>
      <c r="AT296" s="124" t="s">
        <v>70</v>
      </c>
      <c r="AU296" s="124" t="s">
        <v>79</v>
      </c>
      <c r="AY296" s="118" t="s">
        <v>133</v>
      </c>
      <c r="BK296" s="125">
        <f>SUM(BK297:BK301)</f>
        <v>0</v>
      </c>
    </row>
    <row r="297" spans="2:65" s="1" customFormat="1" ht="24.2" customHeight="1">
      <c r="B297" s="128"/>
      <c r="C297" s="129" t="s">
        <v>254</v>
      </c>
      <c r="D297" s="129" t="s">
        <v>135</v>
      </c>
      <c r="E297" s="130" t="s">
        <v>1241</v>
      </c>
      <c r="F297" s="131" t="s">
        <v>1242</v>
      </c>
      <c r="G297" s="132" t="s">
        <v>145</v>
      </c>
      <c r="H297" s="133">
        <v>3.795</v>
      </c>
      <c r="I297" s="134"/>
      <c r="J297" s="134">
        <f>ROUND(I297*H297,2)</f>
        <v>0</v>
      </c>
      <c r="K297" s="135"/>
      <c r="L297" s="28"/>
      <c r="M297" s="136" t="s">
        <v>1</v>
      </c>
      <c r="N297" s="137" t="s">
        <v>36</v>
      </c>
      <c r="O297" s="138">
        <v>0.141</v>
      </c>
      <c r="P297" s="138">
        <f>O297*H297</f>
        <v>0.535095</v>
      </c>
      <c r="Q297" s="138">
        <v>0.00072</v>
      </c>
      <c r="R297" s="138">
        <f>Q297*H297</f>
        <v>0.0027324000000000003</v>
      </c>
      <c r="S297" s="138">
        <v>0</v>
      </c>
      <c r="T297" s="139">
        <f>S297*H297</f>
        <v>0</v>
      </c>
      <c r="AR297" s="140" t="s">
        <v>163</v>
      </c>
      <c r="AT297" s="140" t="s">
        <v>135</v>
      </c>
      <c r="AU297" s="140" t="s">
        <v>81</v>
      </c>
      <c r="AY297" s="16" t="s">
        <v>133</v>
      </c>
      <c r="BE297" s="141">
        <f>IF(N297="základní",J297,0)</f>
        <v>0</v>
      </c>
      <c r="BF297" s="141">
        <f>IF(N297="snížená",J297,0)</f>
        <v>0</v>
      </c>
      <c r="BG297" s="141">
        <f>IF(N297="zákl. přenesená",J297,0)</f>
        <v>0</v>
      </c>
      <c r="BH297" s="141">
        <f>IF(N297="sníž. přenesená",J297,0)</f>
        <v>0</v>
      </c>
      <c r="BI297" s="141">
        <f>IF(N297="nulová",J297,0)</f>
        <v>0</v>
      </c>
      <c r="BJ297" s="16" t="s">
        <v>79</v>
      </c>
      <c r="BK297" s="141">
        <f>ROUND(I297*H297,2)</f>
        <v>0</v>
      </c>
      <c r="BL297" s="16" t="s">
        <v>163</v>
      </c>
      <c r="BM297" s="140" t="s">
        <v>1243</v>
      </c>
    </row>
    <row r="298" spans="2:51" s="14" customFormat="1" ht="12">
      <c r="B298" s="174"/>
      <c r="D298" s="162" t="s">
        <v>925</v>
      </c>
      <c r="E298" s="175" t="s">
        <v>1</v>
      </c>
      <c r="F298" s="176" t="s">
        <v>1244</v>
      </c>
      <c r="H298" s="175" t="s">
        <v>1</v>
      </c>
      <c r="L298" s="174"/>
      <c r="M298" s="177"/>
      <c r="T298" s="178"/>
      <c r="AT298" s="175" t="s">
        <v>925</v>
      </c>
      <c r="AU298" s="175" t="s">
        <v>81</v>
      </c>
      <c r="AV298" s="14" t="s">
        <v>79</v>
      </c>
      <c r="AW298" s="14" t="s">
        <v>28</v>
      </c>
      <c r="AX298" s="14" t="s">
        <v>71</v>
      </c>
      <c r="AY298" s="175" t="s">
        <v>133</v>
      </c>
    </row>
    <row r="299" spans="2:51" s="12" customFormat="1" ht="12">
      <c r="B299" s="161"/>
      <c r="D299" s="162" t="s">
        <v>925</v>
      </c>
      <c r="E299" s="163" t="s">
        <v>1</v>
      </c>
      <c r="F299" s="164" t="s">
        <v>1245</v>
      </c>
      <c r="H299" s="165">
        <v>3.795</v>
      </c>
      <c r="L299" s="161"/>
      <c r="M299" s="166"/>
      <c r="T299" s="167"/>
      <c r="AT299" s="163" t="s">
        <v>925</v>
      </c>
      <c r="AU299" s="163" t="s">
        <v>81</v>
      </c>
      <c r="AV299" s="12" t="s">
        <v>81</v>
      </c>
      <c r="AW299" s="12" t="s">
        <v>28</v>
      </c>
      <c r="AX299" s="12" t="s">
        <v>79</v>
      </c>
      <c r="AY299" s="163" t="s">
        <v>133</v>
      </c>
    </row>
    <row r="300" spans="2:65" s="1" customFormat="1" ht="33" customHeight="1">
      <c r="B300" s="128"/>
      <c r="C300" s="142" t="s">
        <v>526</v>
      </c>
      <c r="D300" s="142" t="s">
        <v>175</v>
      </c>
      <c r="E300" s="143" t="s">
        <v>1246</v>
      </c>
      <c r="F300" s="144" t="s">
        <v>1247</v>
      </c>
      <c r="G300" s="145" t="s">
        <v>145</v>
      </c>
      <c r="H300" s="146">
        <v>4.423</v>
      </c>
      <c r="I300" s="147"/>
      <c r="J300" s="147">
        <f>ROUND(I300*H300,2)</f>
        <v>0</v>
      </c>
      <c r="K300" s="148"/>
      <c r="L300" s="149"/>
      <c r="M300" s="150" t="s">
        <v>1</v>
      </c>
      <c r="N300" s="151" t="s">
        <v>36</v>
      </c>
      <c r="O300" s="138">
        <v>0</v>
      </c>
      <c r="P300" s="138">
        <f>O300*H300</f>
        <v>0</v>
      </c>
      <c r="Q300" s="138">
        <v>0.0021</v>
      </c>
      <c r="R300" s="138">
        <f>Q300*H300</f>
        <v>0.0092883</v>
      </c>
      <c r="S300" s="138">
        <v>0</v>
      </c>
      <c r="T300" s="139">
        <f>S300*H300</f>
        <v>0</v>
      </c>
      <c r="AR300" s="140" t="s">
        <v>193</v>
      </c>
      <c r="AT300" s="140" t="s">
        <v>175</v>
      </c>
      <c r="AU300" s="140" t="s">
        <v>81</v>
      </c>
      <c r="AY300" s="16" t="s">
        <v>133</v>
      </c>
      <c r="BE300" s="141">
        <f>IF(N300="základní",J300,0)</f>
        <v>0</v>
      </c>
      <c r="BF300" s="141">
        <f>IF(N300="snížená",J300,0)</f>
        <v>0</v>
      </c>
      <c r="BG300" s="141">
        <f>IF(N300="zákl. přenesená",J300,0)</f>
        <v>0</v>
      </c>
      <c r="BH300" s="141">
        <f>IF(N300="sníž. přenesená",J300,0)</f>
        <v>0</v>
      </c>
      <c r="BI300" s="141">
        <f>IF(N300="nulová",J300,0)</f>
        <v>0</v>
      </c>
      <c r="BJ300" s="16" t="s">
        <v>79</v>
      </c>
      <c r="BK300" s="141">
        <f>ROUND(I300*H300,2)</f>
        <v>0</v>
      </c>
      <c r="BL300" s="16" t="s">
        <v>163</v>
      </c>
      <c r="BM300" s="140" t="s">
        <v>1248</v>
      </c>
    </row>
    <row r="301" spans="2:51" s="12" customFormat="1" ht="12">
      <c r="B301" s="161"/>
      <c r="D301" s="162" t="s">
        <v>925</v>
      </c>
      <c r="F301" s="164" t="s">
        <v>1249</v>
      </c>
      <c r="H301" s="165">
        <v>4.423</v>
      </c>
      <c r="L301" s="161"/>
      <c r="M301" s="166"/>
      <c r="T301" s="167"/>
      <c r="AT301" s="163" t="s">
        <v>925</v>
      </c>
      <c r="AU301" s="163" t="s">
        <v>81</v>
      </c>
      <c r="AV301" s="12" t="s">
        <v>81</v>
      </c>
      <c r="AW301" s="12" t="s">
        <v>3</v>
      </c>
      <c r="AX301" s="12" t="s">
        <v>79</v>
      </c>
      <c r="AY301" s="163" t="s">
        <v>133</v>
      </c>
    </row>
    <row r="302" spans="2:63" s="11" customFormat="1" ht="22.9" customHeight="1">
      <c r="B302" s="117"/>
      <c r="D302" s="118" t="s">
        <v>70</v>
      </c>
      <c r="E302" s="126" t="s">
        <v>1250</v>
      </c>
      <c r="F302" s="126" t="s">
        <v>1251</v>
      </c>
      <c r="J302" s="127">
        <f>BK302</f>
        <v>0</v>
      </c>
      <c r="L302" s="117"/>
      <c r="M302" s="121"/>
      <c r="P302" s="122">
        <f>SUM(P303:P311)</f>
        <v>3.29091</v>
      </c>
      <c r="R302" s="122">
        <f>SUM(R303:R311)</f>
        <v>0.028498960000000004</v>
      </c>
      <c r="T302" s="123">
        <f>SUM(T303:T311)</f>
        <v>0</v>
      </c>
      <c r="AR302" s="118" t="s">
        <v>81</v>
      </c>
      <c r="AT302" s="124" t="s">
        <v>70</v>
      </c>
      <c r="AU302" s="124" t="s">
        <v>79</v>
      </c>
      <c r="AY302" s="118" t="s">
        <v>133</v>
      </c>
      <c r="BK302" s="125">
        <f>SUM(BK303:BK311)</f>
        <v>0</v>
      </c>
    </row>
    <row r="303" spans="2:65" s="1" customFormat="1" ht="24.2" customHeight="1">
      <c r="B303" s="128"/>
      <c r="C303" s="129" t="s">
        <v>258</v>
      </c>
      <c r="D303" s="129" t="s">
        <v>135</v>
      </c>
      <c r="E303" s="130" t="s">
        <v>1252</v>
      </c>
      <c r="F303" s="131" t="s">
        <v>1253</v>
      </c>
      <c r="G303" s="132" t="s">
        <v>145</v>
      </c>
      <c r="H303" s="133">
        <v>11.84</v>
      </c>
      <c r="I303" s="134"/>
      <c r="J303" s="134">
        <f>ROUND(I303*H303,2)</f>
        <v>0</v>
      </c>
      <c r="K303" s="135"/>
      <c r="L303" s="28"/>
      <c r="M303" s="136" t="s">
        <v>1</v>
      </c>
      <c r="N303" s="137" t="s">
        <v>36</v>
      </c>
      <c r="O303" s="138">
        <v>0.231</v>
      </c>
      <c r="P303" s="138">
        <f>O303*H303</f>
        <v>2.73504</v>
      </c>
      <c r="Q303" s="138">
        <v>0.0003</v>
      </c>
      <c r="R303" s="138">
        <f>Q303*H303</f>
        <v>0.0035519999999999996</v>
      </c>
      <c r="S303" s="138">
        <v>0</v>
      </c>
      <c r="T303" s="139">
        <f>S303*H303</f>
        <v>0</v>
      </c>
      <c r="AR303" s="140" t="s">
        <v>163</v>
      </c>
      <c r="AT303" s="140" t="s">
        <v>135</v>
      </c>
      <c r="AU303" s="140" t="s">
        <v>81</v>
      </c>
      <c r="AY303" s="16" t="s">
        <v>133</v>
      </c>
      <c r="BE303" s="141">
        <f>IF(N303="základní",J303,0)</f>
        <v>0</v>
      </c>
      <c r="BF303" s="141">
        <f>IF(N303="snížená",J303,0)</f>
        <v>0</v>
      </c>
      <c r="BG303" s="141">
        <f>IF(N303="zákl. přenesená",J303,0)</f>
        <v>0</v>
      </c>
      <c r="BH303" s="141">
        <f>IF(N303="sníž. přenesená",J303,0)</f>
        <v>0</v>
      </c>
      <c r="BI303" s="141">
        <f>IF(N303="nulová",J303,0)</f>
        <v>0</v>
      </c>
      <c r="BJ303" s="16" t="s">
        <v>79</v>
      </c>
      <c r="BK303" s="141">
        <f>ROUND(I303*H303,2)</f>
        <v>0</v>
      </c>
      <c r="BL303" s="16" t="s">
        <v>163</v>
      </c>
      <c r="BM303" s="140" t="s">
        <v>1254</v>
      </c>
    </row>
    <row r="304" spans="2:51" s="12" customFormat="1" ht="12">
      <c r="B304" s="161"/>
      <c r="D304" s="162" t="s">
        <v>925</v>
      </c>
      <c r="E304" s="163" t="s">
        <v>1</v>
      </c>
      <c r="F304" s="164" t="s">
        <v>1255</v>
      </c>
      <c r="H304" s="165">
        <v>11.84</v>
      </c>
      <c r="L304" s="161"/>
      <c r="M304" s="166"/>
      <c r="T304" s="167"/>
      <c r="AT304" s="163" t="s">
        <v>925</v>
      </c>
      <c r="AU304" s="163" t="s">
        <v>81</v>
      </c>
      <c r="AV304" s="12" t="s">
        <v>81</v>
      </c>
      <c r="AW304" s="12" t="s">
        <v>28</v>
      </c>
      <c r="AX304" s="12" t="s">
        <v>79</v>
      </c>
      <c r="AY304" s="163" t="s">
        <v>133</v>
      </c>
    </row>
    <row r="305" spans="2:65" s="1" customFormat="1" ht="24.2" customHeight="1">
      <c r="B305" s="128"/>
      <c r="C305" s="142" t="s">
        <v>535</v>
      </c>
      <c r="D305" s="142" t="s">
        <v>175</v>
      </c>
      <c r="E305" s="143" t="s">
        <v>1256</v>
      </c>
      <c r="F305" s="144" t="s">
        <v>1257</v>
      </c>
      <c r="G305" s="145" t="s">
        <v>145</v>
      </c>
      <c r="H305" s="146">
        <v>12.432</v>
      </c>
      <c r="I305" s="147"/>
      <c r="J305" s="147">
        <f>ROUND(I305*H305,2)</f>
        <v>0</v>
      </c>
      <c r="K305" s="148"/>
      <c r="L305" s="149"/>
      <c r="M305" s="150" t="s">
        <v>1</v>
      </c>
      <c r="N305" s="151" t="s">
        <v>36</v>
      </c>
      <c r="O305" s="138">
        <v>0</v>
      </c>
      <c r="P305" s="138">
        <f>O305*H305</f>
        <v>0</v>
      </c>
      <c r="Q305" s="138">
        <v>0.00168</v>
      </c>
      <c r="R305" s="138">
        <f>Q305*H305</f>
        <v>0.020885760000000003</v>
      </c>
      <c r="S305" s="138">
        <v>0</v>
      </c>
      <c r="T305" s="139">
        <f>S305*H305</f>
        <v>0</v>
      </c>
      <c r="AR305" s="140" t="s">
        <v>193</v>
      </c>
      <c r="AT305" s="140" t="s">
        <v>175</v>
      </c>
      <c r="AU305" s="140" t="s">
        <v>81</v>
      </c>
      <c r="AY305" s="16" t="s">
        <v>133</v>
      </c>
      <c r="BE305" s="141">
        <f>IF(N305="základní",J305,0)</f>
        <v>0</v>
      </c>
      <c r="BF305" s="141">
        <f>IF(N305="snížená",J305,0)</f>
        <v>0</v>
      </c>
      <c r="BG305" s="141">
        <f>IF(N305="zákl. přenesená",J305,0)</f>
        <v>0</v>
      </c>
      <c r="BH305" s="141">
        <f>IF(N305="sníž. přenesená",J305,0)</f>
        <v>0</v>
      </c>
      <c r="BI305" s="141">
        <f>IF(N305="nulová",J305,0)</f>
        <v>0</v>
      </c>
      <c r="BJ305" s="16" t="s">
        <v>79</v>
      </c>
      <c r="BK305" s="141">
        <f>ROUND(I305*H305,2)</f>
        <v>0</v>
      </c>
      <c r="BL305" s="16" t="s">
        <v>163</v>
      </c>
      <c r="BM305" s="140" t="s">
        <v>1258</v>
      </c>
    </row>
    <row r="306" spans="2:51" s="12" customFormat="1" ht="12">
      <c r="B306" s="161"/>
      <c r="D306" s="162" t="s">
        <v>925</v>
      </c>
      <c r="F306" s="164" t="s">
        <v>1259</v>
      </c>
      <c r="H306" s="165">
        <v>12.432</v>
      </c>
      <c r="L306" s="161"/>
      <c r="M306" s="166"/>
      <c r="T306" s="167"/>
      <c r="AT306" s="163" t="s">
        <v>925</v>
      </c>
      <c r="AU306" s="163" t="s">
        <v>81</v>
      </c>
      <c r="AV306" s="12" t="s">
        <v>81</v>
      </c>
      <c r="AW306" s="12" t="s">
        <v>3</v>
      </c>
      <c r="AX306" s="12" t="s">
        <v>79</v>
      </c>
      <c r="AY306" s="163" t="s">
        <v>133</v>
      </c>
    </row>
    <row r="307" spans="2:65" s="1" customFormat="1" ht="24.2" customHeight="1">
      <c r="B307" s="128"/>
      <c r="C307" s="129" t="s">
        <v>261</v>
      </c>
      <c r="D307" s="129" t="s">
        <v>135</v>
      </c>
      <c r="E307" s="130" t="s">
        <v>1260</v>
      </c>
      <c r="F307" s="131" t="s">
        <v>1261</v>
      </c>
      <c r="G307" s="132" t="s">
        <v>145</v>
      </c>
      <c r="H307" s="133">
        <v>2.07</v>
      </c>
      <c r="I307" s="134"/>
      <c r="J307" s="134">
        <f>ROUND(I307*H307,2)</f>
        <v>0</v>
      </c>
      <c r="K307" s="135"/>
      <c r="L307" s="28"/>
      <c r="M307" s="136" t="s">
        <v>1</v>
      </c>
      <c r="N307" s="137" t="s">
        <v>36</v>
      </c>
      <c r="O307" s="138">
        <v>0.245</v>
      </c>
      <c r="P307" s="138">
        <f>O307*H307</f>
        <v>0.50715</v>
      </c>
      <c r="Q307" s="138">
        <v>0.00116</v>
      </c>
      <c r="R307" s="138">
        <f>Q307*H307</f>
        <v>0.0024012</v>
      </c>
      <c r="S307" s="138">
        <v>0</v>
      </c>
      <c r="T307" s="139">
        <f>S307*H307</f>
        <v>0</v>
      </c>
      <c r="AR307" s="140" t="s">
        <v>163</v>
      </c>
      <c r="AT307" s="140" t="s">
        <v>135</v>
      </c>
      <c r="AU307" s="140" t="s">
        <v>81</v>
      </c>
      <c r="AY307" s="16" t="s">
        <v>133</v>
      </c>
      <c r="BE307" s="141">
        <f>IF(N307="základní",J307,0)</f>
        <v>0</v>
      </c>
      <c r="BF307" s="141">
        <f>IF(N307="snížená",J307,0)</f>
        <v>0</v>
      </c>
      <c r="BG307" s="141">
        <f>IF(N307="zákl. přenesená",J307,0)</f>
        <v>0</v>
      </c>
      <c r="BH307" s="141">
        <f>IF(N307="sníž. přenesená",J307,0)</f>
        <v>0</v>
      </c>
      <c r="BI307" s="141">
        <f>IF(N307="nulová",J307,0)</f>
        <v>0</v>
      </c>
      <c r="BJ307" s="16" t="s">
        <v>79</v>
      </c>
      <c r="BK307" s="141">
        <f>ROUND(I307*H307,2)</f>
        <v>0</v>
      </c>
      <c r="BL307" s="16" t="s">
        <v>163</v>
      </c>
      <c r="BM307" s="140" t="s">
        <v>1262</v>
      </c>
    </row>
    <row r="308" spans="2:51" s="12" customFormat="1" ht="12">
      <c r="B308" s="161"/>
      <c r="D308" s="162" t="s">
        <v>925</v>
      </c>
      <c r="E308" s="163" t="s">
        <v>1</v>
      </c>
      <c r="F308" s="164" t="s">
        <v>1263</v>
      </c>
      <c r="H308" s="165">
        <v>2.07</v>
      </c>
      <c r="L308" s="161"/>
      <c r="M308" s="166"/>
      <c r="T308" s="167"/>
      <c r="AT308" s="163" t="s">
        <v>925</v>
      </c>
      <c r="AU308" s="163" t="s">
        <v>81</v>
      </c>
      <c r="AV308" s="12" t="s">
        <v>81</v>
      </c>
      <c r="AW308" s="12" t="s">
        <v>28</v>
      </c>
      <c r="AX308" s="12" t="s">
        <v>79</v>
      </c>
      <c r="AY308" s="163" t="s">
        <v>133</v>
      </c>
    </row>
    <row r="309" spans="2:65" s="1" customFormat="1" ht="24.2" customHeight="1">
      <c r="B309" s="128"/>
      <c r="C309" s="142" t="s">
        <v>542</v>
      </c>
      <c r="D309" s="142" t="s">
        <v>175</v>
      </c>
      <c r="E309" s="143" t="s">
        <v>1264</v>
      </c>
      <c r="F309" s="144" t="s">
        <v>1265</v>
      </c>
      <c r="G309" s="145" t="s">
        <v>138</v>
      </c>
      <c r="H309" s="146">
        <v>0.083</v>
      </c>
      <c r="I309" s="147"/>
      <c r="J309" s="147">
        <f>ROUND(I309*H309,2)</f>
        <v>0</v>
      </c>
      <c r="K309" s="148"/>
      <c r="L309" s="149"/>
      <c r="M309" s="150" t="s">
        <v>1</v>
      </c>
      <c r="N309" s="151" t="s">
        <v>36</v>
      </c>
      <c r="O309" s="138">
        <v>0</v>
      </c>
      <c r="P309" s="138">
        <f>O309*H309</f>
        <v>0</v>
      </c>
      <c r="Q309" s="138">
        <v>0.02</v>
      </c>
      <c r="R309" s="138">
        <f>Q309*H309</f>
        <v>0.00166</v>
      </c>
      <c r="S309" s="138">
        <v>0</v>
      </c>
      <c r="T309" s="139">
        <f>S309*H309</f>
        <v>0</v>
      </c>
      <c r="AR309" s="140" t="s">
        <v>193</v>
      </c>
      <c r="AT309" s="140" t="s">
        <v>175</v>
      </c>
      <c r="AU309" s="140" t="s">
        <v>81</v>
      </c>
      <c r="AY309" s="16" t="s">
        <v>133</v>
      </c>
      <c r="BE309" s="141">
        <f>IF(N309="základní",J309,0)</f>
        <v>0</v>
      </c>
      <c r="BF309" s="141">
        <f>IF(N309="snížená",J309,0)</f>
        <v>0</v>
      </c>
      <c r="BG309" s="141">
        <f>IF(N309="zákl. přenesená",J309,0)</f>
        <v>0</v>
      </c>
      <c r="BH309" s="141">
        <f>IF(N309="sníž. přenesená",J309,0)</f>
        <v>0</v>
      </c>
      <c r="BI309" s="141">
        <f>IF(N309="nulová",J309,0)</f>
        <v>0</v>
      </c>
      <c r="BJ309" s="16" t="s">
        <v>79</v>
      </c>
      <c r="BK309" s="141">
        <f>ROUND(I309*H309,2)</f>
        <v>0</v>
      </c>
      <c r="BL309" s="16" t="s">
        <v>163</v>
      </c>
      <c r="BM309" s="140" t="s">
        <v>1266</v>
      </c>
    </row>
    <row r="310" spans="2:51" s="12" customFormat="1" ht="12">
      <c r="B310" s="161"/>
      <c r="D310" s="162" t="s">
        <v>925</v>
      </c>
      <c r="E310" s="163" t="s">
        <v>1</v>
      </c>
      <c r="F310" s="164" t="s">
        <v>1267</v>
      </c>
      <c r="H310" s="165">
        <v>0.083</v>
      </c>
      <c r="L310" s="161"/>
      <c r="M310" s="166"/>
      <c r="T310" s="167"/>
      <c r="AT310" s="163" t="s">
        <v>925</v>
      </c>
      <c r="AU310" s="163" t="s">
        <v>81</v>
      </c>
      <c r="AV310" s="12" t="s">
        <v>81</v>
      </c>
      <c r="AW310" s="12" t="s">
        <v>28</v>
      </c>
      <c r="AX310" s="12" t="s">
        <v>79</v>
      </c>
      <c r="AY310" s="163" t="s">
        <v>133</v>
      </c>
    </row>
    <row r="311" spans="2:65" s="1" customFormat="1" ht="24.2" customHeight="1">
      <c r="B311" s="128"/>
      <c r="C311" s="129" t="s">
        <v>265</v>
      </c>
      <c r="D311" s="129" t="s">
        <v>135</v>
      </c>
      <c r="E311" s="130" t="s">
        <v>1268</v>
      </c>
      <c r="F311" s="131" t="s">
        <v>1269</v>
      </c>
      <c r="G311" s="132" t="s">
        <v>178</v>
      </c>
      <c r="H311" s="133">
        <v>0.028</v>
      </c>
      <c r="I311" s="134"/>
      <c r="J311" s="134">
        <f>ROUND(I311*H311,2)</f>
        <v>0</v>
      </c>
      <c r="K311" s="135"/>
      <c r="L311" s="28"/>
      <c r="M311" s="136" t="s">
        <v>1</v>
      </c>
      <c r="N311" s="137" t="s">
        <v>36</v>
      </c>
      <c r="O311" s="138">
        <v>1.74</v>
      </c>
      <c r="P311" s="138">
        <f>O311*H311</f>
        <v>0.04872</v>
      </c>
      <c r="Q311" s="138">
        <v>0</v>
      </c>
      <c r="R311" s="138">
        <f>Q311*H311</f>
        <v>0</v>
      </c>
      <c r="S311" s="138">
        <v>0</v>
      </c>
      <c r="T311" s="139">
        <f>S311*H311</f>
        <v>0</v>
      </c>
      <c r="AR311" s="140" t="s">
        <v>163</v>
      </c>
      <c r="AT311" s="140" t="s">
        <v>135</v>
      </c>
      <c r="AU311" s="140" t="s">
        <v>81</v>
      </c>
      <c r="AY311" s="16" t="s">
        <v>133</v>
      </c>
      <c r="BE311" s="141">
        <f>IF(N311="základní",J311,0)</f>
        <v>0</v>
      </c>
      <c r="BF311" s="141">
        <f>IF(N311="snížená",J311,0)</f>
        <v>0</v>
      </c>
      <c r="BG311" s="141">
        <f>IF(N311="zákl. přenesená",J311,0)</f>
        <v>0</v>
      </c>
      <c r="BH311" s="141">
        <f>IF(N311="sníž. přenesená",J311,0)</f>
        <v>0</v>
      </c>
      <c r="BI311" s="141">
        <f>IF(N311="nulová",J311,0)</f>
        <v>0</v>
      </c>
      <c r="BJ311" s="16" t="s">
        <v>79</v>
      </c>
      <c r="BK311" s="141">
        <f>ROUND(I311*H311,2)</f>
        <v>0</v>
      </c>
      <c r="BL311" s="16" t="s">
        <v>163</v>
      </c>
      <c r="BM311" s="140" t="s">
        <v>1270</v>
      </c>
    </row>
    <row r="312" spans="2:63" s="11" customFormat="1" ht="22.9" customHeight="1">
      <c r="B312" s="117"/>
      <c r="D312" s="118" t="s">
        <v>70</v>
      </c>
      <c r="E312" s="126" t="s">
        <v>1271</v>
      </c>
      <c r="F312" s="126" t="s">
        <v>1272</v>
      </c>
      <c r="J312" s="127">
        <f>BK312</f>
        <v>0</v>
      </c>
      <c r="L312" s="117"/>
      <c r="M312" s="121"/>
      <c r="P312" s="122">
        <f>SUM(P313:P314)</f>
        <v>0.37259999999999993</v>
      </c>
      <c r="R312" s="122">
        <f>SUM(R313:R314)</f>
        <v>0</v>
      </c>
      <c r="T312" s="123">
        <f>SUM(T313:T314)</f>
        <v>0.12419999999999999</v>
      </c>
      <c r="AR312" s="118" t="s">
        <v>81</v>
      </c>
      <c r="AT312" s="124" t="s">
        <v>70</v>
      </c>
      <c r="AU312" s="124" t="s">
        <v>79</v>
      </c>
      <c r="AY312" s="118" t="s">
        <v>133</v>
      </c>
      <c r="BK312" s="125">
        <f>SUM(BK313:BK314)</f>
        <v>0</v>
      </c>
    </row>
    <row r="313" spans="2:65" s="1" customFormat="1" ht="16.5" customHeight="1">
      <c r="B313" s="128"/>
      <c r="C313" s="129" t="s">
        <v>549</v>
      </c>
      <c r="D313" s="129" t="s">
        <v>135</v>
      </c>
      <c r="E313" s="130" t="s">
        <v>1273</v>
      </c>
      <c r="F313" s="131" t="s">
        <v>1274</v>
      </c>
      <c r="G313" s="132" t="s">
        <v>145</v>
      </c>
      <c r="H313" s="133">
        <v>4.14</v>
      </c>
      <c r="I313" s="134"/>
      <c r="J313" s="134">
        <f>ROUND(I313*H313,2)</f>
        <v>0</v>
      </c>
      <c r="K313" s="135"/>
      <c r="L313" s="28"/>
      <c r="M313" s="136" t="s">
        <v>1</v>
      </c>
      <c r="N313" s="137" t="s">
        <v>36</v>
      </c>
      <c r="O313" s="138">
        <v>0.09</v>
      </c>
      <c r="P313" s="138">
        <f>O313*H313</f>
        <v>0.37259999999999993</v>
      </c>
      <c r="Q313" s="138">
        <v>0</v>
      </c>
      <c r="R313" s="138">
        <f>Q313*H313</f>
        <v>0</v>
      </c>
      <c r="S313" s="138">
        <v>0.03</v>
      </c>
      <c r="T313" s="139">
        <f>S313*H313</f>
        <v>0.12419999999999999</v>
      </c>
      <c r="AR313" s="140" t="s">
        <v>163</v>
      </c>
      <c r="AT313" s="140" t="s">
        <v>135</v>
      </c>
      <c r="AU313" s="140" t="s">
        <v>81</v>
      </c>
      <c r="AY313" s="16" t="s">
        <v>133</v>
      </c>
      <c r="BE313" s="141">
        <f>IF(N313="základní",J313,0)</f>
        <v>0</v>
      </c>
      <c r="BF313" s="141">
        <f>IF(N313="snížená",J313,0)</f>
        <v>0</v>
      </c>
      <c r="BG313" s="141">
        <f>IF(N313="zákl. přenesená",J313,0)</f>
        <v>0</v>
      </c>
      <c r="BH313" s="141">
        <f>IF(N313="sníž. přenesená",J313,0)</f>
        <v>0</v>
      </c>
      <c r="BI313" s="141">
        <f>IF(N313="nulová",J313,0)</f>
        <v>0</v>
      </c>
      <c r="BJ313" s="16" t="s">
        <v>79</v>
      </c>
      <c r="BK313" s="141">
        <f>ROUND(I313*H313,2)</f>
        <v>0</v>
      </c>
      <c r="BL313" s="16" t="s">
        <v>163</v>
      </c>
      <c r="BM313" s="140" t="s">
        <v>1275</v>
      </c>
    </row>
    <row r="314" spans="2:51" s="12" customFormat="1" ht="12">
      <c r="B314" s="161"/>
      <c r="D314" s="162" t="s">
        <v>925</v>
      </c>
      <c r="E314" s="163" t="s">
        <v>1</v>
      </c>
      <c r="F314" s="164" t="s">
        <v>1276</v>
      </c>
      <c r="H314" s="165">
        <v>4.14</v>
      </c>
      <c r="L314" s="161"/>
      <c r="M314" s="166"/>
      <c r="T314" s="167"/>
      <c r="AT314" s="163" t="s">
        <v>925</v>
      </c>
      <c r="AU314" s="163" t="s">
        <v>81</v>
      </c>
      <c r="AV314" s="12" t="s">
        <v>81</v>
      </c>
      <c r="AW314" s="12" t="s">
        <v>28</v>
      </c>
      <c r="AX314" s="12" t="s">
        <v>79</v>
      </c>
      <c r="AY314" s="163" t="s">
        <v>133</v>
      </c>
    </row>
    <row r="315" spans="2:63" s="11" customFormat="1" ht="22.9" customHeight="1">
      <c r="B315" s="117"/>
      <c r="D315" s="118" t="s">
        <v>70</v>
      </c>
      <c r="E315" s="126" t="s">
        <v>1277</v>
      </c>
      <c r="F315" s="126" t="s">
        <v>1278</v>
      </c>
      <c r="J315" s="127">
        <f>BK315</f>
        <v>0</v>
      </c>
      <c r="L315" s="117"/>
      <c r="M315" s="121"/>
      <c r="P315" s="122">
        <f>SUM(P316:P331)</f>
        <v>69.13745999999999</v>
      </c>
      <c r="R315" s="122">
        <f>SUM(R316:R331)</f>
        <v>0.89256942</v>
      </c>
      <c r="T315" s="123">
        <f>SUM(T316:T331)</f>
        <v>0</v>
      </c>
      <c r="AR315" s="118" t="s">
        <v>81</v>
      </c>
      <c r="AT315" s="124" t="s">
        <v>70</v>
      </c>
      <c r="AU315" s="124" t="s">
        <v>79</v>
      </c>
      <c r="AY315" s="118" t="s">
        <v>133</v>
      </c>
      <c r="BK315" s="125">
        <f>SUM(BK316:BK331)</f>
        <v>0</v>
      </c>
    </row>
    <row r="316" spans="2:65" s="1" customFormat="1" ht="24.2" customHeight="1">
      <c r="B316" s="128"/>
      <c r="C316" s="129" t="s">
        <v>268</v>
      </c>
      <c r="D316" s="129" t="s">
        <v>135</v>
      </c>
      <c r="E316" s="130" t="s">
        <v>1279</v>
      </c>
      <c r="F316" s="131" t="s">
        <v>1573</v>
      </c>
      <c r="G316" s="132" t="s">
        <v>145</v>
      </c>
      <c r="H316" s="133">
        <v>23.68</v>
      </c>
      <c r="I316" s="134"/>
      <c r="J316" s="134">
        <f>ROUND(I316*H316,2)</f>
        <v>0</v>
      </c>
      <c r="K316" s="135"/>
      <c r="L316" s="28"/>
      <c r="M316" s="136" t="s">
        <v>1</v>
      </c>
      <c r="N316" s="137" t="s">
        <v>36</v>
      </c>
      <c r="O316" s="138">
        <v>0.968</v>
      </c>
      <c r="P316" s="138">
        <f>O316*H316</f>
        <v>22.92224</v>
      </c>
      <c r="Q316" s="138">
        <v>0.01385</v>
      </c>
      <c r="R316" s="138">
        <f>Q316*H316</f>
        <v>0.327968</v>
      </c>
      <c r="S316" s="138">
        <v>0</v>
      </c>
      <c r="T316" s="139">
        <f>S316*H316</f>
        <v>0</v>
      </c>
      <c r="AR316" s="140" t="s">
        <v>163</v>
      </c>
      <c r="AT316" s="140" t="s">
        <v>135</v>
      </c>
      <c r="AU316" s="140" t="s">
        <v>81</v>
      </c>
      <c r="AY316" s="16" t="s">
        <v>133</v>
      </c>
      <c r="BE316" s="141">
        <f>IF(N316="základní",J316,0)</f>
        <v>0</v>
      </c>
      <c r="BF316" s="141">
        <f>IF(N316="snížená",J316,0)</f>
        <v>0</v>
      </c>
      <c r="BG316" s="141">
        <f>IF(N316="zákl. přenesená",J316,0)</f>
        <v>0</v>
      </c>
      <c r="BH316" s="141">
        <f>IF(N316="sníž. přenesená",J316,0)</f>
        <v>0</v>
      </c>
      <c r="BI316" s="141">
        <f>IF(N316="nulová",J316,0)</f>
        <v>0</v>
      </c>
      <c r="BJ316" s="16" t="s">
        <v>79</v>
      </c>
      <c r="BK316" s="141">
        <f>ROUND(I316*H316,2)</f>
        <v>0</v>
      </c>
      <c r="BL316" s="16" t="s">
        <v>163</v>
      </c>
      <c r="BM316" s="140" t="s">
        <v>1281</v>
      </c>
    </row>
    <row r="317" spans="2:51" s="12" customFormat="1" ht="12">
      <c r="B317" s="161"/>
      <c r="D317" s="162" t="s">
        <v>925</v>
      </c>
      <c r="E317" s="163" t="s">
        <v>1282</v>
      </c>
      <c r="F317" s="164" t="s">
        <v>1283</v>
      </c>
      <c r="H317" s="165">
        <v>23.68</v>
      </c>
      <c r="L317" s="161"/>
      <c r="M317" s="166"/>
      <c r="T317" s="167"/>
      <c r="AT317" s="163" t="s">
        <v>925</v>
      </c>
      <c r="AU317" s="163" t="s">
        <v>81</v>
      </c>
      <c r="AV317" s="12" t="s">
        <v>81</v>
      </c>
      <c r="AW317" s="12" t="s">
        <v>28</v>
      </c>
      <c r="AX317" s="12" t="s">
        <v>79</v>
      </c>
      <c r="AY317" s="163" t="s">
        <v>133</v>
      </c>
    </row>
    <row r="318" spans="2:65" s="1" customFormat="1" ht="16.5" customHeight="1">
      <c r="B318" s="128"/>
      <c r="C318" s="129" t="s">
        <v>556</v>
      </c>
      <c r="D318" s="129" t="s">
        <v>135</v>
      </c>
      <c r="E318" s="130" t="s">
        <v>1284</v>
      </c>
      <c r="F318" s="131" t="s">
        <v>1285</v>
      </c>
      <c r="G318" s="132" t="s">
        <v>145</v>
      </c>
      <c r="H318" s="133">
        <v>11.84</v>
      </c>
      <c r="I318" s="134"/>
      <c r="J318" s="134">
        <f>ROUND(I318*H318,2)</f>
        <v>0</v>
      </c>
      <c r="K318" s="135"/>
      <c r="L318" s="28"/>
      <c r="M318" s="136" t="s">
        <v>1</v>
      </c>
      <c r="N318" s="137" t="s">
        <v>36</v>
      </c>
      <c r="O318" s="138">
        <v>0.09</v>
      </c>
      <c r="P318" s="138">
        <f>O318*H318</f>
        <v>1.0655999999999999</v>
      </c>
      <c r="Q318" s="138">
        <v>0</v>
      </c>
      <c r="R318" s="138">
        <f>Q318*H318</f>
        <v>0</v>
      </c>
      <c r="S318" s="138">
        <v>0</v>
      </c>
      <c r="T318" s="139">
        <f>S318*H318</f>
        <v>0</v>
      </c>
      <c r="AR318" s="140" t="s">
        <v>163</v>
      </c>
      <c r="AT318" s="140" t="s">
        <v>135</v>
      </c>
      <c r="AU318" s="140" t="s">
        <v>81</v>
      </c>
      <c r="AY318" s="16" t="s">
        <v>133</v>
      </c>
      <c r="BE318" s="141">
        <f>IF(N318="základní",J318,0)</f>
        <v>0</v>
      </c>
      <c r="BF318" s="141">
        <f>IF(N318="snížená",J318,0)</f>
        <v>0</v>
      </c>
      <c r="BG318" s="141">
        <f>IF(N318="zákl. přenesená",J318,0)</f>
        <v>0</v>
      </c>
      <c r="BH318" s="141">
        <f>IF(N318="sníž. přenesená",J318,0)</f>
        <v>0</v>
      </c>
      <c r="BI318" s="141">
        <f>IF(N318="nulová",J318,0)</f>
        <v>0</v>
      </c>
      <c r="BJ318" s="16" t="s">
        <v>79</v>
      </c>
      <c r="BK318" s="141">
        <f>ROUND(I318*H318,2)</f>
        <v>0</v>
      </c>
      <c r="BL318" s="16" t="s">
        <v>163</v>
      </c>
      <c r="BM318" s="140" t="s">
        <v>1286</v>
      </c>
    </row>
    <row r="319" spans="2:51" s="12" customFormat="1" ht="12">
      <c r="B319" s="161"/>
      <c r="D319" s="162" t="s">
        <v>925</v>
      </c>
      <c r="E319" s="163" t="s">
        <v>1</v>
      </c>
      <c r="F319" s="164" t="s">
        <v>1255</v>
      </c>
      <c r="H319" s="165">
        <v>11.84</v>
      </c>
      <c r="L319" s="161"/>
      <c r="M319" s="166"/>
      <c r="T319" s="167"/>
      <c r="AT319" s="163" t="s">
        <v>925</v>
      </c>
      <c r="AU319" s="163" t="s">
        <v>81</v>
      </c>
      <c r="AV319" s="12" t="s">
        <v>81</v>
      </c>
      <c r="AW319" s="12" t="s">
        <v>28</v>
      </c>
      <c r="AX319" s="12" t="s">
        <v>79</v>
      </c>
      <c r="AY319" s="163" t="s">
        <v>133</v>
      </c>
    </row>
    <row r="320" spans="2:65" s="1" customFormat="1" ht="24.2" customHeight="1">
      <c r="B320" s="128"/>
      <c r="C320" s="142" t="s">
        <v>272</v>
      </c>
      <c r="D320" s="142" t="s">
        <v>175</v>
      </c>
      <c r="E320" s="143" t="s">
        <v>1287</v>
      </c>
      <c r="F320" s="144" t="s">
        <v>1288</v>
      </c>
      <c r="G320" s="145" t="s">
        <v>145</v>
      </c>
      <c r="H320" s="146">
        <v>14.326</v>
      </c>
      <c r="I320" s="147"/>
      <c r="J320" s="147">
        <f>ROUND(I320*H320,2)</f>
        <v>0</v>
      </c>
      <c r="K320" s="148"/>
      <c r="L320" s="149"/>
      <c r="M320" s="150" t="s">
        <v>1</v>
      </c>
      <c r="N320" s="151" t="s">
        <v>36</v>
      </c>
      <c r="O320" s="138">
        <v>0</v>
      </c>
      <c r="P320" s="138">
        <f>O320*H320</f>
        <v>0</v>
      </c>
      <c r="Q320" s="138">
        <v>0.00017</v>
      </c>
      <c r="R320" s="138">
        <f>Q320*H320</f>
        <v>0.00243542</v>
      </c>
      <c r="S320" s="138">
        <v>0</v>
      </c>
      <c r="T320" s="139">
        <f>S320*H320</f>
        <v>0</v>
      </c>
      <c r="AR320" s="140" t="s">
        <v>193</v>
      </c>
      <c r="AT320" s="140" t="s">
        <v>175</v>
      </c>
      <c r="AU320" s="140" t="s">
        <v>81</v>
      </c>
      <c r="AY320" s="16" t="s">
        <v>133</v>
      </c>
      <c r="BE320" s="141">
        <f>IF(N320="základní",J320,0)</f>
        <v>0</v>
      </c>
      <c r="BF320" s="141">
        <f>IF(N320="snížená",J320,0)</f>
        <v>0</v>
      </c>
      <c r="BG320" s="141">
        <f>IF(N320="zákl. přenesená",J320,0)</f>
        <v>0</v>
      </c>
      <c r="BH320" s="141">
        <f>IF(N320="sníž. přenesená",J320,0)</f>
        <v>0</v>
      </c>
      <c r="BI320" s="141">
        <f>IF(N320="nulová",J320,0)</f>
        <v>0</v>
      </c>
      <c r="BJ320" s="16" t="s">
        <v>79</v>
      </c>
      <c r="BK320" s="141">
        <f>ROUND(I320*H320,2)</f>
        <v>0</v>
      </c>
      <c r="BL320" s="16" t="s">
        <v>163</v>
      </c>
      <c r="BM320" s="140" t="s">
        <v>1289</v>
      </c>
    </row>
    <row r="321" spans="2:51" s="12" customFormat="1" ht="12">
      <c r="B321" s="161"/>
      <c r="D321" s="162" t="s">
        <v>925</v>
      </c>
      <c r="E321" s="163" t="s">
        <v>1</v>
      </c>
      <c r="F321" s="164" t="s">
        <v>1290</v>
      </c>
      <c r="H321" s="165">
        <v>13.024</v>
      </c>
      <c r="L321" s="161"/>
      <c r="M321" s="166"/>
      <c r="T321" s="167"/>
      <c r="AT321" s="163" t="s">
        <v>925</v>
      </c>
      <c r="AU321" s="163" t="s">
        <v>81</v>
      </c>
      <c r="AV321" s="12" t="s">
        <v>81</v>
      </c>
      <c r="AW321" s="12" t="s">
        <v>28</v>
      </c>
      <c r="AX321" s="12" t="s">
        <v>79</v>
      </c>
      <c r="AY321" s="163" t="s">
        <v>133</v>
      </c>
    </row>
    <row r="322" spans="2:51" s="12" customFormat="1" ht="12">
      <c r="B322" s="161"/>
      <c r="D322" s="162" t="s">
        <v>925</v>
      </c>
      <c r="F322" s="164" t="s">
        <v>1291</v>
      </c>
      <c r="H322" s="165">
        <v>14.326</v>
      </c>
      <c r="L322" s="161"/>
      <c r="M322" s="166"/>
      <c r="T322" s="167"/>
      <c r="AT322" s="163" t="s">
        <v>925</v>
      </c>
      <c r="AU322" s="163" t="s">
        <v>81</v>
      </c>
      <c r="AV322" s="12" t="s">
        <v>81</v>
      </c>
      <c r="AW322" s="12" t="s">
        <v>3</v>
      </c>
      <c r="AX322" s="12" t="s">
        <v>79</v>
      </c>
      <c r="AY322" s="163" t="s">
        <v>133</v>
      </c>
    </row>
    <row r="323" spans="2:65" s="1" customFormat="1" ht="24.75" customHeight="1">
      <c r="B323" s="128"/>
      <c r="C323" s="129" t="s">
        <v>563</v>
      </c>
      <c r="D323" s="129" t="s">
        <v>135</v>
      </c>
      <c r="E323" s="130" t="s">
        <v>1292</v>
      </c>
      <c r="F323" s="131" t="s">
        <v>1574</v>
      </c>
      <c r="G323" s="132" t="s">
        <v>189</v>
      </c>
      <c r="H323" s="133">
        <v>30.3</v>
      </c>
      <c r="I323" s="134"/>
      <c r="J323" s="134">
        <f>ROUND(I323*H323,2)</f>
        <v>0</v>
      </c>
      <c r="K323" s="135"/>
      <c r="L323" s="28"/>
      <c r="M323" s="136" t="s">
        <v>1</v>
      </c>
      <c r="N323" s="137" t="s">
        <v>36</v>
      </c>
      <c r="O323" s="138">
        <v>0.903</v>
      </c>
      <c r="P323" s="138">
        <f>O323*H323</f>
        <v>27.3609</v>
      </c>
      <c r="Q323" s="138">
        <v>0.0124</v>
      </c>
      <c r="R323" s="138">
        <f>Q323*H323</f>
        <v>0.37572</v>
      </c>
      <c r="S323" s="138">
        <v>0</v>
      </c>
      <c r="T323" s="139">
        <f>S323*H323</f>
        <v>0</v>
      </c>
      <c r="AR323" s="140" t="s">
        <v>163</v>
      </c>
      <c r="AT323" s="140" t="s">
        <v>135</v>
      </c>
      <c r="AU323" s="140" t="s">
        <v>81</v>
      </c>
      <c r="AY323" s="16" t="s">
        <v>133</v>
      </c>
      <c r="BE323" s="141">
        <f>IF(N323="základní",J323,0)</f>
        <v>0</v>
      </c>
      <c r="BF323" s="141">
        <f>IF(N323="snížená",J323,0)</f>
        <v>0</v>
      </c>
      <c r="BG323" s="141">
        <f>IF(N323="zákl. přenesená",J323,0)</f>
        <v>0</v>
      </c>
      <c r="BH323" s="141">
        <f>IF(N323="sníž. přenesená",J323,0)</f>
        <v>0</v>
      </c>
      <c r="BI323" s="141">
        <f>IF(N323="nulová",J323,0)</f>
        <v>0</v>
      </c>
      <c r="BJ323" s="16" t="s">
        <v>79</v>
      </c>
      <c r="BK323" s="141">
        <f>ROUND(I323*H323,2)</f>
        <v>0</v>
      </c>
      <c r="BL323" s="16" t="s">
        <v>163</v>
      </c>
      <c r="BM323" s="140" t="s">
        <v>1293</v>
      </c>
    </row>
    <row r="324" spans="2:51" s="12" customFormat="1" ht="12">
      <c r="B324" s="161"/>
      <c r="D324" s="162" t="s">
        <v>925</v>
      </c>
      <c r="E324" s="163" t="s">
        <v>1</v>
      </c>
      <c r="F324" s="164" t="s">
        <v>1576</v>
      </c>
      <c r="H324" s="165">
        <v>12.9</v>
      </c>
      <c r="L324" s="161"/>
      <c r="M324" s="166"/>
      <c r="T324" s="167"/>
      <c r="AT324" s="163" t="s">
        <v>925</v>
      </c>
      <c r="AU324" s="163" t="s">
        <v>81</v>
      </c>
      <c r="AV324" s="12" t="s">
        <v>81</v>
      </c>
      <c r="AW324" s="12" t="s">
        <v>28</v>
      </c>
      <c r="AX324" s="12" t="s">
        <v>71</v>
      </c>
      <c r="AY324" s="163" t="s">
        <v>133</v>
      </c>
    </row>
    <row r="325" spans="2:51" s="12" customFormat="1" ht="12">
      <c r="B325" s="161"/>
      <c r="D325" s="162" t="s">
        <v>925</v>
      </c>
      <c r="E325" s="163" t="s">
        <v>1</v>
      </c>
      <c r="F325" s="164" t="s">
        <v>1577</v>
      </c>
      <c r="H325" s="165">
        <v>17.4</v>
      </c>
      <c r="L325" s="161"/>
      <c r="M325" s="166"/>
      <c r="T325" s="167"/>
      <c r="AT325" s="163" t="s">
        <v>925</v>
      </c>
      <c r="AU325" s="163" t="s">
        <v>81</v>
      </c>
      <c r="AV325" s="12" t="s">
        <v>81</v>
      </c>
      <c r="AW325" s="12" t="s">
        <v>28</v>
      </c>
      <c r="AX325" s="12" t="s">
        <v>71</v>
      </c>
      <c r="AY325" s="163" t="s">
        <v>133</v>
      </c>
    </row>
    <row r="326" spans="2:51" s="13" customFormat="1" ht="12">
      <c r="B326" s="168"/>
      <c r="D326" s="162" t="s">
        <v>925</v>
      </c>
      <c r="E326" s="169" t="s">
        <v>1</v>
      </c>
      <c r="F326" s="170" t="s">
        <v>969</v>
      </c>
      <c r="H326" s="171">
        <v>30.3</v>
      </c>
      <c r="L326" s="168"/>
      <c r="M326" s="172"/>
      <c r="T326" s="173"/>
      <c r="AT326" s="169" t="s">
        <v>925</v>
      </c>
      <c r="AU326" s="169" t="s">
        <v>81</v>
      </c>
      <c r="AV326" s="13" t="s">
        <v>139</v>
      </c>
      <c r="AW326" s="13" t="s">
        <v>28</v>
      </c>
      <c r="AX326" s="13" t="s">
        <v>79</v>
      </c>
      <c r="AY326" s="169" t="s">
        <v>133</v>
      </c>
    </row>
    <row r="327" spans="2:65" s="1" customFormat="1" ht="24.75" customHeight="1">
      <c r="B327" s="128"/>
      <c r="C327" s="129" t="s">
        <v>275</v>
      </c>
      <c r="D327" s="129" t="s">
        <v>135</v>
      </c>
      <c r="E327" s="130" t="s">
        <v>1294</v>
      </c>
      <c r="F327" s="131" t="s">
        <v>1575</v>
      </c>
      <c r="G327" s="132" t="s">
        <v>189</v>
      </c>
      <c r="H327" s="133">
        <v>10.1</v>
      </c>
      <c r="I327" s="134"/>
      <c r="J327" s="134">
        <f>ROUND(I327*H327,2)</f>
        <v>0</v>
      </c>
      <c r="K327" s="135"/>
      <c r="L327" s="28"/>
      <c r="M327" s="136" t="s">
        <v>1</v>
      </c>
      <c r="N327" s="137" t="s">
        <v>36</v>
      </c>
      <c r="O327" s="138">
        <v>1.424</v>
      </c>
      <c r="P327" s="138">
        <f>O327*H327</f>
        <v>14.382399999999999</v>
      </c>
      <c r="Q327" s="138">
        <v>0.01846</v>
      </c>
      <c r="R327" s="138">
        <f>Q327*H327</f>
        <v>0.186446</v>
      </c>
      <c r="S327" s="138">
        <v>0</v>
      </c>
      <c r="T327" s="139">
        <f>S327*H327</f>
        <v>0</v>
      </c>
      <c r="AR327" s="140" t="s">
        <v>163</v>
      </c>
      <c r="AT327" s="140" t="s">
        <v>135</v>
      </c>
      <c r="AU327" s="140" t="s">
        <v>81</v>
      </c>
      <c r="AY327" s="16" t="s">
        <v>133</v>
      </c>
      <c r="BE327" s="141">
        <f>IF(N327="základní",J327,0)</f>
        <v>0</v>
      </c>
      <c r="BF327" s="141">
        <f>IF(N327="snížená",J327,0)</f>
        <v>0</v>
      </c>
      <c r="BG327" s="141">
        <f>IF(N327="zákl. přenesená",J327,0)</f>
        <v>0</v>
      </c>
      <c r="BH327" s="141">
        <f>IF(N327="sníž. přenesená",J327,0)</f>
        <v>0</v>
      </c>
      <c r="BI327" s="141">
        <f>IF(N327="nulová",J327,0)</f>
        <v>0</v>
      </c>
      <c r="BJ327" s="16" t="s">
        <v>79</v>
      </c>
      <c r="BK327" s="141">
        <f>ROUND(I327*H327,2)</f>
        <v>0</v>
      </c>
      <c r="BL327" s="16" t="s">
        <v>163</v>
      </c>
      <c r="BM327" s="140" t="s">
        <v>1295</v>
      </c>
    </row>
    <row r="328" spans="2:51" s="12" customFormat="1" ht="12">
      <c r="B328" s="161"/>
      <c r="D328" s="162" t="s">
        <v>925</v>
      </c>
      <c r="E328" s="163" t="s">
        <v>1</v>
      </c>
      <c r="F328" s="164">
        <v>4.3</v>
      </c>
      <c r="H328" s="165">
        <v>4.3</v>
      </c>
      <c r="L328" s="161"/>
      <c r="M328" s="166"/>
      <c r="T328" s="167"/>
      <c r="AT328" s="163" t="s">
        <v>925</v>
      </c>
      <c r="AU328" s="163" t="s">
        <v>81</v>
      </c>
      <c r="AV328" s="12" t="s">
        <v>81</v>
      </c>
      <c r="AW328" s="12" t="s">
        <v>28</v>
      </c>
      <c r="AX328" s="12" t="s">
        <v>71</v>
      </c>
      <c r="AY328" s="163" t="s">
        <v>133</v>
      </c>
    </row>
    <row r="329" spans="2:51" s="12" customFormat="1" ht="12">
      <c r="B329" s="161"/>
      <c r="D329" s="162" t="s">
        <v>925</v>
      </c>
      <c r="E329" s="163" t="s">
        <v>1</v>
      </c>
      <c r="F329" s="164">
        <v>5.8</v>
      </c>
      <c r="H329" s="165">
        <v>5.8</v>
      </c>
      <c r="L329" s="161"/>
      <c r="M329" s="166"/>
      <c r="T329" s="167"/>
      <c r="AT329" s="163" t="s">
        <v>925</v>
      </c>
      <c r="AU329" s="163" t="s">
        <v>81</v>
      </c>
      <c r="AV329" s="12" t="s">
        <v>81</v>
      </c>
      <c r="AW329" s="12" t="s">
        <v>28</v>
      </c>
      <c r="AX329" s="12" t="s">
        <v>71</v>
      </c>
      <c r="AY329" s="163" t="s">
        <v>133</v>
      </c>
    </row>
    <row r="330" spans="2:51" s="13" customFormat="1" ht="12">
      <c r="B330" s="168"/>
      <c r="D330" s="162" t="s">
        <v>925</v>
      </c>
      <c r="E330" s="169" t="s">
        <v>1</v>
      </c>
      <c r="F330" s="170" t="s">
        <v>969</v>
      </c>
      <c r="H330" s="171">
        <v>40.4</v>
      </c>
      <c r="L330" s="168"/>
      <c r="M330" s="172"/>
      <c r="T330" s="173"/>
      <c r="AT330" s="169" t="s">
        <v>925</v>
      </c>
      <c r="AU330" s="169" t="s">
        <v>81</v>
      </c>
      <c r="AV330" s="13" t="s">
        <v>139</v>
      </c>
      <c r="AW330" s="13" t="s">
        <v>28</v>
      </c>
      <c r="AX330" s="13" t="s">
        <v>79</v>
      </c>
      <c r="AY330" s="169" t="s">
        <v>133</v>
      </c>
    </row>
    <row r="331" spans="2:65" s="1" customFormat="1" ht="24.2" customHeight="1">
      <c r="B331" s="128"/>
      <c r="C331" s="129" t="s">
        <v>570</v>
      </c>
      <c r="D331" s="129" t="s">
        <v>135</v>
      </c>
      <c r="E331" s="130" t="s">
        <v>1296</v>
      </c>
      <c r="F331" s="131" t="s">
        <v>1297</v>
      </c>
      <c r="G331" s="132" t="s">
        <v>178</v>
      </c>
      <c r="H331" s="133">
        <v>1.577</v>
      </c>
      <c r="I331" s="134"/>
      <c r="J331" s="134">
        <f>ROUND(I331*H331,2)</f>
        <v>0</v>
      </c>
      <c r="K331" s="135"/>
      <c r="L331" s="28"/>
      <c r="M331" s="136" t="s">
        <v>1</v>
      </c>
      <c r="N331" s="137" t="s">
        <v>36</v>
      </c>
      <c r="O331" s="138">
        <v>2.16</v>
      </c>
      <c r="P331" s="138">
        <f>O331*H331</f>
        <v>3.40632</v>
      </c>
      <c r="Q331" s="138">
        <v>0</v>
      </c>
      <c r="R331" s="138">
        <f>Q331*H331</f>
        <v>0</v>
      </c>
      <c r="S331" s="138">
        <v>0</v>
      </c>
      <c r="T331" s="139">
        <f>S331*H331</f>
        <v>0</v>
      </c>
      <c r="AR331" s="140" t="s">
        <v>163</v>
      </c>
      <c r="AT331" s="140" t="s">
        <v>135</v>
      </c>
      <c r="AU331" s="140" t="s">
        <v>81</v>
      </c>
      <c r="AY331" s="16" t="s">
        <v>133</v>
      </c>
      <c r="BE331" s="141">
        <f>IF(N331="základní",J331,0)</f>
        <v>0</v>
      </c>
      <c r="BF331" s="141">
        <f>IF(N331="snížená",J331,0)</f>
        <v>0</v>
      </c>
      <c r="BG331" s="141">
        <f>IF(N331="zákl. přenesená",J331,0)</f>
        <v>0</v>
      </c>
      <c r="BH331" s="141">
        <f>IF(N331="sníž. přenesená",J331,0)</f>
        <v>0</v>
      </c>
      <c r="BI331" s="141">
        <f>IF(N331="nulová",J331,0)</f>
        <v>0</v>
      </c>
      <c r="BJ331" s="16" t="s">
        <v>79</v>
      </c>
      <c r="BK331" s="141">
        <f>ROUND(I331*H331,2)</f>
        <v>0</v>
      </c>
      <c r="BL331" s="16" t="s">
        <v>163</v>
      </c>
      <c r="BM331" s="140" t="s">
        <v>1298</v>
      </c>
    </row>
    <row r="332" spans="2:63" s="11" customFormat="1" ht="22.9" customHeight="1">
      <c r="B332" s="117"/>
      <c r="D332" s="118" t="s">
        <v>70</v>
      </c>
      <c r="E332" s="126" t="s">
        <v>332</v>
      </c>
      <c r="F332" s="126" t="s">
        <v>333</v>
      </c>
      <c r="J332" s="127">
        <f>BK332</f>
        <v>0</v>
      </c>
      <c r="L332" s="117"/>
      <c r="M332" s="121"/>
      <c r="P332" s="122">
        <f>SUM(P333:P362)</f>
        <v>196.50462499999995</v>
      </c>
      <c r="R332" s="122">
        <f>SUM(R333:R362)</f>
        <v>0.99078106</v>
      </c>
      <c r="T332" s="123">
        <f>SUM(T333:T362)</f>
        <v>0</v>
      </c>
      <c r="AR332" s="118" t="s">
        <v>81</v>
      </c>
      <c r="AT332" s="124" t="s">
        <v>70</v>
      </c>
      <c r="AU332" s="124" t="s">
        <v>79</v>
      </c>
      <c r="AY332" s="118" t="s">
        <v>133</v>
      </c>
      <c r="BK332" s="125">
        <f>SUM(BK333:BK362)</f>
        <v>0</v>
      </c>
    </row>
    <row r="333" spans="2:65" s="1" customFormat="1" ht="16.5" customHeight="1">
      <c r="B333" s="128"/>
      <c r="C333" s="129" t="s">
        <v>279</v>
      </c>
      <c r="D333" s="129" t="s">
        <v>135</v>
      </c>
      <c r="E333" s="130" t="s">
        <v>1299</v>
      </c>
      <c r="F333" s="131" t="s">
        <v>1300</v>
      </c>
      <c r="G333" s="132" t="s">
        <v>200</v>
      </c>
      <c r="H333" s="133">
        <v>68</v>
      </c>
      <c r="I333" s="134"/>
      <c r="J333" s="134">
        <f>ROUND(I333*H333,2)</f>
        <v>0</v>
      </c>
      <c r="K333" s="135"/>
      <c r="L333" s="28"/>
      <c r="M333" s="136" t="s">
        <v>1</v>
      </c>
      <c r="N333" s="137" t="s">
        <v>36</v>
      </c>
      <c r="O333" s="138">
        <v>0.565</v>
      </c>
      <c r="P333" s="138">
        <f>O333*H333</f>
        <v>38.419999999999995</v>
      </c>
      <c r="Q333" s="138">
        <v>0.00222</v>
      </c>
      <c r="R333" s="138">
        <f>Q333*H333</f>
        <v>0.15096</v>
      </c>
      <c r="S333" s="138">
        <v>0</v>
      </c>
      <c r="T333" s="139">
        <f>S333*H333</f>
        <v>0</v>
      </c>
      <c r="AR333" s="140" t="s">
        <v>163</v>
      </c>
      <c r="AT333" s="140" t="s">
        <v>135</v>
      </c>
      <c r="AU333" s="140" t="s">
        <v>81</v>
      </c>
      <c r="AY333" s="16" t="s">
        <v>133</v>
      </c>
      <c r="BE333" s="141">
        <f>IF(N333="základní",J333,0)</f>
        <v>0</v>
      </c>
      <c r="BF333" s="141">
        <f>IF(N333="snížená",J333,0)</f>
        <v>0</v>
      </c>
      <c r="BG333" s="141">
        <f>IF(N333="zákl. přenesená",J333,0)</f>
        <v>0</v>
      </c>
      <c r="BH333" s="141">
        <f>IF(N333="sníž. přenesená",J333,0)</f>
        <v>0</v>
      </c>
      <c r="BI333" s="141">
        <f>IF(N333="nulová",J333,0)</f>
        <v>0</v>
      </c>
      <c r="BJ333" s="16" t="s">
        <v>79</v>
      </c>
      <c r="BK333" s="141">
        <f>ROUND(I333*H333,2)</f>
        <v>0</v>
      </c>
      <c r="BL333" s="16" t="s">
        <v>163</v>
      </c>
      <c r="BM333" s="140" t="s">
        <v>1301</v>
      </c>
    </row>
    <row r="334" spans="2:65" s="1" customFormat="1" ht="16.5" customHeight="1">
      <c r="B334" s="128"/>
      <c r="C334" s="129" t="s">
        <v>577</v>
      </c>
      <c r="D334" s="129" t="s">
        <v>135</v>
      </c>
      <c r="E334" s="130" t="s">
        <v>1302</v>
      </c>
      <c r="F334" s="131" t="s">
        <v>1303</v>
      </c>
      <c r="G334" s="132" t="s">
        <v>189</v>
      </c>
      <c r="H334" s="133">
        <v>34.632</v>
      </c>
      <c r="I334" s="134"/>
      <c r="J334" s="134">
        <f>ROUND(I334*H334,2)</f>
        <v>0</v>
      </c>
      <c r="K334" s="135"/>
      <c r="L334" s="28"/>
      <c r="M334" s="136" t="s">
        <v>1</v>
      </c>
      <c r="N334" s="137" t="s">
        <v>36</v>
      </c>
      <c r="O334" s="138">
        <v>0.565</v>
      </c>
      <c r="P334" s="138">
        <f>O334*H334</f>
        <v>19.567079999999997</v>
      </c>
      <c r="Q334" s="138">
        <v>0.00222</v>
      </c>
      <c r="R334" s="138">
        <f>Q334*H334</f>
        <v>0.07688304</v>
      </c>
      <c r="S334" s="138">
        <v>0</v>
      </c>
      <c r="T334" s="139">
        <f>S334*H334</f>
        <v>0</v>
      </c>
      <c r="AR334" s="140" t="s">
        <v>163</v>
      </c>
      <c r="AT334" s="140" t="s">
        <v>135</v>
      </c>
      <c r="AU334" s="140" t="s">
        <v>81</v>
      </c>
      <c r="AY334" s="16" t="s">
        <v>133</v>
      </c>
      <c r="BE334" s="141">
        <f>IF(N334="základní",J334,0)</f>
        <v>0</v>
      </c>
      <c r="BF334" s="141">
        <f>IF(N334="snížená",J334,0)</f>
        <v>0</v>
      </c>
      <c r="BG334" s="141">
        <f>IF(N334="zákl. přenesená",J334,0)</f>
        <v>0</v>
      </c>
      <c r="BH334" s="141">
        <f>IF(N334="sníž. přenesená",J334,0)</f>
        <v>0</v>
      </c>
      <c r="BI334" s="141">
        <f>IF(N334="nulová",J334,0)</f>
        <v>0</v>
      </c>
      <c r="BJ334" s="16" t="s">
        <v>79</v>
      </c>
      <c r="BK334" s="141">
        <f>ROUND(I334*H334,2)</f>
        <v>0</v>
      </c>
      <c r="BL334" s="16" t="s">
        <v>163</v>
      </c>
      <c r="BM334" s="140" t="s">
        <v>1304</v>
      </c>
    </row>
    <row r="335" spans="2:51" s="12" customFormat="1" ht="12">
      <c r="B335" s="161"/>
      <c r="D335" s="162" t="s">
        <v>925</v>
      </c>
      <c r="E335" s="163" t="s">
        <v>1</v>
      </c>
      <c r="F335" s="164">
        <v>34.632</v>
      </c>
      <c r="H335" s="165">
        <v>34.632</v>
      </c>
      <c r="L335" s="161"/>
      <c r="M335" s="166"/>
      <c r="T335" s="167"/>
      <c r="AT335" s="163" t="s">
        <v>925</v>
      </c>
      <c r="AU335" s="163" t="s">
        <v>81</v>
      </c>
      <c r="AV335" s="12" t="s">
        <v>81</v>
      </c>
      <c r="AW335" s="12" t="s">
        <v>28</v>
      </c>
      <c r="AX335" s="12" t="s">
        <v>79</v>
      </c>
      <c r="AY335" s="163" t="s">
        <v>133</v>
      </c>
    </row>
    <row r="336" spans="2:65" s="1" customFormat="1" ht="24.2" customHeight="1">
      <c r="B336" s="128"/>
      <c r="C336" s="129" t="s">
        <v>286</v>
      </c>
      <c r="D336" s="129" t="s">
        <v>135</v>
      </c>
      <c r="E336" s="130" t="s">
        <v>1305</v>
      </c>
      <c r="F336" s="131" t="s">
        <v>1306</v>
      </c>
      <c r="G336" s="132" t="s">
        <v>189</v>
      </c>
      <c r="H336" s="133">
        <v>34.632</v>
      </c>
      <c r="I336" s="134"/>
      <c r="J336" s="134">
        <f>ROUND(I336*H336,2)</f>
        <v>0</v>
      </c>
      <c r="K336" s="135"/>
      <c r="L336" s="28"/>
      <c r="M336" s="136" t="s">
        <v>1</v>
      </c>
      <c r="N336" s="137" t="s">
        <v>36</v>
      </c>
      <c r="O336" s="138">
        <v>0.565</v>
      </c>
      <c r="P336" s="138">
        <f>O336*H336</f>
        <v>19.567079999999997</v>
      </c>
      <c r="Q336" s="138">
        <v>0.00222</v>
      </c>
      <c r="R336" s="138">
        <f>Q336*H336</f>
        <v>0.07688304</v>
      </c>
      <c r="S336" s="138">
        <v>0</v>
      </c>
      <c r="T336" s="139">
        <f>S336*H336</f>
        <v>0</v>
      </c>
      <c r="AR336" s="140" t="s">
        <v>163</v>
      </c>
      <c r="AT336" s="140" t="s">
        <v>135</v>
      </c>
      <c r="AU336" s="140" t="s">
        <v>81</v>
      </c>
      <c r="AY336" s="16" t="s">
        <v>133</v>
      </c>
      <c r="BE336" s="141">
        <f>IF(N336="základní",J336,0)</f>
        <v>0</v>
      </c>
      <c r="BF336" s="141">
        <f>IF(N336="snížená",J336,0)</f>
        <v>0</v>
      </c>
      <c r="BG336" s="141">
        <f>IF(N336="zákl. přenesená",J336,0)</f>
        <v>0</v>
      </c>
      <c r="BH336" s="141">
        <f>IF(N336="sníž. přenesená",J336,0)</f>
        <v>0</v>
      </c>
      <c r="BI336" s="141">
        <f>IF(N336="nulová",J336,0)</f>
        <v>0</v>
      </c>
      <c r="BJ336" s="16" t="s">
        <v>79</v>
      </c>
      <c r="BK336" s="141">
        <f>ROUND(I336*H336,2)</f>
        <v>0</v>
      </c>
      <c r="BL336" s="16" t="s">
        <v>163</v>
      </c>
      <c r="BM336" s="140" t="s">
        <v>1307</v>
      </c>
    </row>
    <row r="337" spans="2:51" s="12" customFormat="1" ht="12">
      <c r="B337" s="161"/>
      <c r="D337" s="162" t="s">
        <v>925</v>
      </c>
      <c r="E337" s="163" t="s">
        <v>1</v>
      </c>
      <c r="F337" s="164">
        <v>34.632</v>
      </c>
      <c r="H337" s="165">
        <v>34.632</v>
      </c>
      <c r="L337" s="161"/>
      <c r="M337" s="166"/>
      <c r="T337" s="167"/>
      <c r="AT337" s="163" t="s">
        <v>925</v>
      </c>
      <c r="AU337" s="163" t="s">
        <v>81</v>
      </c>
      <c r="AV337" s="12" t="s">
        <v>81</v>
      </c>
      <c r="AW337" s="12" t="s">
        <v>28</v>
      </c>
      <c r="AX337" s="12" t="s">
        <v>79</v>
      </c>
      <c r="AY337" s="163" t="s">
        <v>133</v>
      </c>
    </row>
    <row r="338" spans="2:65" s="1" customFormat="1" ht="16.5" customHeight="1">
      <c r="B338" s="128"/>
      <c r="C338" s="129" t="s">
        <v>584</v>
      </c>
      <c r="D338" s="129" t="s">
        <v>135</v>
      </c>
      <c r="E338" s="130" t="s">
        <v>1308</v>
      </c>
      <c r="F338" s="131" t="s">
        <v>1309</v>
      </c>
      <c r="G338" s="132" t="s">
        <v>189</v>
      </c>
      <c r="H338" s="133">
        <v>4.5</v>
      </c>
      <c r="I338" s="134"/>
      <c r="J338" s="134">
        <f>ROUND(I338*H338,2)</f>
        <v>0</v>
      </c>
      <c r="K338" s="135"/>
      <c r="L338" s="28"/>
      <c r="M338" s="136" t="s">
        <v>1</v>
      </c>
      <c r="N338" s="137" t="s">
        <v>36</v>
      </c>
      <c r="O338" s="138">
        <v>0.565</v>
      </c>
      <c r="P338" s="138">
        <f>O338*H338</f>
        <v>2.5424999999999995</v>
      </c>
      <c r="Q338" s="138">
        <v>0.00222</v>
      </c>
      <c r="R338" s="138">
        <f>Q338*H338</f>
        <v>0.00999</v>
      </c>
      <c r="S338" s="138">
        <v>0</v>
      </c>
      <c r="T338" s="139">
        <f>S338*H338</f>
        <v>0</v>
      </c>
      <c r="AR338" s="140" t="s">
        <v>163</v>
      </c>
      <c r="AT338" s="140" t="s">
        <v>135</v>
      </c>
      <c r="AU338" s="140" t="s">
        <v>81</v>
      </c>
      <c r="AY338" s="16" t="s">
        <v>133</v>
      </c>
      <c r="BE338" s="141">
        <f>IF(N338="základní",J338,0)</f>
        <v>0</v>
      </c>
      <c r="BF338" s="141">
        <f>IF(N338="snížená",J338,0)</f>
        <v>0</v>
      </c>
      <c r="BG338" s="141">
        <f>IF(N338="zákl. přenesená",J338,0)</f>
        <v>0</v>
      </c>
      <c r="BH338" s="141">
        <f>IF(N338="sníž. přenesená",J338,0)</f>
        <v>0</v>
      </c>
      <c r="BI338" s="141">
        <f>IF(N338="nulová",J338,0)</f>
        <v>0</v>
      </c>
      <c r="BJ338" s="16" t="s">
        <v>79</v>
      </c>
      <c r="BK338" s="141">
        <f>ROUND(I338*H338,2)</f>
        <v>0</v>
      </c>
      <c r="BL338" s="16" t="s">
        <v>163</v>
      </c>
      <c r="BM338" s="140" t="s">
        <v>1310</v>
      </c>
    </row>
    <row r="339" spans="2:51" s="12" customFormat="1" ht="12">
      <c r="B339" s="161"/>
      <c r="D339" s="162" t="s">
        <v>925</v>
      </c>
      <c r="E339" s="163" t="s">
        <v>1</v>
      </c>
      <c r="F339" s="164">
        <v>4.5</v>
      </c>
      <c r="H339" s="165">
        <v>4.5</v>
      </c>
      <c r="L339" s="161"/>
      <c r="M339" s="166"/>
      <c r="T339" s="167"/>
      <c r="AT339" s="163" t="s">
        <v>925</v>
      </c>
      <c r="AU339" s="163" t="s">
        <v>81</v>
      </c>
      <c r="AV339" s="12" t="s">
        <v>81</v>
      </c>
      <c r="AW339" s="12" t="s">
        <v>28</v>
      </c>
      <c r="AX339" s="12" t="s">
        <v>79</v>
      </c>
      <c r="AY339" s="163" t="s">
        <v>133</v>
      </c>
    </row>
    <row r="340" spans="2:65" s="1" customFormat="1" ht="16.5" customHeight="1">
      <c r="B340" s="128"/>
      <c r="C340" s="129" t="s">
        <v>290</v>
      </c>
      <c r="D340" s="129" t="s">
        <v>135</v>
      </c>
      <c r="E340" s="130" t="s">
        <v>1311</v>
      </c>
      <c r="F340" s="131" t="s">
        <v>1312</v>
      </c>
      <c r="G340" s="132" t="s">
        <v>200</v>
      </c>
      <c r="H340" s="133">
        <v>1</v>
      </c>
      <c r="I340" s="134"/>
      <c r="J340" s="134">
        <f>ROUND(I340*H340,2)</f>
        <v>0</v>
      </c>
      <c r="K340" s="135"/>
      <c r="L340" s="28"/>
      <c r="M340" s="136" t="s">
        <v>1</v>
      </c>
      <c r="N340" s="137" t="s">
        <v>36</v>
      </c>
      <c r="O340" s="138">
        <v>0.565</v>
      </c>
      <c r="P340" s="138">
        <f>O340*H340</f>
        <v>0.565</v>
      </c>
      <c r="Q340" s="138">
        <v>0.00222</v>
      </c>
      <c r="R340" s="138">
        <f>Q340*H340</f>
        <v>0.00222</v>
      </c>
      <c r="S340" s="138">
        <v>0</v>
      </c>
      <c r="T340" s="139">
        <f>S340*H340</f>
        <v>0</v>
      </c>
      <c r="AR340" s="140" t="s">
        <v>163</v>
      </c>
      <c r="AT340" s="140" t="s">
        <v>135</v>
      </c>
      <c r="AU340" s="140" t="s">
        <v>81</v>
      </c>
      <c r="AY340" s="16" t="s">
        <v>133</v>
      </c>
      <c r="BE340" s="141">
        <f>IF(N340="základní",J340,0)</f>
        <v>0</v>
      </c>
      <c r="BF340" s="141">
        <f>IF(N340="snížená",J340,0)</f>
        <v>0</v>
      </c>
      <c r="BG340" s="141">
        <f>IF(N340="zákl. přenesená",J340,0)</f>
        <v>0</v>
      </c>
      <c r="BH340" s="141">
        <f>IF(N340="sníž. přenesená",J340,0)</f>
        <v>0</v>
      </c>
      <c r="BI340" s="141">
        <f>IF(N340="nulová",J340,0)</f>
        <v>0</v>
      </c>
      <c r="BJ340" s="16" t="s">
        <v>79</v>
      </c>
      <c r="BK340" s="141">
        <f>ROUND(I340*H340,2)</f>
        <v>0</v>
      </c>
      <c r="BL340" s="16" t="s">
        <v>163</v>
      </c>
      <c r="BM340" s="140" t="s">
        <v>1313</v>
      </c>
    </row>
    <row r="341" spans="2:51" s="12" customFormat="1" ht="12">
      <c r="B341" s="161"/>
      <c r="D341" s="162" t="s">
        <v>925</v>
      </c>
      <c r="E341" s="163" t="s">
        <v>1</v>
      </c>
      <c r="F341" s="164" t="s">
        <v>79</v>
      </c>
      <c r="H341" s="165">
        <v>1</v>
      </c>
      <c r="L341" s="161"/>
      <c r="M341" s="166"/>
      <c r="T341" s="167"/>
      <c r="AT341" s="163" t="s">
        <v>925</v>
      </c>
      <c r="AU341" s="163" t="s">
        <v>81</v>
      </c>
      <c r="AV341" s="12" t="s">
        <v>81</v>
      </c>
      <c r="AW341" s="12" t="s">
        <v>28</v>
      </c>
      <c r="AX341" s="12" t="s">
        <v>79</v>
      </c>
      <c r="AY341" s="163" t="s">
        <v>133</v>
      </c>
    </row>
    <row r="342" spans="2:65" s="1" customFormat="1" ht="16.5" customHeight="1">
      <c r="B342" s="128"/>
      <c r="C342" s="129" t="s">
        <v>590</v>
      </c>
      <c r="D342" s="129" t="s">
        <v>135</v>
      </c>
      <c r="E342" s="130" t="s">
        <v>1314</v>
      </c>
      <c r="F342" s="131" t="s">
        <v>1315</v>
      </c>
      <c r="G342" s="132" t="s">
        <v>200</v>
      </c>
      <c r="H342" s="133">
        <v>1</v>
      </c>
      <c r="I342" s="134"/>
      <c r="J342" s="134">
        <f>ROUND(I342*H342,2)</f>
        <v>0</v>
      </c>
      <c r="K342" s="135"/>
      <c r="L342" s="28"/>
      <c r="M342" s="136" t="s">
        <v>1</v>
      </c>
      <c r="N342" s="137" t="s">
        <v>36</v>
      </c>
      <c r="O342" s="138">
        <v>0.565</v>
      </c>
      <c r="P342" s="138">
        <f>O342*H342</f>
        <v>0.565</v>
      </c>
      <c r="Q342" s="138">
        <v>0.00222</v>
      </c>
      <c r="R342" s="138">
        <f>Q342*H342</f>
        <v>0.00222</v>
      </c>
      <c r="S342" s="138">
        <v>0</v>
      </c>
      <c r="T342" s="139">
        <f>S342*H342</f>
        <v>0</v>
      </c>
      <c r="AR342" s="140" t="s">
        <v>163</v>
      </c>
      <c r="AT342" s="140" t="s">
        <v>135</v>
      </c>
      <c r="AU342" s="140" t="s">
        <v>81</v>
      </c>
      <c r="AY342" s="16" t="s">
        <v>133</v>
      </c>
      <c r="BE342" s="141">
        <f>IF(N342="základní",J342,0)</f>
        <v>0</v>
      </c>
      <c r="BF342" s="141">
        <f>IF(N342="snížená",J342,0)</f>
        <v>0</v>
      </c>
      <c r="BG342" s="141">
        <f>IF(N342="zákl. přenesená",J342,0)</f>
        <v>0</v>
      </c>
      <c r="BH342" s="141">
        <f>IF(N342="sníž. přenesená",J342,0)</f>
        <v>0</v>
      </c>
      <c r="BI342" s="141">
        <f>IF(N342="nulová",J342,0)</f>
        <v>0</v>
      </c>
      <c r="BJ342" s="16" t="s">
        <v>79</v>
      </c>
      <c r="BK342" s="141">
        <f>ROUND(I342*H342,2)</f>
        <v>0</v>
      </c>
      <c r="BL342" s="16" t="s">
        <v>163</v>
      </c>
      <c r="BM342" s="140" t="s">
        <v>1316</v>
      </c>
    </row>
    <row r="343" spans="2:51" s="12" customFormat="1" ht="12">
      <c r="B343" s="161"/>
      <c r="D343" s="162" t="s">
        <v>925</v>
      </c>
      <c r="E343" s="163" t="s">
        <v>1</v>
      </c>
      <c r="F343" s="164" t="s">
        <v>79</v>
      </c>
      <c r="H343" s="165">
        <v>1</v>
      </c>
      <c r="L343" s="161"/>
      <c r="M343" s="166"/>
      <c r="T343" s="167"/>
      <c r="AT343" s="163" t="s">
        <v>925</v>
      </c>
      <c r="AU343" s="163" t="s">
        <v>81</v>
      </c>
      <c r="AV343" s="12" t="s">
        <v>81</v>
      </c>
      <c r="AW343" s="12" t="s">
        <v>28</v>
      </c>
      <c r="AX343" s="12" t="s">
        <v>79</v>
      </c>
      <c r="AY343" s="163" t="s">
        <v>133</v>
      </c>
    </row>
    <row r="344" spans="2:65" s="1" customFormat="1" ht="33" customHeight="1">
      <c r="B344" s="128"/>
      <c r="C344" s="129" t="s">
        <v>293</v>
      </c>
      <c r="D344" s="129" t="s">
        <v>135</v>
      </c>
      <c r="E344" s="130" t="s">
        <v>1317</v>
      </c>
      <c r="F344" s="131" t="s">
        <v>1318</v>
      </c>
      <c r="G344" s="132" t="s">
        <v>189</v>
      </c>
      <c r="H344" s="133">
        <v>6.9</v>
      </c>
      <c r="I344" s="134"/>
      <c r="J344" s="134">
        <f>ROUND(I344*H344,2)</f>
        <v>0</v>
      </c>
      <c r="K344" s="135"/>
      <c r="L344" s="28"/>
      <c r="M344" s="136" t="s">
        <v>1</v>
      </c>
      <c r="N344" s="137" t="s">
        <v>36</v>
      </c>
      <c r="O344" s="138">
        <v>1.12</v>
      </c>
      <c r="P344" s="138">
        <f>O344*H344</f>
        <v>7.7280000000000015</v>
      </c>
      <c r="Q344" s="138">
        <v>0.0059</v>
      </c>
      <c r="R344" s="138">
        <f>Q344*H344</f>
        <v>0.04071</v>
      </c>
      <c r="S344" s="138">
        <v>0</v>
      </c>
      <c r="T344" s="139">
        <f>S344*H344</f>
        <v>0</v>
      </c>
      <c r="AR344" s="140" t="s">
        <v>163</v>
      </c>
      <c r="AT344" s="140" t="s">
        <v>135</v>
      </c>
      <c r="AU344" s="140" t="s">
        <v>81</v>
      </c>
      <c r="AY344" s="16" t="s">
        <v>133</v>
      </c>
      <c r="BE344" s="141">
        <f>IF(N344="základní",J344,0)</f>
        <v>0</v>
      </c>
      <c r="BF344" s="141">
        <f>IF(N344="snížená",J344,0)</f>
        <v>0</v>
      </c>
      <c r="BG344" s="141">
        <f>IF(N344="zákl. přenesená",J344,0)</f>
        <v>0</v>
      </c>
      <c r="BH344" s="141">
        <f>IF(N344="sníž. přenesená",J344,0)</f>
        <v>0</v>
      </c>
      <c r="BI344" s="141">
        <f>IF(N344="nulová",J344,0)</f>
        <v>0</v>
      </c>
      <c r="BJ344" s="16" t="s">
        <v>79</v>
      </c>
      <c r="BK344" s="141">
        <f>ROUND(I344*H344,2)</f>
        <v>0</v>
      </c>
      <c r="BL344" s="16" t="s">
        <v>163</v>
      </c>
      <c r="BM344" s="140" t="s">
        <v>1319</v>
      </c>
    </row>
    <row r="345" spans="2:51" s="12" customFormat="1" ht="12">
      <c r="B345" s="161"/>
      <c r="D345" s="162" t="s">
        <v>925</v>
      </c>
      <c r="E345" s="163" t="s">
        <v>1</v>
      </c>
      <c r="F345" s="164" t="s">
        <v>1320</v>
      </c>
      <c r="H345" s="165">
        <v>6.9</v>
      </c>
      <c r="L345" s="161"/>
      <c r="M345" s="166"/>
      <c r="T345" s="167"/>
      <c r="AT345" s="163" t="s">
        <v>925</v>
      </c>
      <c r="AU345" s="163" t="s">
        <v>81</v>
      </c>
      <c r="AV345" s="12" t="s">
        <v>81</v>
      </c>
      <c r="AW345" s="12" t="s">
        <v>28</v>
      </c>
      <c r="AX345" s="12" t="s">
        <v>79</v>
      </c>
      <c r="AY345" s="163" t="s">
        <v>133</v>
      </c>
    </row>
    <row r="346" spans="2:65" s="1" customFormat="1" ht="33" customHeight="1">
      <c r="B346" s="128"/>
      <c r="C346" s="129" t="s">
        <v>599</v>
      </c>
      <c r="D346" s="129" t="s">
        <v>135</v>
      </c>
      <c r="E346" s="130" t="s">
        <v>1321</v>
      </c>
      <c r="F346" s="131" t="s">
        <v>1322</v>
      </c>
      <c r="G346" s="132" t="s">
        <v>189</v>
      </c>
      <c r="H346" s="133">
        <v>34.6</v>
      </c>
      <c r="I346" s="134"/>
      <c r="J346" s="134">
        <f>ROUND(I346*H346,2)</f>
        <v>0</v>
      </c>
      <c r="K346" s="135"/>
      <c r="L346" s="28"/>
      <c r="M346" s="136" t="s">
        <v>1</v>
      </c>
      <c r="N346" s="137" t="s">
        <v>36</v>
      </c>
      <c r="O346" s="138">
        <v>0.775</v>
      </c>
      <c r="P346" s="138">
        <f>O346*H346</f>
        <v>26.815</v>
      </c>
      <c r="Q346" s="138">
        <v>0.00438</v>
      </c>
      <c r="R346" s="138">
        <f>Q346*H346</f>
        <v>0.15154800000000002</v>
      </c>
      <c r="S346" s="138">
        <v>0</v>
      </c>
      <c r="T346" s="139">
        <f>S346*H346</f>
        <v>0</v>
      </c>
      <c r="AR346" s="140" t="s">
        <v>163</v>
      </c>
      <c r="AT346" s="140" t="s">
        <v>135</v>
      </c>
      <c r="AU346" s="140" t="s">
        <v>81</v>
      </c>
      <c r="AY346" s="16" t="s">
        <v>133</v>
      </c>
      <c r="BE346" s="141">
        <f>IF(N346="základní",J346,0)</f>
        <v>0</v>
      </c>
      <c r="BF346" s="141">
        <f>IF(N346="snížená",J346,0)</f>
        <v>0</v>
      </c>
      <c r="BG346" s="141">
        <f>IF(N346="zákl. přenesená",J346,0)</f>
        <v>0</v>
      </c>
      <c r="BH346" s="141">
        <f>IF(N346="sníž. přenesená",J346,0)</f>
        <v>0</v>
      </c>
      <c r="BI346" s="141">
        <f>IF(N346="nulová",J346,0)</f>
        <v>0</v>
      </c>
      <c r="BJ346" s="16" t="s">
        <v>79</v>
      </c>
      <c r="BK346" s="141">
        <f>ROUND(I346*H346,2)</f>
        <v>0</v>
      </c>
      <c r="BL346" s="16" t="s">
        <v>163</v>
      </c>
      <c r="BM346" s="140" t="s">
        <v>1323</v>
      </c>
    </row>
    <row r="347" spans="2:65" s="1" customFormat="1" ht="33" customHeight="1">
      <c r="B347" s="128"/>
      <c r="C347" s="129" t="s">
        <v>298</v>
      </c>
      <c r="D347" s="129" t="s">
        <v>135</v>
      </c>
      <c r="E347" s="130" t="s">
        <v>1324</v>
      </c>
      <c r="F347" s="131" t="s">
        <v>1325</v>
      </c>
      <c r="G347" s="132" t="s">
        <v>189</v>
      </c>
      <c r="H347" s="133">
        <v>34.632</v>
      </c>
      <c r="I347" s="134"/>
      <c r="J347" s="134">
        <f>ROUND(I347*H347,2)</f>
        <v>0</v>
      </c>
      <c r="K347" s="135"/>
      <c r="L347" s="28"/>
      <c r="M347" s="136" t="s">
        <v>1</v>
      </c>
      <c r="N347" s="137" t="s">
        <v>36</v>
      </c>
      <c r="O347" s="138">
        <v>0.695</v>
      </c>
      <c r="P347" s="138">
        <f>O347*H347</f>
        <v>24.069239999999997</v>
      </c>
      <c r="Q347" s="138">
        <v>0.00351</v>
      </c>
      <c r="R347" s="138">
        <f>Q347*H347</f>
        <v>0.12155832</v>
      </c>
      <c r="S347" s="138">
        <v>0</v>
      </c>
      <c r="T347" s="139">
        <f>S347*H347</f>
        <v>0</v>
      </c>
      <c r="AR347" s="140" t="s">
        <v>163</v>
      </c>
      <c r="AT347" s="140" t="s">
        <v>135</v>
      </c>
      <c r="AU347" s="140" t="s">
        <v>81</v>
      </c>
      <c r="AY347" s="16" t="s">
        <v>133</v>
      </c>
      <c r="BE347" s="141">
        <f>IF(N347="základní",J347,0)</f>
        <v>0</v>
      </c>
      <c r="BF347" s="141">
        <f>IF(N347="snížená",J347,0)</f>
        <v>0</v>
      </c>
      <c r="BG347" s="141">
        <f>IF(N347="zákl. přenesená",J347,0)</f>
        <v>0</v>
      </c>
      <c r="BH347" s="141">
        <f>IF(N347="sníž. přenesená",J347,0)</f>
        <v>0</v>
      </c>
      <c r="BI347" s="141">
        <f>IF(N347="nulová",J347,0)</f>
        <v>0</v>
      </c>
      <c r="BJ347" s="16" t="s">
        <v>79</v>
      </c>
      <c r="BK347" s="141">
        <f>ROUND(I347*H347,2)</f>
        <v>0</v>
      </c>
      <c r="BL347" s="16" t="s">
        <v>163</v>
      </c>
      <c r="BM347" s="140" t="s">
        <v>1326</v>
      </c>
    </row>
    <row r="348" spans="2:65" s="1" customFormat="1" ht="24.2" customHeight="1">
      <c r="B348" s="128"/>
      <c r="C348" s="129" t="s">
        <v>604</v>
      </c>
      <c r="D348" s="129" t="s">
        <v>135</v>
      </c>
      <c r="E348" s="130" t="s">
        <v>975</v>
      </c>
      <c r="F348" s="131" t="s">
        <v>1327</v>
      </c>
      <c r="G348" s="132" t="s">
        <v>189</v>
      </c>
      <c r="H348" s="133">
        <v>34.3</v>
      </c>
      <c r="I348" s="134"/>
      <c r="J348" s="134">
        <f>ROUND(I348*H348,2)</f>
        <v>0</v>
      </c>
      <c r="K348" s="135"/>
      <c r="L348" s="28"/>
      <c r="M348" s="136" t="s">
        <v>1</v>
      </c>
      <c r="N348" s="137" t="s">
        <v>36</v>
      </c>
      <c r="O348" s="138">
        <v>0.204</v>
      </c>
      <c r="P348" s="138">
        <f>O348*H348</f>
        <v>6.9971999999999985</v>
      </c>
      <c r="Q348" s="138">
        <v>0.00169</v>
      </c>
      <c r="R348" s="138">
        <f>Q348*H348</f>
        <v>0.057967</v>
      </c>
      <c r="S348" s="138">
        <v>0</v>
      </c>
      <c r="T348" s="139">
        <f>S348*H348</f>
        <v>0</v>
      </c>
      <c r="AR348" s="140" t="s">
        <v>163</v>
      </c>
      <c r="AT348" s="140" t="s">
        <v>135</v>
      </c>
      <c r="AU348" s="140" t="s">
        <v>81</v>
      </c>
      <c r="AY348" s="16" t="s">
        <v>133</v>
      </c>
      <c r="BE348" s="141">
        <f>IF(N348="základní",J348,0)</f>
        <v>0</v>
      </c>
      <c r="BF348" s="141">
        <f>IF(N348="snížená",J348,0)</f>
        <v>0</v>
      </c>
      <c r="BG348" s="141">
        <f>IF(N348="zákl. přenesená",J348,0)</f>
        <v>0</v>
      </c>
      <c r="BH348" s="141">
        <f>IF(N348="sníž. přenesená",J348,0)</f>
        <v>0</v>
      </c>
      <c r="BI348" s="141">
        <f>IF(N348="nulová",J348,0)</f>
        <v>0</v>
      </c>
      <c r="BJ348" s="16" t="s">
        <v>79</v>
      </c>
      <c r="BK348" s="141">
        <f>ROUND(I348*H348,2)</f>
        <v>0</v>
      </c>
      <c r="BL348" s="16" t="s">
        <v>163</v>
      </c>
      <c r="BM348" s="140" t="s">
        <v>1328</v>
      </c>
    </row>
    <row r="349" spans="2:51" s="12" customFormat="1" ht="12">
      <c r="B349" s="161"/>
      <c r="D349" s="162" t="s">
        <v>925</v>
      </c>
      <c r="E349" s="163" t="s">
        <v>1</v>
      </c>
      <c r="F349" s="164">
        <v>34.3</v>
      </c>
      <c r="H349" s="165">
        <v>34.3</v>
      </c>
      <c r="L349" s="161"/>
      <c r="M349" s="166"/>
      <c r="T349" s="167"/>
      <c r="AT349" s="163" t="s">
        <v>925</v>
      </c>
      <c r="AU349" s="163" t="s">
        <v>81</v>
      </c>
      <c r="AV349" s="12" t="s">
        <v>81</v>
      </c>
      <c r="AW349" s="12" t="s">
        <v>28</v>
      </c>
      <c r="AX349" s="12" t="s">
        <v>79</v>
      </c>
      <c r="AY349" s="163" t="s">
        <v>133</v>
      </c>
    </row>
    <row r="350" spans="2:65" s="1" customFormat="1" ht="24.2" customHeight="1">
      <c r="B350" s="128"/>
      <c r="C350" s="129" t="s">
        <v>453</v>
      </c>
      <c r="D350" s="129" t="s">
        <v>135</v>
      </c>
      <c r="E350" s="130" t="s">
        <v>978</v>
      </c>
      <c r="F350" s="131" t="s">
        <v>1329</v>
      </c>
      <c r="G350" s="132" t="s">
        <v>200</v>
      </c>
      <c r="H350" s="133">
        <v>2</v>
      </c>
      <c r="I350" s="134"/>
      <c r="J350" s="134">
        <f>ROUND(I350*H350,2)</f>
        <v>0</v>
      </c>
      <c r="K350" s="135"/>
      <c r="L350" s="28"/>
      <c r="M350" s="136" t="s">
        <v>1</v>
      </c>
      <c r="N350" s="137" t="s">
        <v>36</v>
      </c>
      <c r="O350" s="138">
        <v>0.4</v>
      </c>
      <c r="P350" s="138">
        <f>O350*H350</f>
        <v>0.8</v>
      </c>
      <c r="Q350" s="138">
        <v>0.00036</v>
      </c>
      <c r="R350" s="138">
        <f>Q350*H350</f>
        <v>0.00072</v>
      </c>
      <c r="S350" s="138">
        <v>0</v>
      </c>
      <c r="T350" s="139">
        <f>S350*H350</f>
        <v>0</v>
      </c>
      <c r="AR350" s="140" t="s">
        <v>163</v>
      </c>
      <c r="AT350" s="140" t="s">
        <v>135</v>
      </c>
      <c r="AU350" s="140" t="s">
        <v>81</v>
      </c>
      <c r="AY350" s="16" t="s">
        <v>133</v>
      </c>
      <c r="BE350" s="141">
        <f>IF(N350="základní",J350,0)</f>
        <v>0</v>
      </c>
      <c r="BF350" s="141">
        <f>IF(N350="snížená",J350,0)</f>
        <v>0</v>
      </c>
      <c r="BG350" s="141">
        <f>IF(N350="zákl. přenesená",J350,0)</f>
        <v>0</v>
      </c>
      <c r="BH350" s="141">
        <f>IF(N350="sníž. přenesená",J350,0)</f>
        <v>0</v>
      </c>
      <c r="BI350" s="141">
        <f>IF(N350="nulová",J350,0)</f>
        <v>0</v>
      </c>
      <c r="BJ350" s="16" t="s">
        <v>79</v>
      </c>
      <c r="BK350" s="141">
        <f>ROUND(I350*H350,2)</f>
        <v>0</v>
      </c>
      <c r="BL350" s="16" t="s">
        <v>163</v>
      </c>
      <c r="BM350" s="140" t="s">
        <v>1330</v>
      </c>
    </row>
    <row r="351" spans="2:65" s="1" customFormat="1" ht="33" customHeight="1">
      <c r="B351" s="128"/>
      <c r="C351" s="129" t="s">
        <v>607</v>
      </c>
      <c r="D351" s="129" t="s">
        <v>135</v>
      </c>
      <c r="E351" s="130" t="s">
        <v>981</v>
      </c>
      <c r="F351" s="131" t="s">
        <v>1331</v>
      </c>
      <c r="G351" s="132" t="s">
        <v>189</v>
      </c>
      <c r="H351" s="133">
        <v>27.225</v>
      </c>
      <c r="I351" s="134"/>
      <c r="J351" s="134">
        <f>ROUND(I351*H351,2)</f>
        <v>0</v>
      </c>
      <c r="K351" s="135"/>
      <c r="L351" s="28"/>
      <c r="M351" s="136" t="s">
        <v>1</v>
      </c>
      <c r="N351" s="137" t="s">
        <v>36</v>
      </c>
      <c r="O351" s="138">
        <v>0.351</v>
      </c>
      <c r="P351" s="138">
        <f>O351*H351</f>
        <v>9.555975</v>
      </c>
      <c r="Q351" s="138">
        <v>0.0021</v>
      </c>
      <c r="R351" s="138">
        <f>Q351*H351</f>
        <v>0.0571725</v>
      </c>
      <c r="S351" s="138">
        <v>0</v>
      </c>
      <c r="T351" s="139">
        <f>S351*H351</f>
        <v>0</v>
      </c>
      <c r="AR351" s="140" t="s">
        <v>163</v>
      </c>
      <c r="AT351" s="140" t="s">
        <v>135</v>
      </c>
      <c r="AU351" s="140" t="s">
        <v>81</v>
      </c>
      <c r="AY351" s="16" t="s">
        <v>133</v>
      </c>
      <c r="BE351" s="141">
        <f>IF(N351="základní",J351,0)</f>
        <v>0</v>
      </c>
      <c r="BF351" s="141">
        <f>IF(N351="snížená",J351,0)</f>
        <v>0</v>
      </c>
      <c r="BG351" s="141">
        <f>IF(N351="zákl. přenesená",J351,0)</f>
        <v>0</v>
      </c>
      <c r="BH351" s="141">
        <f>IF(N351="sníž. přenesená",J351,0)</f>
        <v>0</v>
      </c>
      <c r="BI351" s="141">
        <f>IF(N351="nulová",J351,0)</f>
        <v>0</v>
      </c>
      <c r="BJ351" s="16" t="s">
        <v>79</v>
      </c>
      <c r="BK351" s="141">
        <f>ROUND(I351*H351,2)</f>
        <v>0</v>
      </c>
      <c r="BL351" s="16" t="s">
        <v>163</v>
      </c>
      <c r="BM351" s="140" t="s">
        <v>1332</v>
      </c>
    </row>
    <row r="352" spans="2:51" s="12" customFormat="1" ht="12">
      <c r="B352" s="161"/>
      <c r="D352" s="162" t="s">
        <v>925</v>
      </c>
      <c r="E352" s="163" t="s">
        <v>1</v>
      </c>
      <c r="F352" s="164" t="s">
        <v>1333</v>
      </c>
      <c r="H352" s="165">
        <v>27.225</v>
      </c>
      <c r="L352" s="161"/>
      <c r="M352" s="166"/>
      <c r="T352" s="167"/>
      <c r="AT352" s="163" t="s">
        <v>925</v>
      </c>
      <c r="AU352" s="163" t="s">
        <v>81</v>
      </c>
      <c r="AV352" s="12" t="s">
        <v>81</v>
      </c>
      <c r="AW352" s="12" t="s">
        <v>28</v>
      </c>
      <c r="AX352" s="12" t="s">
        <v>79</v>
      </c>
      <c r="AY352" s="163" t="s">
        <v>133</v>
      </c>
    </row>
    <row r="353" spans="2:65" s="1" customFormat="1" ht="33" customHeight="1">
      <c r="B353" s="128"/>
      <c r="C353" s="129" t="s">
        <v>457</v>
      </c>
      <c r="D353" s="129" t="s">
        <v>135</v>
      </c>
      <c r="E353" s="130" t="s">
        <v>984</v>
      </c>
      <c r="F353" s="131" t="s">
        <v>1334</v>
      </c>
      <c r="G353" s="132" t="s">
        <v>189</v>
      </c>
      <c r="H353" s="133">
        <v>34.3</v>
      </c>
      <c r="I353" s="134"/>
      <c r="J353" s="134">
        <f>ROUND(I353*H353,2)</f>
        <v>0</v>
      </c>
      <c r="K353" s="135"/>
      <c r="L353" s="28"/>
      <c r="M353" s="136" t="s">
        <v>1</v>
      </c>
      <c r="N353" s="137" t="s">
        <v>36</v>
      </c>
      <c r="O353" s="138">
        <v>0.088</v>
      </c>
      <c r="P353" s="138">
        <f>O353*H353</f>
        <v>3.0183999999999997</v>
      </c>
      <c r="Q353" s="138">
        <v>0.00106</v>
      </c>
      <c r="R353" s="138">
        <f>Q353*H353</f>
        <v>0.036357999999999994</v>
      </c>
      <c r="S353" s="138">
        <v>0</v>
      </c>
      <c r="T353" s="139">
        <f>S353*H353</f>
        <v>0</v>
      </c>
      <c r="AR353" s="140" t="s">
        <v>163</v>
      </c>
      <c r="AT353" s="140" t="s">
        <v>135</v>
      </c>
      <c r="AU353" s="140" t="s">
        <v>81</v>
      </c>
      <c r="AY353" s="16" t="s">
        <v>133</v>
      </c>
      <c r="BE353" s="141">
        <f>IF(N353="základní",J353,0)</f>
        <v>0</v>
      </c>
      <c r="BF353" s="141">
        <f>IF(N353="snížená",J353,0)</f>
        <v>0</v>
      </c>
      <c r="BG353" s="141">
        <f>IF(N353="zákl. přenesená",J353,0)</f>
        <v>0</v>
      </c>
      <c r="BH353" s="141">
        <f>IF(N353="sníž. přenesená",J353,0)</f>
        <v>0</v>
      </c>
      <c r="BI353" s="141">
        <f>IF(N353="nulová",J353,0)</f>
        <v>0</v>
      </c>
      <c r="BJ353" s="16" t="s">
        <v>79</v>
      </c>
      <c r="BK353" s="141">
        <f>ROUND(I353*H353,2)</f>
        <v>0</v>
      </c>
      <c r="BL353" s="16" t="s">
        <v>163</v>
      </c>
      <c r="BM353" s="140" t="s">
        <v>1335</v>
      </c>
    </row>
    <row r="354" spans="2:65" s="1" customFormat="1" ht="33" customHeight="1">
      <c r="B354" s="128"/>
      <c r="C354" s="129" t="s">
        <v>610</v>
      </c>
      <c r="D354" s="129" t="s">
        <v>135</v>
      </c>
      <c r="E354" s="130" t="s">
        <v>1336</v>
      </c>
      <c r="F354" s="131" t="s">
        <v>1337</v>
      </c>
      <c r="G354" s="132" t="s">
        <v>189</v>
      </c>
      <c r="H354" s="133">
        <v>6.532</v>
      </c>
      <c r="I354" s="134"/>
      <c r="J354" s="134">
        <f>ROUND(I354*H354,2)</f>
        <v>0</v>
      </c>
      <c r="K354" s="135"/>
      <c r="L354" s="28"/>
      <c r="M354" s="136" t="s">
        <v>1</v>
      </c>
      <c r="N354" s="137" t="s">
        <v>36</v>
      </c>
      <c r="O354" s="138">
        <v>0.695</v>
      </c>
      <c r="P354" s="138">
        <f>O354*H354</f>
        <v>4.53974</v>
      </c>
      <c r="Q354" s="138">
        <v>0.00351</v>
      </c>
      <c r="R354" s="138">
        <f>Q354*H354</f>
        <v>0.02292732</v>
      </c>
      <c r="S354" s="138">
        <v>0</v>
      </c>
      <c r="T354" s="139">
        <f>S354*H354</f>
        <v>0</v>
      </c>
      <c r="AR354" s="140" t="s">
        <v>163</v>
      </c>
      <c r="AT354" s="140" t="s">
        <v>135</v>
      </c>
      <c r="AU354" s="140" t="s">
        <v>81</v>
      </c>
      <c r="AY354" s="16" t="s">
        <v>133</v>
      </c>
      <c r="BE354" s="141">
        <f>IF(N354="základní",J354,0)</f>
        <v>0</v>
      </c>
      <c r="BF354" s="141">
        <f>IF(N354="snížená",J354,0)</f>
        <v>0</v>
      </c>
      <c r="BG354" s="141">
        <f>IF(N354="zákl. přenesená",J354,0)</f>
        <v>0</v>
      </c>
      <c r="BH354" s="141">
        <f>IF(N354="sníž. přenesená",J354,0)</f>
        <v>0</v>
      </c>
      <c r="BI354" s="141">
        <f>IF(N354="nulová",J354,0)</f>
        <v>0</v>
      </c>
      <c r="BJ354" s="16" t="s">
        <v>79</v>
      </c>
      <c r="BK354" s="141">
        <f>ROUND(I354*H354,2)</f>
        <v>0</v>
      </c>
      <c r="BL354" s="16" t="s">
        <v>163</v>
      </c>
      <c r="BM354" s="140" t="s">
        <v>1338</v>
      </c>
    </row>
    <row r="355" spans="2:65" s="1" customFormat="1" ht="24.2" customHeight="1">
      <c r="B355" s="128"/>
      <c r="C355" s="129" t="s">
        <v>460</v>
      </c>
      <c r="D355" s="129" t="s">
        <v>135</v>
      </c>
      <c r="E355" s="130" t="s">
        <v>1339</v>
      </c>
      <c r="F355" s="131" t="s">
        <v>1340</v>
      </c>
      <c r="G355" s="132" t="s">
        <v>189</v>
      </c>
      <c r="H355" s="133">
        <v>34.3</v>
      </c>
      <c r="I355" s="134"/>
      <c r="J355" s="134">
        <f>ROUND(I355*H355,2)</f>
        <v>0</v>
      </c>
      <c r="K355" s="135"/>
      <c r="L355" s="28"/>
      <c r="M355" s="136" t="s">
        <v>1</v>
      </c>
      <c r="N355" s="137" t="s">
        <v>36</v>
      </c>
      <c r="O355" s="138">
        <v>0.332</v>
      </c>
      <c r="P355" s="138">
        <f>O355*H355</f>
        <v>11.387599999999999</v>
      </c>
      <c r="Q355" s="138">
        <v>0.00347</v>
      </c>
      <c r="R355" s="138">
        <f>Q355*H355</f>
        <v>0.11902099999999999</v>
      </c>
      <c r="S355" s="138">
        <v>0</v>
      </c>
      <c r="T355" s="139">
        <f>S355*H355</f>
        <v>0</v>
      </c>
      <c r="AR355" s="140" t="s">
        <v>163</v>
      </c>
      <c r="AT355" s="140" t="s">
        <v>135</v>
      </c>
      <c r="AU355" s="140" t="s">
        <v>81</v>
      </c>
      <c r="AY355" s="16" t="s">
        <v>133</v>
      </c>
      <c r="BE355" s="141">
        <f>IF(N355="základní",J355,0)</f>
        <v>0</v>
      </c>
      <c r="BF355" s="141">
        <f>IF(N355="snížená",J355,0)</f>
        <v>0</v>
      </c>
      <c r="BG355" s="141">
        <f>IF(N355="zákl. přenesená",J355,0)</f>
        <v>0</v>
      </c>
      <c r="BH355" s="141">
        <f>IF(N355="sníž. přenesená",J355,0)</f>
        <v>0</v>
      </c>
      <c r="BI355" s="141">
        <f>IF(N355="nulová",J355,0)</f>
        <v>0</v>
      </c>
      <c r="BJ355" s="16" t="s">
        <v>79</v>
      </c>
      <c r="BK355" s="141">
        <f>ROUND(I355*H355,2)</f>
        <v>0</v>
      </c>
      <c r="BL355" s="16" t="s">
        <v>163</v>
      </c>
      <c r="BM355" s="140" t="s">
        <v>1341</v>
      </c>
    </row>
    <row r="356" spans="2:65" s="1" customFormat="1" ht="24.2" customHeight="1">
      <c r="B356" s="128"/>
      <c r="C356" s="129" t="s">
        <v>613</v>
      </c>
      <c r="D356" s="129" t="s">
        <v>135</v>
      </c>
      <c r="E356" s="130" t="s">
        <v>1342</v>
      </c>
      <c r="F356" s="131" t="s">
        <v>1343</v>
      </c>
      <c r="G356" s="132" t="s">
        <v>189</v>
      </c>
      <c r="H356" s="133">
        <v>1.25</v>
      </c>
      <c r="I356" s="134"/>
      <c r="J356" s="134">
        <f>ROUND(I356*H356,2)</f>
        <v>0</v>
      </c>
      <c r="K356" s="135"/>
      <c r="L356" s="28"/>
      <c r="M356" s="136" t="s">
        <v>1</v>
      </c>
      <c r="N356" s="137" t="s">
        <v>36</v>
      </c>
      <c r="O356" s="138">
        <v>0.299</v>
      </c>
      <c r="P356" s="138">
        <f>O356*H356</f>
        <v>0.37374999999999997</v>
      </c>
      <c r="Q356" s="138">
        <v>0.00108</v>
      </c>
      <c r="R356" s="138">
        <f>Q356*H356</f>
        <v>0.00135</v>
      </c>
      <c r="S356" s="138">
        <v>0</v>
      </c>
      <c r="T356" s="139">
        <f>S356*H356</f>
        <v>0</v>
      </c>
      <c r="AR356" s="140" t="s">
        <v>163</v>
      </c>
      <c r="AT356" s="140" t="s">
        <v>135</v>
      </c>
      <c r="AU356" s="140" t="s">
        <v>81</v>
      </c>
      <c r="AY356" s="16" t="s">
        <v>133</v>
      </c>
      <c r="BE356" s="141">
        <f>IF(N356="základní",J356,0)</f>
        <v>0</v>
      </c>
      <c r="BF356" s="141">
        <f>IF(N356="snížená",J356,0)</f>
        <v>0</v>
      </c>
      <c r="BG356" s="141">
        <f>IF(N356="zákl. přenesená",J356,0)</f>
        <v>0</v>
      </c>
      <c r="BH356" s="141">
        <f>IF(N356="sníž. přenesená",J356,0)</f>
        <v>0</v>
      </c>
      <c r="BI356" s="141">
        <f>IF(N356="nulová",J356,0)</f>
        <v>0</v>
      </c>
      <c r="BJ356" s="16" t="s">
        <v>79</v>
      </c>
      <c r="BK356" s="141">
        <f>ROUND(I356*H356,2)</f>
        <v>0</v>
      </c>
      <c r="BL356" s="16" t="s">
        <v>163</v>
      </c>
      <c r="BM356" s="140" t="s">
        <v>1344</v>
      </c>
    </row>
    <row r="357" spans="2:51" s="12" customFormat="1" ht="12">
      <c r="B357" s="161"/>
      <c r="D357" s="162" t="s">
        <v>925</v>
      </c>
      <c r="E357" s="163" t="s">
        <v>1</v>
      </c>
      <c r="F357" s="164" t="s">
        <v>1345</v>
      </c>
      <c r="H357" s="165">
        <v>1.25</v>
      </c>
      <c r="L357" s="161"/>
      <c r="M357" s="166"/>
      <c r="T357" s="167"/>
      <c r="AT357" s="163" t="s">
        <v>925</v>
      </c>
      <c r="AU357" s="163" t="s">
        <v>81</v>
      </c>
      <c r="AV357" s="12" t="s">
        <v>81</v>
      </c>
      <c r="AW357" s="12" t="s">
        <v>28</v>
      </c>
      <c r="AX357" s="12" t="s">
        <v>79</v>
      </c>
      <c r="AY357" s="163" t="s">
        <v>133</v>
      </c>
    </row>
    <row r="358" spans="2:65" s="1" customFormat="1" ht="16.5" customHeight="1">
      <c r="B358" s="128"/>
      <c r="C358" s="129" t="s">
        <v>466</v>
      </c>
      <c r="D358" s="129" t="s">
        <v>135</v>
      </c>
      <c r="E358" s="130" t="s">
        <v>987</v>
      </c>
      <c r="F358" s="131" t="s">
        <v>1346</v>
      </c>
      <c r="G358" s="132" t="s">
        <v>358</v>
      </c>
      <c r="H358" s="133">
        <v>3</v>
      </c>
      <c r="I358" s="134"/>
      <c r="J358" s="134">
        <f>ROUND(I358*H358,2)</f>
        <v>0</v>
      </c>
      <c r="K358" s="135"/>
      <c r="L358" s="28"/>
      <c r="M358" s="136" t="s">
        <v>1</v>
      </c>
      <c r="N358" s="137" t="s">
        <v>36</v>
      </c>
      <c r="O358" s="138">
        <v>0.351</v>
      </c>
      <c r="P358" s="138">
        <f>O358*H358</f>
        <v>1.053</v>
      </c>
      <c r="Q358" s="138">
        <v>0.0021</v>
      </c>
      <c r="R358" s="138">
        <f>Q358*H358</f>
        <v>0.0063</v>
      </c>
      <c r="S358" s="138">
        <v>0</v>
      </c>
      <c r="T358" s="139">
        <f>S358*H358</f>
        <v>0</v>
      </c>
      <c r="AR358" s="140" t="s">
        <v>163</v>
      </c>
      <c r="AT358" s="140" t="s">
        <v>135</v>
      </c>
      <c r="AU358" s="140" t="s">
        <v>81</v>
      </c>
      <c r="AY358" s="16" t="s">
        <v>133</v>
      </c>
      <c r="BE358" s="141">
        <f>IF(N358="základní",J358,0)</f>
        <v>0</v>
      </c>
      <c r="BF358" s="141">
        <f>IF(N358="snížená",J358,0)</f>
        <v>0</v>
      </c>
      <c r="BG358" s="141">
        <f>IF(N358="zákl. přenesená",J358,0)</f>
        <v>0</v>
      </c>
      <c r="BH358" s="141">
        <f>IF(N358="sníž. přenesená",J358,0)</f>
        <v>0</v>
      </c>
      <c r="BI358" s="141">
        <f>IF(N358="nulová",J358,0)</f>
        <v>0</v>
      </c>
      <c r="BJ358" s="16" t="s">
        <v>79</v>
      </c>
      <c r="BK358" s="141">
        <f>ROUND(I358*H358,2)</f>
        <v>0</v>
      </c>
      <c r="BL358" s="16" t="s">
        <v>163</v>
      </c>
      <c r="BM358" s="140" t="s">
        <v>1347</v>
      </c>
    </row>
    <row r="359" spans="2:65" s="1" customFormat="1" ht="16.5" customHeight="1">
      <c r="B359" s="128"/>
      <c r="C359" s="129"/>
      <c r="D359" s="129"/>
      <c r="E359" s="130"/>
      <c r="F359" s="192" t="s">
        <v>1568</v>
      </c>
      <c r="G359" s="132"/>
      <c r="H359" s="133"/>
      <c r="I359" s="134"/>
      <c r="J359" s="134"/>
      <c r="K359" s="135"/>
      <c r="L359" s="28"/>
      <c r="M359" s="136"/>
      <c r="N359" s="137"/>
      <c r="O359" s="138"/>
      <c r="P359" s="138"/>
      <c r="Q359" s="138"/>
      <c r="R359" s="138"/>
      <c r="S359" s="138"/>
      <c r="T359" s="139"/>
      <c r="AR359" s="140"/>
      <c r="AT359" s="140"/>
      <c r="AU359" s="140"/>
      <c r="AY359" s="16"/>
      <c r="BE359" s="141"/>
      <c r="BF359" s="141"/>
      <c r="BG359" s="141"/>
      <c r="BH359" s="141"/>
      <c r="BI359" s="141"/>
      <c r="BJ359" s="16"/>
      <c r="BK359" s="141"/>
      <c r="BL359" s="16"/>
      <c r="BM359" s="140"/>
    </row>
    <row r="360" spans="2:65" s="1" customFormat="1" ht="33" customHeight="1">
      <c r="B360" s="128"/>
      <c r="C360" s="129" t="s">
        <v>616</v>
      </c>
      <c r="D360" s="129" t="s">
        <v>135</v>
      </c>
      <c r="E360" s="130" t="s">
        <v>1348</v>
      </c>
      <c r="F360" s="131" t="s">
        <v>1569</v>
      </c>
      <c r="G360" s="132" t="s">
        <v>189</v>
      </c>
      <c r="H360" s="133">
        <v>25.222</v>
      </c>
      <c r="I360" s="134"/>
      <c r="J360" s="134">
        <f>ROUND(I360*H360,2)</f>
        <v>0</v>
      </c>
      <c r="K360" s="135"/>
      <c r="L360" s="28"/>
      <c r="M360" s="136" t="s">
        <v>1</v>
      </c>
      <c r="N360" s="137" t="s">
        <v>36</v>
      </c>
      <c r="O360" s="138">
        <v>0.565</v>
      </c>
      <c r="P360" s="138">
        <f>O360*H360</f>
        <v>14.25043</v>
      </c>
      <c r="Q360" s="138">
        <v>0.00222</v>
      </c>
      <c r="R360" s="138">
        <f>Q360*H360</f>
        <v>0.05599284000000001</v>
      </c>
      <c r="S360" s="138">
        <v>0</v>
      </c>
      <c r="T360" s="139">
        <f>S360*H360</f>
        <v>0</v>
      </c>
      <c r="AR360" s="140" t="s">
        <v>163</v>
      </c>
      <c r="AT360" s="140" t="s">
        <v>135</v>
      </c>
      <c r="AU360" s="140" t="s">
        <v>81</v>
      </c>
      <c r="AY360" s="16" t="s">
        <v>133</v>
      </c>
      <c r="BE360" s="141">
        <f>IF(N360="základní",J360,0)</f>
        <v>0</v>
      </c>
      <c r="BF360" s="141">
        <f>IF(N360="snížená",J360,0)</f>
        <v>0</v>
      </c>
      <c r="BG360" s="141">
        <f>IF(N360="zákl. přenesená",J360,0)</f>
        <v>0</v>
      </c>
      <c r="BH360" s="141">
        <f>IF(N360="sníž. přenesená",J360,0)</f>
        <v>0</v>
      </c>
      <c r="BI360" s="141">
        <f>IF(N360="nulová",J360,0)</f>
        <v>0</v>
      </c>
      <c r="BJ360" s="16" t="s">
        <v>79</v>
      </c>
      <c r="BK360" s="141">
        <f>ROUND(I360*H360,2)</f>
        <v>0</v>
      </c>
      <c r="BL360" s="16" t="s">
        <v>163</v>
      </c>
      <c r="BM360" s="140" t="s">
        <v>1349</v>
      </c>
    </row>
    <row r="361" spans="2:51" s="12" customFormat="1" ht="12">
      <c r="B361" s="161"/>
      <c r="D361" s="162" t="s">
        <v>925</v>
      </c>
      <c r="E361" s="163" t="s">
        <v>1</v>
      </c>
      <c r="F361" s="164">
        <v>25.222</v>
      </c>
      <c r="H361" s="165">
        <v>25.222</v>
      </c>
      <c r="L361" s="161"/>
      <c r="M361" s="166"/>
      <c r="T361" s="167"/>
      <c r="AT361" s="163" t="s">
        <v>925</v>
      </c>
      <c r="AU361" s="163" t="s">
        <v>81</v>
      </c>
      <c r="AV361" s="12" t="s">
        <v>81</v>
      </c>
      <c r="AW361" s="12" t="s">
        <v>28</v>
      </c>
      <c r="AX361" s="12" t="s">
        <v>79</v>
      </c>
      <c r="AY361" s="163" t="s">
        <v>133</v>
      </c>
    </row>
    <row r="362" spans="2:65" s="1" customFormat="1" ht="24.2" customHeight="1">
      <c r="B362" s="128"/>
      <c r="C362" s="129" t="s">
        <v>469</v>
      </c>
      <c r="D362" s="129" t="s">
        <v>135</v>
      </c>
      <c r="E362" s="130" t="s">
        <v>1002</v>
      </c>
      <c r="F362" s="131" t="s">
        <v>1003</v>
      </c>
      <c r="G362" s="132" t="s">
        <v>178</v>
      </c>
      <c r="H362" s="133">
        <v>0.99</v>
      </c>
      <c r="I362" s="134"/>
      <c r="J362" s="134">
        <f>ROUND(I362*H362,2)</f>
        <v>0</v>
      </c>
      <c r="K362" s="135"/>
      <c r="L362" s="28"/>
      <c r="M362" s="136" t="s">
        <v>1</v>
      </c>
      <c r="N362" s="137" t="s">
        <v>36</v>
      </c>
      <c r="O362" s="138">
        <v>4.737</v>
      </c>
      <c r="P362" s="138">
        <f>O362*H362</f>
        <v>4.68963</v>
      </c>
      <c r="Q362" s="138">
        <v>0</v>
      </c>
      <c r="R362" s="138">
        <f>Q362*H362</f>
        <v>0</v>
      </c>
      <c r="S362" s="138">
        <v>0</v>
      </c>
      <c r="T362" s="139">
        <f>S362*H362</f>
        <v>0</v>
      </c>
      <c r="AR362" s="140" t="s">
        <v>163</v>
      </c>
      <c r="AT362" s="140" t="s">
        <v>135</v>
      </c>
      <c r="AU362" s="140" t="s">
        <v>81</v>
      </c>
      <c r="AY362" s="16" t="s">
        <v>133</v>
      </c>
      <c r="BE362" s="141">
        <f>IF(N362="základní",J362,0)</f>
        <v>0</v>
      </c>
      <c r="BF362" s="141">
        <f>IF(N362="snížená",J362,0)</f>
        <v>0</v>
      </c>
      <c r="BG362" s="141">
        <f>IF(N362="zákl. přenesená",J362,0)</f>
        <v>0</v>
      </c>
      <c r="BH362" s="141">
        <f>IF(N362="sníž. přenesená",J362,0)</f>
        <v>0</v>
      </c>
      <c r="BI362" s="141">
        <f>IF(N362="nulová",J362,0)</f>
        <v>0</v>
      </c>
      <c r="BJ362" s="16" t="s">
        <v>79</v>
      </c>
      <c r="BK362" s="141">
        <f>ROUND(I362*H362,2)</f>
        <v>0</v>
      </c>
      <c r="BL362" s="16" t="s">
        <v>163</v>
      </c>
      <c r="BM362" s="140" t="s">
        <v>1350</v>
      </c>
    </row>
    <row r="363" spans="2:63" s="11" customFormat="1" ht="22.9" customHeight="1">
      <c r="B363" s="117"/>
      <c r="D363" s="118" t="s">
        <v>70</v>
      </c>
      <c r="E363" s="126" t="s">
        <v>1005</v>
      </c>
      <c r="F363" s="126" t="s">
        <v>1006</v>
      </c>
      <c r="J363" s="127">
        <f>BK363</f>
        <v>0</v>
      </c>
      <c r="L363" s="117"/>
      <c r="M363" s="121"/>
      <c r="P363" s="122">
        <f>SUM(P364:P380)</f>
        <v>38.8</v>
      </c>
      <c r="R363" s="122">
        <f>SUM(R364:R380)</f>
        <v>0</v>
      </c>
      <c r="T363" s="123">
        <f>SUM(T364:T380)</f>
        <v>0</v>
      </c>
      <c r="AR363" s="118" t="s">
        <v>81</v>
      </c>
      <c r="AT363" s="124" t="s">
        <v>70</v>
      </c>
      <c r="AU363" s="124" t="s">
        <v>79</v>
      </c>
      <c r="AY363" s="118" t="s">
        <v>133</v>
      </c>
      <c r="BK363" s="125">
        <f>SUM(BK364:BK380)</f>
        <v>0</v>
      </c>
    </row>
    <row r="364" spans="2:65" s="1" customFormat="1" ht="24.2" customHeight="1">
      <c r="B364" s="128"/>
      <c r="C364" s="129" t="s">
        <v>621</v>
      </c>
      <c r="D364" s="129" t="s">
        <v>135</v>
      </c>
      <c r="E364" s="130" t="s">
        <v>1007</v>
      </c>
      <c r="F364" s="131" t="s">
        <v>1008</v>
      </c>
      <c r="G364" s="132" t="s">
        <v>200</v>
      </c>
      <c r="H364" s="133">
        <v>18</v>
      </c>
      <c r="I364" s="134"/>
      <c r="J364" s="134">
        <f aca="true" t="shared" si="10" ref="J364:J379">ROUND(I364*H364,2)</f>
        <v>0</v>
      </c>
      <c r="K364" s="135"/>
      <c r="L364" s="28"/>
      <c r="M364" s="136" t="s">
        <v>1</v>
      </c>
      <c r="N364" s="137" t="s">
        <v>36</v>
      </c>
      <c r="O364" s="138">
        <v>0.485</v>
      </c>
      <c r="P364" s="138">
        <f aca="true" t="shared" si="11" ref="P364:P380">O364*H364</f>
        <v>8.73</v>
      </c>
      <c r="Q364" s="138">
        <v>0</v>
      </c>
      <c r="R364" s="138">
        <f aca="true" t="shared" si="12" ref="R364:R380">Q364*H364</f>
        <v>0</v>
      </c>
      <c r="S364" s="138">
        <v>0</v>
      </c>
      <c r="T364" s="139">
        <f aca="true" t="shared" si="13" ref="T364:T380">S364*H364</f>
        <v>0</v>
      </c>
      <c r="AR364" s="140" t="s">
        <v>163</v>
      </c>
      <c r="AT364" s="140" t="s">
        <v>135</v>
      </c>
      <c r="AU364" s="140" t="s">
        <v>81</v>
      </c>
      <c r="AY364" s="16" t="s">
        <v>133</v>
      </c>
      <c r="BE364" s="141">
        <f aca="true" t="shared" si="14" ref="BE364:BE380">IF(N364="základní",J364,0)</f>
        <v>0</v>
      </c>
      <c r="BF364" s="141">
        <f aca="true" t="shared" si="15" ref="BF364:BF380">IF(N364="snížená",J364,0)</f>
        <v>0</v>
      </c>
      <c r="BG364" s="141">
        <f aca="true" t="shared" si="16" ref="BG364:BG380">IF(N364="zákl. přenesená",J364,0)</f>
        <v>0</v>
      </c>
      <c r="BH364" s="141">
        <f aca="true" t="shared" si="17" ref="BH364:BH380">IF(N364="sníž. přenesená",J364,0)</f>
        <v>0</v>
      </c>
      <c r="BI364" s="141">
        <f aca="true" t="shared" si="18" ref="BI364:BI380">IF(N364="nulová",J364,0)</f>
        <v>0</v>
      </c>
      <c r="BJ364" s="16" t="s">
        <v>79</v>
      </c>
      <c r="BK364" s="141">
        <f aca="true" t="shared" si="19" ref="BK364:BK380">ROUND(I364*H364,2)</f>
        <v>0</v>
      </c>
      <c r="BL364" s="16" t="s">
        <v>163</v>
      </c>
      <c r="BM364" s="140" t="s">
        <v>1351</v>
      </c>
    </row>
    <row r="365" spans="2:65" s="1" customFormat="1" ht="21.75" customHeight="1">
      <c r="B365" s="128"/>
      <c r="C365" s="129" t="s">
        <v>473</v>
      </c>
      <c r="D365" s="129" t="s">
        <v>135</v>
      </c>
      <c r="E365" s="130" t="s">
        <v>1352</v>
      </c>
      <c r="F365" s="131" t="s">
        <v>1353</v>
      </c>
      <c r="G365" s="132" t="s">
        <v>200</v>
      </c>
      <c r="H365" s="133">
        <v>6</v>
      </c>
      <c r="I365" s="134"/>
      <c r="J365" s="134">
        <f t="shared" si="10"/>
        <v>0</v>
      </c>
      <c r="K365" s="135"/>
      <c r="L365" s="28"/>
      <c r="M365" s="136" t="s">
        <v>1</v>
      </c>
      <c r="N365" s="137" t="s">
        <v>36</v>
      </c>
      <c r="O365" s="138">
        <v>0.485</v>
      </c>
      <c r="P365" s="138">
        <f t="shared" si="11"/>
        <v>2.91</v>
      </c>
      <c r="Q365" s="138">
        <v>0</v>
      </c>
      <c r="R365" s="138">
        <f t="shared" si="12"/>
        <v>0</v>
      </c>
      <c r="S365" s="138">
        <v>0</v>
      </c>
      <c r="T365" s="139">
        <f t="shared" si="13"/>
        <v>0</v>
      </c>
      <c r="AR365" s="140" t="s">
        <v>163</v>
      </c>
      <c r="AT365" s="140" t="s">
        <v>135</v>
      </c>
      <c r="AU365" s="140" t="s">
        <v>81</v>
      </c>
      <c r="AY365" s="16" t="s">
        <v>133</v>
      </c>
      <c r="BE365" s="141">
        <f t="shared" si="14"/>
        <v>0</v>
      </c>
      <c r="BF365" s="141">
        <f t="shared" si="15"/>
        <v>0</v>
      </c>
      <c r="BG365" s="141">
        <f t="shared" si="16"/>
        <v>0</v>
      </c>
      <c r="BH365" s="141">
        <f t="shared" si="17"/>
        <v>0</v>
      </c>
      <c r="BI365" s="141">
        <f t="shared" si="18"/>
        <v>0</v>
      </c>
      <c r="BJ365" s="16" t="s">
        <v>79</v>
      </c>
      <c r="BK365" s="141">
        <f t="shared" si="19"/>
        <v>0</v>
      </c>
      <c r="BL365" s="16" t="s">
        <v>163</v>
      </c>
      <c r="BM365" s="140" t="s">
        <v>1354</v>
      </c>
    </row>
    <row r="366" spans="2:65" s="1" customFormat="1" ht="24.2" customHeight="1">
      <c r="B366" s="128"/>
      <c r="C366" s="129" t="s">
        <v>628</v>
      </c>
      <c r="D366" s="129" t="s">
        <v>135</v>
      </c>
      <c r="E366" s="130" t="s">
        <v>1355</v>
      </c>
      <c r="F366" s="131" t="s">
        <v>1356</v>
      </c>
      <c r="G366" s="132" t="s">
        <v>200</v>
      </c>
      <c r="H366" s="133">
        <v>2</v>
      </c>
      <c r="I366" s="134"/>
      <c r="J366" s="134">
        <f t="shared" si="10"/>
        <v>0</v>
      </c>
      <c r="K366" s="135"/>
      <c r="L366" s="28"/>
      <c r="M366" s="136" t="s">
        <v>1</v>
      </c>
      <c r="N366" s="137" t="s">
        <v>36</v>
      </c>
      <c r="O366" s="138">
        <v>0.485</v>
      </c>
      <c r="P366" s="138">
        <f t="shared" si="11"/>
        <v>0.97</v>
      </c>
      <c r="Q366" s="138">
        <v>0</v>
      </c>
      <c r="R366" s="138">
        <f t="shared" si="12"/>
        <v>0</v>
      </c>
      <c r="S366" s="138">
        <v>0</v>
      </c>
      <c r="T366" s="139">
        <f t="shared" si="13"/>
        <v>0</v>
      </c>
      <c r="AR366" s="140" t="s">
        <v>163</v>
      </c>
      <c r="AT366" s="140" t="s">
        <v>135</v>
      </c>
      <c r="AU366" s="140" t="s">
        <v>81</v>
      </c>
      <c r="AY366" s="16" t="s">
        <v>133</v>
      </c>
      <c r="BE366" s="141">
        <f t="shared" si="14"/>
        <v>0</v>
      </c>
      <c r="BF366" s="141">
        <f t="shared" si="15"/>
        <v>0</v>
      </c>
      <c r="BG366" s="141">
        <f t="shared" si="16"/>
        <v>0</v>
      </c>
      <c r="BH366" s="141">
        <f t="shared" si="17"/>
        <v>0</v>
      </c>
      <c r="BI366" s="141">
        <f t="shared" si="18"/>
        <v>0</v>
      </c>
      <c r="BJ366" s="16" t="s">
        <v>79</v>
      </c>
      <c r="BK366" s="141">
        <f t="shared" si="19"/>
        <v>0</v>
      </c>
      <c r="BL366" s="16" t="s">
        <v>163</v>
      </c>
      <c r="BM366" s="140" t="s">
        <v>1357</v>
      </c>
    </row>
    <row r="367" spans="2:65" s="1" customFormat="1" ht="24.2" customHeight="1">
      <c r="B367" s="128"/>
      <c r="C367" s="129" t="s">
        <v>476</v>
      </c>
      <c r="D367" s="129" t="s">
        <v>135</v>
      </c>
      <c r="E367" s="130" t="s">
        <v>1358</v>
      </c>
      <c r="F367" s="131" t="s">
        <v>1359</v>
      </c>
      <c r="G367" s="132" t="s">
        <v>200</v>
      </c>
      <c r="H367" s="133">
        <v>1</v>
      </c>
      <c r="I367" s="134"/>
      <c r="J367" s="134">
        <f t="shared" si="10"/>
        <v>0</v>
      </c>
      <c r="K367" s="135"/>
      <c r="L367" s="28"/>
      <c r="M367" s="136" t="s">
        <v>1</v>
      </c>
      <c r="N367" s="137" t="s">
        <v>36</v>
      </c>
      <c r="O367" s="138">
        <v>0.485</v>
      </c>
      <c r="P367" s="138">
        <f t="shared" si="11"/>
        <v>0.485</v>
      </c>
      <c r="Q367" s="138">
        <v>0</v>
      </c>
      <c r="R367" s="138">
        <f t="shared" si="12"/>
        <v>0</v>
      </c>
      <c r="S367" s="138">
        <v>0</v>
      </c>
      <c r="T367" s="139">
        <f t="shared" si="13"/>
        <v>0</v>
      </c>
      <c r="AR367" s="140" t="s">
        <v>163</v>
      </c>
      <c r="AT367" s="140" t="s">
        <v>135</v>
      </c>
      <c r="AU367" s="140" t="s">
        <v>81</v>
      </c>
      <c r="AY367" s="16" t="s">
        <v>133</v>
      </c>
      <c r="BE367" s="141">
        <f t="shared" si="14"/>
        <v>0</v>
      </c>
      <c r="BF367" s="141">
        <f t="shared" si="15"/>
        <v>0</v>
      </c>
      <c r="BG367" s="141">
        <f t="shared" si="16"/>
        <v>0</v>
      </c>
      <c r="BH367" s="141">
        <f t="shared" si="17"/>
        <v>0</v>
      </c>
      <c r="BI367" s="141">
        <f t="shared" si="18"/>
        <v>0</v>
      </c>
      <c r="BJ367" s="16" t="s">
        <v>79</v>
      </c>
      <c r="BK367" s="141">
        <f t="shared" si="19"/>
        <v>0</v>
      </c>
      <c r="BL367" s="16" t="s">
        <v>163</v>
      </c>
      <c r="BM367" s="140" t="s">
        <v>1360</v>
      </c>
    </row>
    <row r="368" spans="2:65" s="1" customFormat="1" ht="24.2" customHeight="1">
      <c r="B368" s="128"/>
      <c r="C368" s="129" t="s">
        <v>633</v>
      </c>
      <c r="D368" s="129" t="s">
        <v>135</v>
      </c>
      <c r="E368" s="130" t="s">
        <v>1361</v>
      </c>
      <c r="F368" s="131" t="s">
        <v>1362</v>
      </c>
      <c r="G368" s="132" t="s">
        <v>200</v>
      </c>
      <c r="H368" s="133">
        <v>1</v>
      </c>
      <c r="I368" s="134"/>
      <c r="J368" s="134">
        <f t="shared" si="10"/>
        <v>0</v>
      </c>
      <c r="K368" s="135"/>
      <c r="L368" s="28"/>
      <c r="M368" s="136" t="s">
        <v>1</v>
      </c>
      <c r="N368" s="137" t="s">
        <v>36</v>
      </c>
      <c r="O368" s="138">
        <v>0.485</v>
      </c>
      <c r="P368" s="138">
        <f t="shared" si="11"/>
        <v>0.485</v>
      </c>
      <c r="Q368" s="138">
        <v>0</v>
      </c>
      <c r="R368" s="138">
        <f t="shared" si="12"/>
        <v>0</v>
      </c>
      <c r="S368" s="138">
        <v>0</v>
      </c>
      <c r="T368" s="139">
        <f t="shared" si="13"/>
        <v>0</v>
      </c>
      <c r="AR368" s="140" t="s">
        <v>163</v>
      </c>
      <c r="AT368" s="140" t="s">
        <v>135</v>
      </c>
      <c r="AU368" s="140" t="s">
        <v>81</v>
      </c>
      <c r="AY368" s="16" t="s">
        <v>133</v>
      </c>
      <c r="BE368" s="141">
        <f t="shared" si="14"/>
        <v>0</v>
      </c>
      <c r="BF368" s="141">
        <f t="shared" si="15"/>
        <v>0</v>
      </c>
      <c r="BG368" s="141">
        <f t="shared" si="16"/>
        <v>0</v>
      </c>
      <c r="BH368" s="141">
        <f t="shared" si="17"/>
        <v>0</v>
      </c>
      <c r="BI368" s="141">
        <f t="shared" si="18"/>
        <v>0</v>
      </c>
      <c r="BJ368" s="16" t="s">
        <v>79</v>
      </c>
      <c r="BK368" s="141">
        <f t="shared" si="19"/>
        <v>0</v>
      </c>
      <c r="BL368" s="16" t="s">
        <v>163</v>
      </c>
      <c r="BM368" s="140" t="s">
        <v>1363</v>
      </c>
    </row>
    <row r="369" spans="2:65" s="1" customFormat="1" ht="33" customHeight="1">
      <c r="B369" s="128"/>
      <c r="C369" s="129" t="s">
        <v>480</v>
      </c>
      <c r="D369" s="129" t="s">
        <v>135</v>
      </c>
      <c r="E369" s="130" t="s">
        <v>1364</v>
      </c>
      <c r="F369" s="131" t="s">
        <v>1365</v>
      </c>
      <c r="G369" s="132" t="s">
        <v>200</v>
      </c>
      <c r="H369" s="133">
        <v>4</v>
      </c>
      <c r="I369" s="134"/>
      <c r="J369" s="134">
        <f t="shared" si="10"/>
        <v>0</v>
      </c>
      <c r="K369" s="135"/>
      <c r="L369" s="28"/>
      <c r="M369" s="136" t="s">
        <v>1</v>
      </c>
      <c r="N369" s="137" t="s">
        <v>36</v>
      </c>
      <c r="O369" s="138">
        <v>0.485</v>
      </c>
      <c r="P369" s="138">
        <f t="shared" si="11"/>
        <v>1.94</v>
      </c>
      <c r="Q369" s="138">
        <v>0</v>
      </c>
      <c r="R369" s="138">
        <f t="shared" si="12"/>
        <v>0</v>
      </c>
      <c r="S369" s="138">
        <v>0</v>
      </c>
      <c r="T369" s="139">
        <f t="shared" si="13"/>
        <v>0</v>
      </c>
      <c r="AR369" s="140" t="s">
        <v>163</v>
      </c>
      <c r="AT369" s="140" t="s">
        <v>135</v>
      </c>
      <c r="AU369" s="140" t="s">
        <v>81</v>
      </c>
      <c r="AY369" s="16" t="s">
        <v>133</v>
      </c>
      <c r="BE369" s="141">
        <f t="shared" si="14"/>
        <v>0</v>
      </c>
      <c r="BF369" s="141">
        <f t="shared" si="15"/>
        <v>0</v>
      </c>
      <c r="BG369" s="141">
        <f t="shared" si="16"/>
        <v>0</v>
      </c>
      <c r="BH369" s="141">
        <f t="shared" si="17"/>
        <v>0</v>
      </c>
      <c r="BI369" s="141">
        <f t="shared" si="18"/>
        <v>0</v>
      </c>
      <c r="BJ369" s="16" t="s">
        <v>79</v>
      </c>
      <c r="BK369" s="141">
        <f t="shared" si="19"/>
        <v>0</v>
      </c>
      <c r="BL369" s="16" t="s">
        <v>163</v>
      </c>
      <c r="BM369" s="140" t="s">
        <v>1366</v>
      </c>
    </row>
    <row r="370" spans="2:65" s="1" customFormat="1" ht="21.75" customHeight="1">
      <c r="B370" s="128"/>
      <c r="C370" s="129" t="s">
        <v>636</v>
      </c>
      <c r="D370" s="129" t="s">
        <v>135</v>
      </c>
      <c r="E370" s="130" t="s">
        <v>1367</v>
      </c>
      <c r="F370" s="131" t="s">
        <v>1368</v>
      </c>
      <c r="G370" s="132" t="s">
        <v>200</v>
      </c>
      <c r="H370" s="133">
        <v>13</v>
      </c>
      <c r="I370" s="134"/>
      <c r="J370" s="134">
        <f t="shared" si="10"/>
        <v>0</v>
      </c>
      <c r="K370" s="135"/>
      <c r="L370" s="28"/>
      <c r="M370" s="136" t="s">
        <v>1</v>
      </c>
      <c r="N370" s="137" t="s">
        <v>36</v>
      </c>
      <c r="O370" s="138">
        <v>0.485</v>
      </c>
      <c r="P370" s="138">
        <f t="shared" si="11"/>
        <v>6.305</v>
      </c>
      <c r="Q370" s="138">
        <v>0</v>
      </c>
      <c r="R370" s="138">
        <f t="shared" si="12"/>
        <v>0</v>
      </c>
      <c r="S370" s="138">
        <v>0</v>
      </c>
      <c r="T370" s="139">
        <f t="shared" si="13"/>
        <v>0</v>
      </c>
      <c r="AR370" s="140" t="s">
        <v>163</v>
      </c>
      <c r="AT370" s="140" t="s">
        <v>135</v>
      </c>
      <c r="AU370" s="140" t="s">
        <v>81</v>
      </c>
      <c r="AY370" s="16" t="s">
        <v>133</v>
      </c>
      <c r="BE370" s="141">
        <f t="shared" si="14"/>
        <v>0</v>
      </c>
      <c r="BF370" s="141">
        <f t="shared" si="15"/>
        <v>0</v>
      </c>
      <c r="BG370" s="141">
        <f t="shared" si="16"/>
        <v>0</v>
      </c>
      <c r="BH370" s="141">
        <f t="shared" si="17"/>
        <v>0</v>
      </c>
      <c r="BI370" s="141">
        <f t="shared" si="18"/>
        <v>0</v>
      </c>
      <c r="BJ370" s="16" t="s">
        <v>79</v>
      </c>
      <c r="BK370" s="141">
        <f t="shared" si="19"/>
        <v>0</v>
      </c>
      <c r="BL370" s="16" t="s">
        <v>163</v>
      </c>
      <c r="BM370" s="140" t="s">
        <v>1369</v>
      </c>
    </row>
    <row r="371" spans="2:65" s="1" customFormat="1" ht="21.75" customHeight="1">
      <c r="B371" s="128"/>
      <c r="C371" s="129" t="s">
        <v>483</v>
      </c>
      <c r="D371" s="129" t="s">
        <v>135</v>
      </c>
      <c r="E371" s="130" t="s">
        <v>1370</v>
      </c>
      <c r="F371" s="131" t="s">
        <v>1371</v>
      </c>
      <c r="G371" s="132" t="s">
        <v>200</v>
      </c>
      <c r="H371" s="133">
        <v>13</v>
      </c>
      <c r="I371" s="134"/>
      <c r="J371" s="134">
        <f t="shared" si="10"/>
        <v>0</v>
      </c>
      <c r="K371" s="135"/>
      <c r="L371" s="28"/>
      <c r="M371" s="136" t="s">
        <v>1</v>
      </c>
      <c r="N371" s="137" t="s">
        <v>36</v>
      </c>
      <c r="O371" s="138">
        <v>0.485</v>
      </c>
      <c r="P371" s="138">
        <f t="shared" si="11"/>
        <v>6.305</v>
      </c>
      <c r="Q371" s="138">
        <v>0</v>
      </c>
      <c r="R371" s="138">
        <f t="shared" si="12"/>
        <v>0</v>
      </c>
      <c r="S371" s="138">
        <v>0</v>
      </c>
      <c r="T371" s="139">
        <f t="shared" si="13"/>
        <v>0</v>
      </c>
      <c r="AR371" s="140" t="s">
        <v>163</v>
      </c>
      <c r="AT371" s="140" t="s">
        <v>135</v>
      </c>
      <c r="AU371" s="140" t="s">
        <v>81</v>
      </c>
      <c r="AY371" s="16" t="s">
        <v>133</v>
      </c>
      <c r="BE371" s="141">
        <f t="shared" si="14"/>
        <v>0</v>
      </c>
      <c r="BF371" s="141">
        <f t="shared" si="15"/>
        <v>0</v>
      </c>
      <c r="BG371" s="141">
        <f t="shared" si="16"/>
        <v>0</v>
      </c>
      <c r="BH371" s="141">
        <f t="shared" si="17"/>
        <v>0</v>
      </c>
      <c r="BI371" s="141">
        <f t="shared" si="18"/>
        <v>0</v>
      </c>
      <c r="BJ371" s="16" t="s">
        <v>79</v>
      </c>
      <c r="BK371" s="141">
        <f t="shared" si="19"/>
        <v>0</v>
      </c>
      <c r="BL371" s="16" t="s">
        <v>163</v>
      </c>
      <c r="BM371" s="140" t="s">
        <v>1372</v>
      </c>
    </row>
    <row r="372" spans="2:65" s="1" customFormat="1" ht="21.75" customHeight="1">
      <c r="B372" s="128"/>
      <c r="C372" s="129" t="s">
        <v>642</v>
      </c>
      <c r="D372" s="129" t="s">
        <v>135</v>
      </c>
      <c r="E372" s="130" t="s">
        <v>1373</v>
      </c>
      <c r="F372" s="131" t="s">
        <v>1374</v>
      </c>
      <c r="G372" s="132" t="s">
        <v>200</v>
      </c>
      <c r="H372" s="133">
        <v>6</v>
      </c>
      <c r="I372" s="134"/>
      <c r="J372" s="134">
        <f t="shared" si="10"/>
        <v>0</v>
      </c>
      <c r="K372" s="135"/>
      <c r="L372" s="28"/>
      <c r="M372" s="136" t="s">
        <v>1</v>
      </c>
      <c r="N372" s="137" t="s">
        <v>36</v>
      </c>
      <c r="O372" s="138">
        <v>0.485</v>
      </c>
      <c r="P372" s="138">
        <f t="shared" si="11"/>
        <v>2.91</v>
      </c>
      <c r="Q372" s="138">
        <v>0</v>
      </c>
      <c r="R372" s="138">
        <f t="shared" si="12"/>
        <v>0</v>
      </c>
      <c r="S372" s="138">
        <v>0</v>
      </c>
      <c r="T372" s="139">
        <f t="shared" si="13"/>
        <v>0</v>
      </c>
      <c r="AR372" s="140" t="s">
        <v>163</v>
      </c>
      <c r="AT372" s="140" t="s">
        <v>135</v>
      </c>
      <c r="AU372" s="140" t="s">
        <v>81</v>
      </c>
      <c r="AY372" s="16" t="s">
        <v>133</v>
      </c>
      <c r="BE372" s="141">
        <f t="shared" si="14"/>
        <v>0</v>
      </c>
      <c r="BF372" s="141">
        <f t="shared" si="15"/>
        <v>0</v>
      </c>
      <c r="BG372" s="141">
        <f t="shared" si="16"/>
        <v>0</v>
      </c>
      <c r="BH372" s="141">
        <f t="shared" si="17"/>
        <v>0</v>
      </c>
      <c r="BI372" s="141">
        <f t="shared" si="18"/>
        <v>0</v>
      </c>
      <c r="BJ372" s="16" t="s">
        <v>79</v>
      </c>
      <c r="BK372" s="141">
        <f t="shared" si="19"/>
        <v>0</v>
      </c>
      <c r="BL372" s="16" t="s">
        <v>163</v>
      </c>
      <c r="BM372" s="140" t="s">
        <v>1375</v>
      </c>
    </row>
    <row r="373" spans="2:65" s="1" customFormat="1" ht="24.2" customHeight="1">
      <c r="B373" s="128"/>
      <c r="C373" s="129" t="s">
        <v>487</v>
      </c>
      <c r="D373" s="129" t="s">
        <v>135</v>
      </c>
      <c r="E373" s="130" t="s">
        <v>1376</v>
      </c>
      <c r="F373" s="131" t="s">
        <v>1377</v>
      </c>
      <c r="G373" s="132" t="s">
        <v>200</v>
      </c>
      <c r="H373" s="133">
        <v>1</v>
      </c>
      <c r="I373" s="134"/>
      <c r="J373" s="134">
        <f t="shared" si="10"/>
        <v>0</v>
      </c>
      <c r="K373" s="135"/>
      <c r="L373" s="28"/>
      <c r="M373" s="136" t="s">
        <v>1</v>
      </c>
      <c r="N373" s="137" t="s">
        <v>36</v>
      </c>
      <c r="O373" s="138">
        <v>0.485</v>
      </c>
      <c r="P373" s="138">
        <f t="shared" si="11"/>
        <v>0.485</v>
      </c>
      <c r="Q373" s="138">
        <v>0</v>
      </c>
      <c r="R373" s="138">
        <f t="shared" si="12"/>
        <v>0</v>
      </c>
      <c r="S373" s="138">
        <v>0</v>
      </c>
      <c r="T373" s="139">
        <f t="shared" si="13"/>
        <v>0</v>
      </c>
      <c r="AR373" s="140" t="s">
        <v>163</v>
      </c>
      <c r="AT373" s="140" t="s">
        <v>135</v>
      </c>
      <c r="AU373" s="140" t="s">
        <v>81</v>
      </c>
      <c r="AY373" s="16" t="s">
        <v>133</v>
      </c>
      <c r="BE373" s="141">
        <f t="shared" si="14"/>
        <v>0</v>
      </c>
      <c r="BF373" s="141">
        <f t="shared" si="15"/>
        <v>0</v>
      </c>
      <c r="BG373" s="141">
        <f t="shared" si="16"/>
        <v>0</v>
      </c>
      <c r="BH373" s="141">
        <f t="shared" si="17"/>
        <v>0</v>
      </c>
      <c r="BI373" s="141">
        <f t="shared" si="18"/>
        <v>0</v>
      </c>
      <c r="BJ373" s="16" t="s">
        <v>79</v>
      </c>
      <c r="BK373" s="141">
        <f t="shared" si="19"/>
        <v>0</v>
      </c>
      <c r="BL373" s="16" t="s">
        <v>163</v>
      </c>
      <c r="BM373" s="140" t="s">
        <v>1378</v>
      </c>
    </row>
    <row r="374" spans="2:65" s="1" customFormat="1" ht="24.2" customHeight="1">
      <c r="B374" s="128"/>
      <c r="C374" s="129" t="s">
        <v>649</v>
      </c>
      <c r="D374" s="129" t="s">
        <v>135</v>
      </c>
      <c r="E374" s="130" t="s">
        <v>1379</v>
      </c>
      <c r="F374" s="131" t="s">
        <v>1380</v>
      </c>
      <c r="G374" s="132" t="s">
        <v>200</v>
      </c>
      <c r="H374" s="133">
        <v>6</v>
      </c>
      <c r="I374" s="134"/>
      <c r="J374" s="134">
        <f t="shared" si="10"/>
        <v>0</v>
      </c>
      <c r="K374" s="135"/>
      <c r="L374" s="28"/>
      <c r="M374" s="136" t="s">
        <v>1</v>
      </c>
      <c r="N374" s="137" t="s">
        <v>36</v>
      </c>
      <c r="O374" s="138">
        <v>0.485</v>
      </c>
      <c r="P374" s="138">
        <f t="shared" si="11"/>
        <v>2.91</v>
      </c>
      <c r="Q374" s="138">
        <v>0</v>
      </c>
      <c r="R374" s="138">
        <f t="shared" si="12"/>
        <v>0</v>
      </c>
      <c r="S374" s="138">
        <v>0</v>
      </c>
      <c r="T374" s="139">
        <f t="shared" si="13"/>
        <v>0</v>
      </c>
      <c r="AR374" s="140" t="s">
        <v>163</v>
      </c>
      <c r="AT374" s="140" t="s">
        <v>135</v>
      </c>
      <c r="AU374" s="140" t="s">
        <v>81</v>
      </c>
      <c r="AY374" s="16" t="s">
        <v>133</v>
      </c>
      <c r="BE374" s="141">
        <f t="shared" si="14"/>
        <v>0</v>
      </c>
      <c r="BF374" s="141">
        <f t="shared" si="15"/>
        <v>0</v>
      </c>
      <c r="BG374" s="141">
        <f t="shared" si="16"/>
        <v>0</v>
      </c>
      <c r="BH374" s="141">
        <f t="shared" si="17"/>
        <v>0</v>
      </c>
      <c r="BI374" s="141">
        <f t="shared" si="18"/>
        <v>0</v>
      </c>
      <c r="BJ374" s="16" t="s">
        <v>79</v>
      </c>
      <c r="BK374" s="141">
        <f t="shared" si="19"/>
        <v>0</v>
      </c>
      <c r="BL374" s="16" t="s">
        <v>163</v>
      </c>
      <c r="BM374" s="140" t="s">
        <v>1381</v>
      </c>
    </row>
    <row r="375" spans="2:65" s="1" customFormat="1" ht="21.75" customHeight="1">
      <c r="B375" s="128"/>
      <c r="C375" s="129" t="s">
        <v>490</v>
      </c>
      <c r="D375" s="129" t="s">
        <v>135</v>
      </c>
      <c r="E375" s="130" t="s">
        <v>1382</v>
      </c>
      <c r="F375" s="131" t="s">
        <v>1383</v>
      </c>
      <c r="G375" s="132" t="s">
        <v>200</v>
      </c>
      <c r="H375" s="133">
        <v>3</v>
      </c>
      <c r="I375" s="134"/>
      <c r="J375" s="134">
        <f t="shared" si="10"/>
        <v>0</v>
      </c>
      <c r="K375" s="135"/>
      <c r="L375" s="28"/>
      <c r="M375" s="136" t="s">
        <v>1</v>
      </c>
      <c r="N375" s="137" t="s">
        <v>36</v>
      </c>
      <c r="O375" s="138">
        <v>0.485</v>
      </c>
      <c r="P375" s="138">
        <f t="shared" si="11"/>
        <v>1.455</v>
      </c>
      <c r="Q375" s="138">
        <v>0</v>
      </c>
      <c r="R375" s="138">
        <f t="shared" si="12"/>
        <v>0</v>
      </c>
      <c r="S375" s="138">
        <v>0</v>
      </c>
      <c r="T375" s="139">
        <f t="shared" si="13"/>
        <v>0</v>
      </c>
      <c r="AR375" s="140" t="s">
        <v>163</v>
      </c>
      <c r="AT375" s="140" t="s">
        <v>135</v>
      </c>
      <c r="AU375" s="140" t="s">
        <v>81</v>
      </c>
      <c r="AY375" s="16" t="s">
        <v>133</v>
      </c>
      <c r="BE375" s="141">
        <f t="shared" si="14"/>
        <v>0</v>
      </c>
      <c r="BF375" s="141">
        <f t="shared" si="15"/>
        <v>0</v>
      </c>
      <c r="BG375" s="141">
        <f t="shared" si="16"/>
        <v>0</v>
      </c>
      <c r="BH375" s="141">
        <f t="shared" si="17"/>
        <v>0</v>
      </c>
      <c r="BI375" s="141">
        <f t="shared" si="18"/>
        <v>0</v>
      </c>
      <c r="BJ375" s="16" t="s">
        <v>79</v>
      </c>
      <c r="BK375" s="141">
        <f t="shared" si="19"/>
        <v>0</v>
      </c>
      <c r="BL375" s="16" t="s">
        <v>163</v>
      </c>
      <c r="BM375" s="140" t="s">
        <v>1384</v>
      </c>
    </row>
    <row r="376" spans="2:65" s="1" customFormat="1" ht="24.2" customHeight="1">
      <c r="B376" s="128"/>
      <c r="C376" s="129" t="s">
        <v>656</v>
      </c>
      <c r="D376" s="129" t="s">
        <v>135</v>
      </c>
      <c r="E376" s="130" t="s">
        <v>1385</v>
      </c>
      <c r="F376" s="131" t="s">
        <v>1386</v>
      </c>
      <c r="G376" s="132" t="s">
        <v>200</v>
      </c>
      <c r="H376" s="133">
        <v>1</v>
      </c>
      <c r="I376" s="134"/>
      <c r="J376" s="134">
        <f t="shared" si="10"/>
        <v>0</v>
      </c>
      <c r="K376" s="135"/>
      <c r="L376" s="28"/>
      <c r="M376" s="136" t="s">
        <v>1</v>
      </c>
      <c r="N376" s="137" t="s">
        <v>36</v>
      </c>
      <c r="O376" s="138">
        <v>0.485</v>
      </c>
      <c r="P376" s="138">
        <f t="shared" si="11"/>
        <v>0.485</v>
      </c>
      <c r="Q376" s="138">
        <v>0</v>
      </c>
      <c r="R376" s="138">
        <f t="shared" si="12"/>
        <v>0</v>
      </c>
      <c r="S376" s="138">
        <v>0</v>
      </c>
      <c r="T376" s="139">
        <f t="shared" si="13"/>
        <v>0</v>
      </c>
      <c r="AR376" s="140" t="s">
        <v>163</v>
      </c>
      <c r="AT376" s="140" t="s">
        <v>135</v>
      </c>
      <c r="AU376" s="140" t="s">
        <v>81</v>
      </c>
      <c r="AY376" s="16" t="s">
        <v>133</v>
      </c>
      <c r="BE376" s="141">
        <f t="shared" si="14"/>
        <v>0</v>
      </c>
      <c r="BF376" s="141">
        <f t="shared" si="15"/>
        <v>0</v>
      </c>
      <c r="BG376" s="141">
        <f t="shared" si="16"/>
        <v>0</v>
      </c>
      <c r="BH376" s="141">
        <f t="shared" si="17"/>
        <v>0</v>
      </c>
      <c r="BI376" s="141">
        <f t="shared" si="18"/>
        <v>0</v>
      </c>
      <c r="BJ376" s="16" t="s">
        <v>79</v>
      </c>
      <c r="BK376" s="141">
        <f t="shared" si="19"/>
        <v>0</v>
      </c>
      <c r="BL376" s="16" t="s">
        <v>163</v>
      </c>
      <c r="BM376" s="140" t="s">
        <v>1387</v>
      </c>
    </row>
    <row r="377" spans="2:65" s="1" customFormat="1" ht="24.2" customHeight="1">
      <c r="B377" s="128"/>
      <c r="C377" s="129" t="s">
        <v>494</v>
      </c>
      <c r="D377" s="129" t="s">
        <v>135</v>
      </c>
      <c r="E377" s="130" t="s">
        <v>1388</v>
      </c>
      <c r="F377" s="131" t="s">
        <v>1389</v>
      </c>
      <c r="G377" s="132" t="s">
        <v>200</v>
      </c>
      <c r="H377" s="133">
        <v>1</v>
      </c>
      <c r="I377" s="134"/>
      <c r="J377" s="134">
        <f t="shared" si="10"/>
        <v>0</v>
      </c>
      <c r="K377" s="135"/>
      <c r="L377" s="28"/>
      <c r="M377" s="136" t="s">
        <v>1</v>
      </c>
      <c r="N377" s="137" t="s">
        <v>36</v>
      </c>
      <c r="O377" s="138">
        <v>0.485</v>
      </c>
      <c r="P377" s="138">
        <f t="shared" si="11"/>
        <v>0.485</v>
      </c>
      <c r="Q377" s="138">
        <v>0</v>
      </c>
      <c r="R377" s="138">
        <f t="shared" si="12"/>
        <v>0</v>
      </c>
      <c r="S377" s="138">
        <v>0</v>
      </c>
      <c r="T377" s="139">
        <f t="shared" si="13"/>
        <v>0</v>
      </c>
      <c r="AR377" s="140" t="s">
        <v>163</v>
      </c>
      <c r="AT377" s="140" t="s">
        <v>135</v>
      </c>
      <c r="AU377" s="140" t="s">
        <v>81</v>
      </c>
      <c r="AY377" s="16" t="s">
        <v>133</v>
      </c>
      <c r="BE377" s="141">
        <f t="shared" si="14"/>
        <v>0</v>
      </c>
      <c r="BF377" s="141">
        <f t="shared" si="15"/>
        <v>0</v>
      </c>
      <c r="BG377" s="141">
        <f t="shared" si="16"/>
        <v>0</v>
      </c>
      <c r="BH377" s="141">
        <f t="shared" si="17"/>
        <v>0</v>
      </c>
      <c r="BI377" s="141">
        <f t="shared" si="18"/>
        <v>0</v>
      </c>
      <c r="BJ377" s="16" t="s">
        <v>79</v>
      </c>
      <c r="BK377" s="141">
        <f t="shared" si="19"/>
        <v>0</v>
      </c>
      <c r="BL377" s="16" t="s">
        <v>163</v>
      </c>
      <c r="BM377" s="140" t="s">
        <v>1390</v>
      </c>
    </row>
    <row r="378" spans="2:65" s="1" customFormat="1" ht="24.2" customHeight="1">
      <c r="B378" s="128"/>
      <c r="C378" s="129" t="s">
        <v>1391</v>
      </c>
      <c r="D378" s="129" t="s">
        <v>135</v>
      </c>
      <c r="E378" s="130" t="s">
        <v>1392</v>
      </c>
      <c r="F378" s="131" t="s">
        <v>1393</v>
      </c>
      <c r="G378" s="132" t="s">
        <v>200</v>
      </c>
      <c r="H378" s="133">
        <v>1</v>
      </c>
      <c r="I378" s="134"/>
      <c r="J378" s="134">
        <f t="shared" si="10"/>
        <v>0</v>
      </c>
      <c r="K378" s="135"/>
      <c r="L378" s="28"/>
      <c r="M378" s="136" t="s">
        <v>1</v>
      </c>
      <c r="N378" s="137" t="s">
        <v>36</v>
      </c>
      <c r="O378" s="138">
        <v>0.485</v>
      </c>
      <c r="P378" s="138">
        <f t="shared" si="11"/>
        <v>0.485</v>
      </c>
      <c r="Q378" s="138">
        <v>0</v>
      </c>
      <c r="R378" s="138">
        <f t="shared" si="12"/>
        <v>0</v>
      </c>
      <c r="S378" s="138">
        <v>0</v>
      </c>
      <c r="T378" s="139">
        <f t="shared" si="13"/>
        <v>0</v>
      </c>
      <c r="AR378" s="140" t="s">
        <v>163</v>
      </c>
      <c r="AT378" s="140" t="s">
        <v>135</v>
      </c>
      <c r="AU378" s="140" t="s">
        <v>81</v>
      </c>
      <c r="AY378" s="16" t="s">
        <v>133</v>
      </c>
      <c r="BE378" s="141">
        <f t="shared" si="14"/>
        <v>0</v>
      </c>
      <c r="BF378" s="141">
        <f t="shared" si="15"/>
        <v>0</v>
      </c>
      <c r="BG378" s="141">
        <f t="shared" si="16"/>
        <v>0</v>
      </c>
      <c r="BH378" s="141">
        <f t="shared" si="17"/>
        <v>0</v>
      </c>
      <c r="BI378" s="141">
        <f t="shared" si="18"/>
        <v>0</v>
      </c>
      <c r="BJ378" s="16" t="s">
        <v>79</v>
      </c>
      <c r="BK378" s="141">
        <f t="shared" si="19"/>
        <v>0</v>
      </c>
      <c r="BL378" s="16" t="s">
        <v>163</v>
      </c>
      <c r="BM378" s="140" t="s">
        <v>1394</v>
      </c>
    </row>
    <row r="379" spans="2:65" s="1" customFormat="1" ht="24.2" customHeight="1">
      <c r="B379" s="128"/>
      <c r="C379" s="129" t="s">
        <v>497</v>
      </c>
      <c r="D379" s="129" t="s">
        <v>135</v>
      </c>
      <c r="E379" s="130" t="s">
        <v>1395</v>
      </c>
      <c r="F379" s="131" t="s">
        <v>1396</v>
      </c>
      <c r="G379" s="132" t="s">
        <v>200</v>
      </c>
      <c r="H379" s="133">
        <v>3</v>
      </c>
      <c r="I379" s="134"/>
      <c r="J379" s="134">
        <f t="shared" si="10"/>
        <v>0</v>
      </c>
      <c r="K379" s="135"/>
      <c r="L379" s="28"/>
      <c r="M379" s="136" t="s">
        <v>1</v>
      </c>
      <c r="N379" s="137" t="s">
        <v>36</v>
      </c>
      <c r="O379" s="138">
        <v>0.485</v>
      </c>
      <c r="P379" s="138">
        <f t="shared" si="11"/>
        <v>1.455</v>
      </c>
      <c r="Q379" s="138">
        <v>0</v>
      </c>
      <c r="R379" s="138">
        <f t="shared" si="12"/>
        <v>0</v>
      </c>
      <c r="S379" s="138">
        <v>0</v>
      </c>
      <c r="T379" s="139">
        <f t="shared" si="13"/>
        <v>0</v>
      </c>
      <c r="AR379" s="140" t="s">
        <v>163</v>
      </c>
      <c r="AT379" s="140" t="s">
        <v>135</v>
      </c>
      <c r="AU379" s="140" t="s">
        <v>81</v>
      </c>
      <c r="AY379" s="16" t="s">
        <v>133</v>
      </c>
      <c r="BE379" s="141">
        <f t="shared" si="14"/>
        <v>0</v>
      </c>
      <c r="BF379" s="141">
        <f t="shared" si="15"/>
        <v>0</v>
      </c>
      <c r="BG379" s="141">
        <f t="shared" si="16"/>
        <v>0</v>
      </c>
      <c r="BH379" s="141">
        <f t="shared" si="17"/>
        <v>0</v>
      </c>
      <c r="BI379" s="141">
        <f t="shared" si="18"/>
        <v>0</v>
      </c>
      <c r="BJ379" s="16" t="s">
        <v>79</v>
      </c>
      <c r="BK379" s="141">
        <f t="shared" si="19"/>
        <v>0</v>
      </c>
      <c r="BL379" s="16" t="s">
        <v>163</v>
      </c>
      <c r="BM379" s="140" t="s">
        <v>1397</v>
      </c>
    </row>
    <row r="380" spans="2:65" s="1" customFormat="1" ht="24.2" customHeight="1">
      <c r="B380" s="128"/>
      <c r="C380" s="129" t="s">
        <v>1398</v>
      </c>
      <c r="D380" s="129" t="s">
        <v>135</v>
      </c>
      <c r="E380" s="130"/>
      <c r="F380" s="131" t="s">
        <v>1580</v>
      </c>
      <c r="G380" s="132"/>
      <c r="H380" s="133"/>
      <c r="I380" s="134"/>
      <c r="J380" s="134"/>
      <c r="K380" s="135"/>
      <c r="L380" s="28"/>
      <c r="M380" s="136" t="s">
        <v>1</v>
      </c>
      <c r="N380" s="137" t="s">
        <v>36</v>
      </c>
      <c r="O380" s="138">
        <v>0.485</v>
      </c>
      <c r="P380" s="138">
        <f t="shared" si="11"/>
        <v>0</v>
      </c>
      <c r="Q380" s="138">
        <v>0</v>
      </c>
      <c r="R380" s="138">
        <f t="shared" si="12"/>
        <v>0</v>
      </c>
      <c r="S380" s="138">
        <v>0</v>
      </c>
      <c r="T380" s="139">
        <f t="shared" si="13"/>
        <v>0</v>
      </c>
      <c r="AR380" s="140" t="s">
        <v>163</v>
      </c>
      <c r="AT380" s="140" t="s">
        <v>135</v>
      </c>
      <c r="AU380" s="140" t="s">
        <v>81</v>
      </c>
      <c r="AY380" s="16" t="s">
        <v>133</v>
      </c>
      <c r="BE380" s="141">
        <f t="shared" si="14"/>
        <v>0</v>
      </c>
      <c r="BF380" s="141">
        <f t="shared" si="15"/>
        <v>0</v>
      </c>
      <c r="BG380" s="141">
        <f t="shared" si="16"/>
        <v>0</v>
      </c>
      <c r="BH380" s="141">
        <f t="shared" si="17"/>
        <v>0</v>
      </c>
      <c r="BI380" s="141">
        <f t="shared" si="18"/>
        <v>0</v>
      </c>
      <c r="BJ380" s="16" t="s">
        <v>79</v>
      </c>
      <c r="BK380" s="141">
        <f t="shared" si="19"/>
        <v>0</v>
      </c>
      <c r="BL380" s="16" t="s">
        <v>163</v>
      </c>
      <c r="BM380" s="140" t="s">
        <v>1399</v>
      </c>
    </row>
    <row r="381" spans="2:63" s="11" customFormat="1" ht="22.9" customHeight="1">
      <c r="B381" s="117"/>
      <c r="D381" s="118" t="s">
        <v>70</v>
      </c>
      <c r="E381" s="126" t="s">
        <v>1400</v>
      </c>
      <c r="F381" s="126" t="s">
        <v>1401</v>
      </c>
      <c r="J381" s="127">
        <f>BK381</f>
        <v>0</v>
      </c>
      <c r="L381" s="117"/>
      <c r="M381" s="121"/>
      <c r="P381" s="122">
        <f>SUM(P382:P385)</f>
        <v>63.391679999999994</v>
      </c>
      <c r="R381" s="122">
        <f>SUM(R382:R385)</f>
        <v>0.188784</v>
      </c>
      <c r="T381" s="123">
        <f>SUM(T382:T385)</f>
        <v>0</v>
      </c>
      <c r="AR381" s="118" t="s">
        <v>81</v>
      </c>
      <c r="AT381" s="124" t="s">
        <v>70</v>
      </c>
      <c r="AU381" s="124" t="s">
        <v>79</v>
      </c>
      <c r="AY381" s="118" t="s">
        <v>133</v>
      </c>
      <c r="BK381" s="125">
        <f>SUM(BK382:BK385)</f>
        <v>0</v>
      </c>
    </row>
    <row r="382" spans="2:65" s="1" customFormat="1" ht="24.2" customHeight="1">
      <c r="B382" s="128"/>
      <c r="C382" s="129" t="s">
        <v>501</v>
      </c>
      <c r="D382" s="129" t="s">
        <v>135</v>
      </c>
      <c r="E382" s="130" t="s">
        <v>1402</v>
      </c>
      <c r="F382" s="131" t="s">
        <v>1403</v>
      </c>
      <c r="G382" s="132" t="s">
        <v>145</v>
      </c>
      <c r="H382" s="133">
        <v>198.72</v>
      </c>
      <c r="I382" s="134"/>
      <c r="J382" s="134">
        <f>ROUND(I382*H382,2)</f>
        <v>0</v>
      </c>
      <c r="K382" s="135"/>
      <c r="L382" s="28"/>
      <c r="M382" s="136" t="s">
        <v>1</v>
      </c>
      <c r="N382" s="137" t="s">
        <v>36</v>
      </c>
      <c r="O382" s="138">
        <v>0.108</v>
      </c>
      <c r="P382" s="138">
        <f>O382*H382</f>
        <v>21.461759999999998</v>
      </c>
      <c r="Q382" s="138">
        <v>0.00029</v>
      </c>
      <c r="R382" s="138">
        <f>Q382*H382</f>
        <v>0.0576288</v>
      </c>
      <c r="S382" s="138">
        <v>0</v>
      </c>
      <c r="T382" s="139">
        <f>S382*H382</f>
        <v>0</v>
      </c>
      <c r="AR382" s="140" t="s">
        <v>163</v>
      </c>
      <c r="AT382" s="140" t="s">
        <v>135</v>
      </c>
      <c r="AU382" s="140" t="s">
        <v>81</v>
      </c>
      <c r="AY382" s="16" t="s">
        <v>133</v>
      </c>
      <c r="BE382" s="141">
        <f>IF(N382="základní",J382,0)</f>
        <v>0</v>
      </c>
      <c r="BF382" s="141">
        <f>IF(N382="snížená",J382,0)</f>
        <v>0</v>
      </c>
      <c r="BG382" s="141">
        <f>IF(N382="zákl. přenesená",J382,0)</f>
        <v>0</v>
      </c>
      <c r="BH382" s="141">
        <f>IF(N382="sníž. přenesená",J382,0)</f>
        <v>0</v>
      </c>
      <c r="BI382" s="141">
        <f>IF(N382="nulová",J382,0)</f>
        <v>0</v>
      </c>
      <c r="BJ382" s="16" t="s">
        <v>79</v>
      </c>
      <c r="BK382" s="141">
        <f>ROUND(I382*H382,2)</f>
        <v>0</v>
      </c>
      <c r="BL382" s="16" t="s">
        <v>163</v>
      </c>
      <c r="BM382" s="140" t="s">
        <v>1404</v>
      </c>
    </row>
    <row r="383" spans="2:51" s="12" customFormat="1" ht="12">
      <c r="B383" s="161"/>
      <c r="D383" s="162" t="s">
        <v>925</v>
      </c>
      <c r="E383" s="163" t="s">
        <v>1</v>
      </c>
      <c r="F383" s="164" t="s">
        <v>1071</v>
      </c>
      <c r="H383" s="165">
        <v>198.72</v>
      </c>
      <c r="L383" s="161"/>
      <c r="M383" s="166"/>
      <c r="T383" s="167"/>
      <c r="AT383" s="163" t="s">
        <v>925</v>
      </c>
      <c r="AU383" s="163" t="s">
        <v>81</v>
      </c>
      <c r="AV383" s="12" t="s">
        <v>81</v>
      </c>
      <c r="AW383" s="12" t="s">
        <v>28</v>
      </c>
      <c r="AX383" s="12" t="s">
        <v>79</v>
      </c>
      <c r="AY383" s="163" t="s">
        <v>133</v>
      </c>
    </row>
    <row r="384" spans="2:65" s="1" customFormat="1" ht="24.2" customHeight="1">
      <c r="B384" s="128"/>
      <c r="C384" s="129" t="s">
        <v>1405</v>
      </c>
      <c r="D384" s="129" t="s">
        <v>135</v>
      </c>
      <c r="E384" s="130" t="s">
        <v>1406</v>
      </c>
      <c r="F384" s="131" t="s">
        <v>1407</v>
      </c>
      <c r="G384" s="132" t="s">
        <v>145</v>
      </c>
      <c r="H384" s="133">
        <v>198.72</v>
      </c>
      <c r="I384" s="134"/>
      <c r="J384" s="134">
        <f>ROUND(I384*H384,2)</f>
        <v>0</v>
      </c>
      <c r="K384" s="135"/>
      <c r="L384" s="28"/>
      <c r="M384" s="136" t="s">
        <v>1</v>
      </c>
      <c r="N384" s="137" t="s">
        <v>36</v>
      </c>
      <c r="O384" s="138">
        <v>0.211</v>
      </c>
      <c r="P384" s="138">
        <f>O384*H384</f>
        <v>41.929919999999996</v>
      </c>
      <c r="Q384" s="138">
        <v>0.00066</v>
      </c>
      <c r="R384" s="138">
        <f>Q384*H384</f>
        <v>0.1311552</v>
      </c>
      <c r="S384" s="138">
        <v>0</v>
      </c>
      <c r="T384" s="139">
        <f>S384*H384</f>
        <v>0</v>
      </c>
      <c r="AR384" s="140" t="s">
        <v>163</v>
      </c>
      <c r="AT384" s="140" t="s">
        <v>135</v>
      </c>
      <c r="AU384" s="140" t="s">
        <v>81</v>
      </c>
      <c r="AY384" s="16" t="s">
        <v>133</v>
      </c>
      <c r="BE384" s="141">
        <f>IF(N384="základní",J384,0)</f>
        <v>0</v>
      </c>
      <c r="BF384" s="141">
        <f>IF(N384="snížená",J384,0)</f>
        <v>0</v>
      </c>
      <c r="BG384" s="141">
        <f>IF(N384="zákl. přenesená",J384,0)</f>
        <v>0</v>
      </c>
      <c r="BH384" s="141">
        <f>IF(N384="sníž. přenesená",J384,0)</f>
        <v>0</v>
      </c>
      <c r="BI384" s="141">
        <f>IF(N384="nulová",J384,0)</f>
        <v>0</v>
      </c>
      <c r="BJ384" s="16" t="s">
        <v>79</v>
      </c>
      <c r="BK384" s="141">
        <f>ROUND(I384*H384,2)</f>
        <v>0</v>
      </c>
      <c r="BL384" s="16" t="s">
        <v>163</v>
      </c>
      <c r="BM384" s="140" t="s">
        <v>1408</v>
      </c>
    </row>
    <row r="385" spans="2:51" s="12" customFormat="1" ht="12">
      <c r="B385" s="161"/>
      <c r="D385" s="162" t="s">
        <v>925</v>
      </c>
      <c r="E385" s="163" t="s">
        <v>1</v>
      </c>
      <c r="F385" s="164" t="s">
        <v>1071</v>
      </c>
      <c r="H385" s="165">
        <v>198.72</v>
      </c>
      <c r="L385" s="161"/>
      <c r="M385" s="166"/>
      <c r="T385" s="167"/>
      <c r="AT385" s="163" t="s">
        <v>925</v>
      </c>
      <c r="AU385" s="163" t="s">
        <v>81</v>
      </c>
      <c r="AV385" s="12" t="s">
        <v>81</v>
      </c>
      <c r="AW385" s="12" t="s">
        <v>28</v>
      </c>
      <c r="AX385" s="12" t="s">
        <v>79</v>
      </c>
      <c r="AY385" s="163" t="s">
        <v>133</v>
      </c>
    </row>
    <row r="386" spans="2:63" s="11" customFormat="1" ht="22.9" customHeight="1">
      <c r="B386" s="117"/>
      <c r="D386" s="118" t="s">
        <v>70</v>
      </c>
      <c r="E386" s="126" t="s">
        <v>1409</v>
      </c>
      <c r="F386" s="126" t="s">
        <v>1410</v>
      </c>
      <c r="J386" s="127">
        <f>BK386</f>
        <v>0</v>
      </c>
      <c r="L386" s="117"/>
      <c r="M386" s="121"/>
      <c r="P386" s="122">
        <f>SUM(P387:P410)</f>
        <v>24.59151</v>
      </c>
      <c r="R386" s="122">
        <f>SUM(R387:R410)</f>
        <v>0.0722154</v>
      </c>
      <c r="T386" s="123">
        <f>SUM(T387:T410)</f>
        <v>0</v>
      </c>
      <c r="AR386" s="118" t="s">
        <v>81</v>
      </c>
      <c r="AT386" s="124" t="s">
        <v>70</v>
      </c>
      <c r="AU386" s="124" t="s">
        <v>79</v>
      </c>
      <c r="AY386" s="118" t="s">
        <v>133</v>
      </c>
      <c r="BK386" s="125">
        <f>SUM(BK387:BK410)</f>
        <v>0</v>
      </c>
    </row>
    <row r="387" spans="2:65" s="1" customFormat="1" ht="24.2" customHeight="1">
      <c r="B387" s="128"/>
      <c r="C387" s="129" t="s">
        <v>504</v>
      </c>
      <c r="D387" s="129" t="s">
        <v>135</v>
      </c>
      <c r="E387" s="130" t="s">
        <v>1411</v>
      </c>
      <c r="F387" s="131" t="s">
        <v>1412</v>
      </c>
      <c r="G387" s="132" t="s">
        <v>145</v>
      </c>
      <c r="H387" s="133">
        <v>156.99</v>
      </c>
      <c r="I387" s="134"/>
      <c r="J387" s="134">
        <f>ROUND(I387*H387,2)</f>
        <v>0</v>
      </c>
      <c r="K387" s="135"/>
      <c r="L387" s="28"/>
      <c r="M387" s="136" t="s">
        <v>1</v>
      </c>
      <c r="N387" s="137" t="s">
        <v>36</v>
      </c>
      <c r="O387" s="138">
        <v>0.012</v>
      </c>
      <c r="P387" s="138">
        <f>O387*H387</f>
        <v>1.8838800000000002</v>
      </c>
      <c r="Q387" s="138">
        <v>0</v>
      </c>
      <c r="R387" s="138">
        <f>Q387*H387</f>
        <v>0</v>
      </c>
      <c r="S387" s="138">
        <v>0</v>
      </c>
      <c r="T387" s="139">
        <f>S387*H387</f>
        <v>0</v>
      </c>
      <c r="AR387" s="140" t="s">
        <v>163</v>
      </c>
      <c r="AT387" s="140" t="s">
        <v>135</v>
      </c>
      <c r="AU387" s="140" t="s">
        <v>81</v>
      </c>
      <c r="AY387" s="16" t="s">
        <v>133</v>
      </c>
      <c r="BE387" s="141">
        <f>IF(N387="základní",J387,0)</f>
        <v>0</v>
      </c>
      <c r="BF387" s="141">
        <f>IF(N387="snížená",J387,0)</f>
        <v>0</v>
      </c>
      <c r="BG387" s="141">
        <f>IF(N387="zákl. přenesená",J387,0)</f>
        <v>0</v>
      </c>
      <c r="BH387" s="141">
        <f>IF(N387="sníž. přenesená",J387,0)</f>
        <v>0</v>
      </c>
      <c r="BI387" s="141">
        <f>IF(N387="nulová",J387,0)</f>
        <v>0</v>
      </c>
      <c r="BJ387" s="16" t="s">
        <v>79</v>
      </c>
      <c r="BK387" s="141">
        <f>ROUND(I387*H387,2)</f>
        <v>0</v>
      </c>
      <c r="BL387" s="16" t="s">
        <v>163</v>
      </c>
      <c r="BM387" s="140" t="s">
        <v>1413</v>
      </c>
    </row>
    <row r="388" spans="2:51" s="12" customFormat="1" ht="12">
      <c r="B388" s="161"/>
      <c r="D388" s="162" t="s">
        <v>925</v>
      </c>
      <c r="E388" s="163" t="s">
        <v>1</v>
      </c>
      <c r="F388" s="164" t="s">
        <v>1171</v>
      </c>
      <c r="H388" s="165">
        <v>33.863</v>
      </c>
      <c r="L388" s="161"/>
      <c r="M388" s="166"/>
      <c r="T388" s="167"/>
      <c r="AT388" s="163" t="s">
        <v>925</v>
      </c>
      <c r="AU388" s="163" t="s">
        <v>81</v>
      </c>
      <c r="AV388" s="12" t="s">
        <v>81</v>
      </c>
      <c r="AW388" s="12" t="s">
        <v>28</v>
      </c>
      <c r="AX388" s="12" t="s">
        <v>71</v>
      </c>
      <c r="AY388" s="163" t="s">
        <v>133</v>
      </c>
    </row>
    <row r="389" spans="2:51" s="12" customFormat="1" ht="12">
      <c r="B389" s="161"/>
      <c r="D389" s="162" t="s">
        <v>925</v>
      </c>
      <c r="E389" s="163" t="s">
        <v>1</v>
      </c>
      <c r="F389" s="164" t="s">
        <v>1130</v>
      </c>
      <c r="H389" s="165">
        <v>78.75</v>
      </c>
      <c r="L389" s="161"/>
      <c r="M389" s="166"/>
      <c r="T389" s="167"/>
      <c r="AT389" s="163" t="s">
        <v>925</v>
      </c>
      <c r="AU389" s="163" t="s">
        <v>81</v>
      </c>
      <c r="AV389" s="12" t="s">
        <v>81</v>
      </c>
      <c r="AW389" s="12" t="s">
        <v>28</v>
      </c>
      <c r="AX389" s="12" t="s">
        <v>71</v>
      </c>
      <c r="AY389" s="163" t="s">
        <v>133</v>
      </c>
    </row>
    <row r="390" spans="2:51" s="12" customFormat="1" ht="12">
      <c r="B390" s="161"/>
      <c r="D390" s="162" t="s">
        <v>925</v>
      </c>
      <c r="E390" s="163" t="s">
        <v>1</v>
      </c>
      <c r="F390" s="164" t="s">
        <v>1172</v>
      </c>
      <c r="H390" s="165">
        <v>33.39</v>
      </c>
      <c r="L390" s="161"/>
      <c r="M390" s="166"/>
      <c r="T390" s="167"/>
      <c r="AT390" s="163" t="s">
        <v>925</v>
      </c>
      <c r="AU390" s="163" t="s">
        <v>81</v>
      </c>
      <c r="AV390" s="12" t="s">
        <v>81</v>
      </c>
      <c r="AW390" s="12" t="s">
        <v>28</v>
      </c>
      <c r="AX390" s="12" t="s">
        <v>71</v>
      </c>
      <c r="AY390" s="163" t="s">
        <v>133</v>
      </c>
    </row>
    <row r="391" spans="2:51" s="14" customFormat="1" ht="12">
      <c r="B391" s="174"/>
      <c r="D391" s="162" t="s">
        <v>925</v>
      </c>
      <c r="E391" s="175" t="s">
        <v>1</v>
      </c>
      <c r="F391" s="176" t="s">
        <v>1414</v>
      </c>
      <c r="H391" s="175" t="s">
        <v>1</v>
      </c>
      <c r="L391" s="174"/>
      <c r="M391" s="177"/>
      <c r="T391" s="178"/>
      <c r="AT391" s="175" t="s">
        <v>925</v>
      </c>
      <c r="AU391" s="175" t="s">
        <v>81</v>
      </c>
      <c r="AV391" s="14" t="s">
        <v>79</v>
      </c>
      <c r="AW391" s="14" t="s">
        <v>28</v>
      </c>
      <c r="AX391" s="14" t="s">
        <v>71</v>
      </c>
      <c r="AY391" s="175" t="s">
        <v>133</v>
      </c>
    </row>
    <row r="392" spans="2:51" s="12" customFormat="1" ht="12">
      <c r="B392" s="161"/>
      <c r="D392" s="162" t="s">
        <v>925</v>
      </c>
      <c r="E392" s="163" t="s">
        <v>1</v>
      </c>
      <c r="F392" s="164" t="s">
        <v>1415</v>
      </c>
      <c r="H392" s="165">
        <v>10.987</v>
      </c>
      <c r="L392" s="161"/>
      <c r="M392" s="166"/>
      <c r="T392" s="167"/>
      <c r="AT392" s="163" t="s">
        <v>925</v>
      </c>
      <c r="AU392" s="163" t="s">
        <v>81</v>
      </c>
      <c r="AV392" s="12" t="s">
        <v>81</v>
      </c>
      <c r="AW392" s="12" t="s">
        <v>28</v>
      </c>
      <c r="AX392" s="12" t="s">
        <v>71</v>
      </c>
      <c r="AY392" s="163" t="s">
        <v>133</v>
      </c>
    </row>
    <row r="393" spans="2:51" s="13" customFormat="1" ht="12">
      <c r="B393" s="168"/>
      <c r="D393" s="162" t="s">
        <v>925</v>
      </c>
      <c r="E393" s="169" t="s">
        <v>1</v>
      </c>
      <c r="F393" s="170" t="s">
        <v>969</v>
      </c>
      <c r="H393" s="171">
        <v>156.98999999999998</v>
      </c>
      <c r="L393" s="168"/>
      <c r="M393" s="172"/>
      <c r="T393" s="173"/>
      <c r="AT393" s="169" t="s">
        <v>925</v>
      </c>
      <c r="AU393" s="169" t="s">
        <v>81</v>
      </c>
      <c r="AV393" s="13" t="s">
        <v>139</v>
      </c>
      <c r="AW393" s="13" t="s">
        <v>28</v>
      </c>
      <c r="AX393" s="13" t="s">
        <v>79</v>
      </c>
      <c r="AY393" s="169" t="s">
        <v>133</v>
      </c>
    </row>
    <row r="394" spans="2:65" s="1" customFormat="1" ht="16.5" customHeight="1">
      <c r="B394" s="128"/>
      <c r="C394" s="129" t="s">
        <v>1416</v>
      </c>
      <c r="D394" s="129" t="s">
        <v>135</v>
      </c>
      <c r="E394" s="130" t="s">
        <v>1417</v>
      </c>
      <c r="F394" s="131" t="s">
        <v>1418</v>
      </c>
      <c r="G394" s="132" t="s">
        <v>145</v>
      </c>
      <c r="H394" s="133">
        <v>100</v>
      </c>
      <c r="I394" s="134"/>
      <c r="J394" s="134">
        <f>ROUND(I394*H394,2)</f>
        <v>0</v>
      </c>
      <c r="K394" s="135"/>
      <c r="L394" s="28"/>
      <c r="M394" s="136" t="s">
        <v>1</v>
      </c>
      <c r="N394" s="137" t="s">
        <v>36</v>
      </c>
      <c r="O394" s="138">
        <v>0.012</v>
      </c>
      <c r="P394" s="138">
        <f>O394*H394</f>
        <v>1.2</v>
      </c>
      <c r="Q394" s="138">
        <v>0</v>
      </c>
      <c r="R394" s="138">
        <f>Q394*H394</f>
        <v>0</v>
      </c>
      <c r="S394" s="138">
        <v>0</v>
      </c>
      <c r="T394" s="139">
        <f>S394*H394</f>
        <v>0</v>
      </c>
      <c r="AR394" s="140" t="s">
        <v>163</v>
      </c>
      <c r="AT394" s="140" t="s">
        <v>135</v>
      </c>
      <c r="AU394" s="140" t="s">
        <v>81</v>
      </c>
      <c r="AY394" s="16" t="s">
        <v>133</v>
      </c>
      <c r="BE394" s="141">
        <f>IF(N394="základní",J394,0)</f>
        <v>0</v>
      </c>
      <c r="BF394" s="141">
        <f>IF(N394="snížená",J394,0)</f>
        <v>0</v>
      </c>
      <c r="BG394" s="141">
        <f>IF(N394="zákl. přenesená",J394,0)</f>
        <v>0</v>
      </c>
      <c r="BH394" s="141">
        <f>IF(N394="sníž. přenesená",J394,0)</f>
        <v>0</v>
      </c>
      <c r="BI394" s="141">
        <f>IF(N394="nulová",J394,0)</f>
        <v>0</v>
      </c>
      <c r="BJ394" s="16" t="s">
        <v>79</v>
      </c>
      <c r="BK394" s="141">
        <f>ROUND(I394*H394,2)</f>
        <v>0</v>
      </c>
      <c r="BL394" s="16" t="s">
        <v>163</v>
      </c>
      <c r="BM394" s="140" t="s">
        <v>1419</v>
      </c>
    </row>
    <row r="395" spans="2:51" s="12" customFormat="1" ht="12">
      <c r="B395" s="161"/>
      <c r="D395" s="162" t="s">
        <v>925</v>
      </c>
      <c r="E395" s="163" t="s">
        <v>1</v>
      </c>
      <c r="F395" s="164" t="s">
        <v>476</v>
      </c>
      <c r="H395" s="165">
        <v>100</v>
      </c>
      <c r="L395" s="161"/>
      <c r="M395" s="166"/>
      <c r="T395" s="167"/>
      <c r="AT395" s="163" t="s">
        <v>925</v>
      </c>
      <c r="AU395" s="163" t="s">
        <v>81</v>
      </c>
      <c r="AV395" s="12" t="s">
        <v>81</v>
      </c>
      <c r="AW395" s="12" t="s">
        <v>28</v>
      </c>
      <c r="AX395" s="12" t="s">
        <v>79</v>
      </c>
      <c r="AY395" s="163" t="s">
        <v>133</v>
      </c>
    </row>
    <row r="396" spans="2:65" s="1" customFormat="1" ht="16.5" customHeight="1">
      <c r="B396" s="128"/>
      <c r="C396" s="142" t="s">
        <v>508</v>
      </c>
      <c r="D396" s="142" t="s">
        <v>175</v>
      </c>
      <c r="E396" s="143" t="s">
        <v>1420</v>
      </c>
      <c r="F396" s="144" t="s">
        <v>1421</v>
      </c>
      <c r="G396" s="145" t="s">
        <v>145</v>
      </c>
      <c r="H396" s="146">
        <v>100</v>
      </c>
      <c r="I396" s="147"/>
      <c r="J396" s="147">
        <f>ROUND(I396*H396,2)</f>
        <v>0</v>
      </c>
      <c r="K396" s="148"/>
      <c r="L396" s="149"/>
      <c r="M396" s="150" t="s">
        <v>1</v>
      </c>
      <c r="N396" s="151" t="s">
        <v>36</v>
      </c>
      <c r="O396" s="138">
        <v>0</v>
      </c>
      <c r="P396" s="138">
        <f>O396*H396</f>
        <v>0</v>
      </c>
      <c r="Q396" s="138">
        <v>0</v>
      </c>
      <c r="R396" s="138">
        <f>Q396*H396</f>
        <v>0</v>
      </c>
      <c r="S396" s="138">
        <v>0</v>
      </c>
      <c r="T396" s="139">
        <f>S396*H396</f>
        <v>0</v>
      </c>
      <c r="AR396" s="140" t="s">
        <v>193</v>
      </c>
      <c r="AT396" s="140" t="s">
        <v>175</v>
      </c>
      <c r="AU396" s="140" t="s">
        <v>81</v>
      </c>
      <c r="AY396" s="16" t="s">
        <v>133</v>
      </c>
      <c r="BE396" s="141">
        <f>IF(N396="základní",J396,0)</f>
        <v>0</v>
      </c>
      <c r="BF396" s="141">
        <f>IF(N396="snížená",J396,0)</f>
        <v>0</v>
      </c>
      <c r="BG396" s="141">
        <f>IF(N396="zákl. přenesená",J396,0)</f>
        <v>0</v>
      </c>
      <c r="BH396" s="141">
        <f>IF(N396="sníž. přenesená",J396,0)</f>
        <v>0</v>
      </c>
      <c r="BI396" s="141">
        <f>IF(N396="nulová",J396,0)</f>
        <v>0</v>
      </c>
      <c r="BJ396" s="16" t="s">
        <v>79</v>
      </c>
      <c r="BK396" s="141">
        <f>ROUND(I396*H396,2)</f>
        <v>0</v>
      </c>
      <c r="BL396" s="16" t="s">
        <v>163</v>
      </c>
      <c r="BM396" s="140" t="s">
        <v>1422</v>
      </c>
    </row>
    <row r="397" spans="2:65" s="1" customFormat="1" ht="24.2" customHeight="1">
      <c r="B397" s="128"/>
      <c r="C397" s="129" t="s">
        <v>1423</v>
      </c>
      <c r="D397" s="129" t="s">
        <v>135</v>
      </c>
      <c r="E397" s="130" t="s">
        <v>1424</v>
      </c>
      <c r="F397" s="131" t="s">
        <v>1425</v>
      </c>
      <c r="G397" s="132" t="s">
        <v>145</v>
      </c>
      <c r="H397" s="133">
        <v>156.99</v>
      </c>
      <c r="I397" s="134"/>
      <c r="J397" s="134">
        <f>ROUND(I397*H397,2)</f>
        <v>0</v>
      </c>
      <c r="K397" s="135"/>
      <c r="L397" s="28"/>
      <c r="M397" s="136" t="s">
        <v>1</v>
      </c>
      <c r="N397" s="137" t="s">
        <v>36</v>
      </c>
      <c r="O397" s="138">
        <v>0.033</v>
      </c>
      <c r="P397" s="138">
        <f>O397*H397</f>
        <v>5.18067</v>
      </c>
      <c r="Q397" s="138">
        <v>0.0002</v>
      </c>
      <c r="R397" s="138">
        <f>Q397*H397</f>
        <v>0.031398</v>
      </c>
      <c r="S397" s="138">
        <v>0</v>
      </c>
      <c r="T397" s="139">
        <f>S397*H397</f>
        <v>0</v>
      </c>
      <c r="AR397" s="140" t="s">
        <v>163</v>
      </c>
      <c r="AT397" s="140" t="s">
        <v>135</v>
      </c>
      <c r="AU397" s="140" t="s">
        <v>81</v>
      </c>
      <c r="AY397" s="16" t="s">
        <v>133</v>
      </c>
      <c r="BE397" s="141">
        <f>IF(N397="základní",J397,0)</f>
        <v>0</v>
      </c>
      <c r="BF397" s="141">
        <f>IF(N397="snížená",J397,0)</f>
        <v>0</v>
      </c>
      <c r="BG397" s="141">
        <f>IF(N397="zákl. přenesená",J397,0)</f>
        <v>0</v>
      </c>
      <c r="BH397" s="141">
        <f>IF(N397="sníž. přenesená",J397,0)</f>
        <v>0</v>
      </c>
      <c r="BI397" s="141">
        <f>IF(N397="nulová",J397,0)</f>
        <v>0</v>
      </c>
      <c r="BJ397" s="16" t="s">
        <v>79</v>
      </c>
      <c r="BK397" s="141">
        <f>ROUND(I397*H397,2)</f>
        <v>0</v>
      </c>
      <c r="BL397" s="16" t="s">
        <v>163</v>
      </c>
      <c r="BM397" s="140" t="s">
        <v>1426</v>
      </c>
    </row>
    <row r="398" spans="2:51" s="12" customFormat="1" ht="12">
      <c r="B398" s="161"/>
      <c r="D398" s="162" t="s">
        <v>925</v>
      </c>
      <c r="E398" s="163" t="s">
        <v>1</v>
      </c>
      <c r="F398" s="164" t="s">
        <v>1171</v>
      </c>
      <c r="H398" s="165">
        <v>33.863</v>
      </c>
      <c r="L398" s="161"/>
      <c r="M398" s="166"/>
      <c r="T398" s="167"/>
      <c r="AT398" s="163" t="s">
        <v>925</v>
      </c>
      <c r="AU398" s="163" t="s">
        <v>81</v>
      </c>
      <c r="AV398" s="12" t="s">
        <v>81</v>
      </c>
      <c r="AW398" s="12" t="s">
        <v>28</v>
      </c>
      <c r="AX398" s="12" t="s">
        <v>71</v>
      </c>
      <c r="AY398" s="163" t="s">
        <v>133</v>
      </c>
    </row>
    <row r="399" spans="2:51" s="12" customFormat="1" ht="12">
      <c r="B399" s="161"/>
      <c r="D399" s="162" t="s">
        <v>925</v>
      </c>
      <c r="E399" s="163" t="s">
        <v>1</v>
      </c>
      <c r="F399" s="164" t="s">
        <v>1130</v>
      </c>
      <c r="H399" s="165">
        <v>78.75</v>
      </c>
      <c r="L399" s="161"/>
      <c r="M399" s="166"/>
      <c r="T399" s="167"/>
      <c r="AT399" s="163" t="s">
        <v>925</v>
      </c>
      <c r="AU399" s="163" t="s">
        <v>81</v>
      </c>
      <c r="AV399" s="12" t="s">
        <v>81</v>
      </c>
      <c r="AW399" s="12" t="s">
        <v>28</v>
      </c>
      <c r="AX399" s="12" t="s">
        <v>71</v>
      </c>
      <c r="AY399" s="163" t="s">
        <v>133</v>
      </c>
    </row>
    <row r="400" spans="2:51" s="12" customFormat="1" ht="12">
      <c r="B400" s="161"/>
      <c r="D400" s="162" t="s">
        <v>925</v>
      </c>
      <c r="E400" s="163" t="s">
        <v>1</v>
      </c>
      <c r="F400" s="164" t="s">
        <v>1172</v>
      </c>
      <c r="H400" s="165">
        <v>33.39</v>
      </c>
      <c r="L400" s="161"/>
      <c r="M400" s="166"/>
      <c r="T400" s="167"/>
      <c r="AT400" s="163" t="s">
        <v>925</v>
      </c>
      <c r="AU400" s="163" t="s">
        <v>81</v>
      </c>
      <c r="AV400" s="12" t="s">
        <v>81</v>
      </c>
      <c r="AW400" s="12" t="s">
        <v>28</v>
      </c>
      <c r="AX400" s="12" t="s">
        <v>71</v>
      </c>
      <c r="AY400" s="163" t="s">
        <v>133</v>
      </c>
    </row>
    <row r="401" spans="2:51" s="14" customFormat="1" ht="12">
      <c r="B401" s="174"/>
      <c r="D401" s="162" t="s">
        <v>925</v>
      </c>
      <c r="E401" s="175" t="s">
        <v>1</v>
      </c>
      <c r="F401" s="176" t="s">
        <v>1414</v>
      </c>
      <c r="H401" s="175" t="s">
        <v>1</v>
      </c>
      <c r="L401" s="174"/>
      <c r="M401" s="177"/>
      <c r="T401" s="178"/>
      <c r="AT401" s="175" t="s">
        <v>925</v>
      </c>
      <c r="AU401" s="175" t="s">
        <v>81</v>
      </c>
      <c r="AV401" s="14" t="s">
        <v>79</v>
      </c>
      <c r="AW401" s="14" t="s">
        <v>28</v>
      </c>
      <c r="AX401" s="14" t="s">
        <v>71</v>
      </c>
      <c r="AY401" s="175" t="s">
        <v>133</v>
      </c>
    </row>
    <row r="402" spans="2:51" s="12" customFormat="1" ht="12">
      <c r="B402" s="161"/>
      <c r="D402" s="162" t="s">
        <v>925</v>
      </c>
      <c r="E402" s="163" t="s">
        <v>1</v>
      </c>
      <c r="F402" s="164" t="s">
        <v>1415</v>
      </c>
      <c r="H402" s="165">
        <v>10.987</v>
      </c>
      <c r="L402" s="161"/>
      <c r="M402" s="166"/>
      <c r="T402" s="167"/>
      <c r="AT402" s="163" t="s">
        <v>925</v>
      </c>
      <c r="AU402" s="163" t="s">
        <v>81</v>
      </c>
      <c r="AV402" s="12" t="s">
        <v>81</v>
      </c>
      <c r="AW402" s="12" t="s">
        <v>28</v>
      </c>
      <c r="AX402" s="12" t="s">
        <v>71</v>
      </c>
      <c r="AY402" s="163" t="s">
        <v>133</v>
      </c>
    </row>
    <row r="403" spans="2:51" s="13" customFormat="1" ht="12">
      <c r="B403" s="168"/>
      <c r="D403" s="162" t="s">
        <v>925</v>
      </c>
      <c r="E403" s="169" t="s">
        <v>1</v>
      </c>
      <c r="F403" s="170" t="s">
        <v>969</v>
      </c>
      <c r="H403" s="171">
        <v>156.98999999999998</v>
      </c>
      <c r="L403" s="168"/>
      <c r="M403" s="172"/>
      <c r="T403" s="173"/>
      <c r="AT403" s="169" t="s">
        <v>925</v>
      </c>
      <c r="AU403" s="169" t="s">
        <v>81</v>
      </c>
      <c r="AV403" s="13" t="s">
        <v>139</v>
      </c>
      <c r="AW403" s="13" t="s">
        <v>28</v>
      </c>
      <c r="AX403" s="13" t="s">
        <v>79</v>
      </c>
      <c r="AY403" s="169" t="s">
        <v>133</v>
      </c>
    </row>
    <row r="404" spans="2:65" s="1" customFormat="1" ht="33" customHeight="1">
      <c r="B404" s="128"/>
      <c r="C404" s="129" t="s">
        <v>511</v>
      </c>
      <c r="D404" s="129" t="s">
        <v>135</v>
      </c>
      <c r="E404" s="130" t="s">
        <v>1427</v>
      </c>
      <c r="F404" s="131" t="s">
        <v>1428</v>
      </c>
      <c r="G404" s="132" t="s">
        <v>145</v>
      </c>
      <c r="H404" s="133">
        <v>156.99</v>
      </c>
      <c r="I404" s="134"/>
      <c r="J404" s="134">
        <f>ROUND(I404*H404,2)</f>
        <v>0</v>
      </c>
      <c r="K404" s="135"/>
      <c r="L404" s="28"/>
      <c r="M404" s="136" t="s">
        <v>1</v>
      </c>
      <c r="N404" s="137" t="s">
        <v>36</v>
      </c>
      <c r="O404" s="138">
        <v>0.104</v>
      </c>
      <c r="P404" s="138">
        <f>O404*H404</f>
        <v>16.32696</v>
      </c>
      <c r="Q404" s="138">
        <v>0.00026</v>
      </c>
      <c r="R404" s="138">
        <f>Q404*H404</f>
        <v>0.0408174</v>
      </c>
      <c r="S404" s="138">
        <v>0</v>
      </c>
      <c r="T404" s="139">
        <f>S404*H404</f>
        <v>0</v>
      </c>
      <c r="AR404" s="140" t="s">
        <v>163</v>
      </c>
      <c r="AT404" s="140" t="s">
        <v>135</v>
      </c>
      <c r="AU404" s="140" t="s">
        <v>81</v>
      </c>
      <c r="AY404" s="16" t="s">
        <v>133</v>
      </c>
      <c r="BE404" s="141">
        <f>IF(N404="základní",J404,0)</f>
        <v>0</v>
      </c>
      <c r="BF404" s="141">
        <f>IF(N404="snížená",J404,0)</f>
        <v>0</v>
      </c>
      <c r="BG404" s="141">
        <f>IF(N404="zákl. přenesená",J404,0)</f>
        <v>0</v>
      </c>
      <c r="BH404" s="141">
        <f>IF(N404="sníž. přenesená",J404,0)</f>
        <v>0</v>
      </c>
      <c r="BI404" s="141">
        <f>IF(N404="nulová",J404,0)</f>
        <v>0</v>
      </c>
      <c r="BJ404" s="16" t="s">
        <v>79</v>
      </c>
      <c r="BK404" s="141">
        <f>ROUND(I404*H404,2)</f>
        <v>0</v>
      </c>
      <c r="BL404" s="16" t="s">
        <v>163</v>
      </c>
      <c r="BM404" s="140" t="s">
        <v>1429</v>
      </c>
    </row>
    <row r="405" spans="2:51" s="12" customFormat="1" ht="12">
      <c r="B405" s="161"/>
      <c r="D405" s="162" t="s">
        <v>925</v>
      </c>
      <c r="E405" s="163" t="s">
        <v>1</v>
      </c>
      <c r="F405" s="164" t="s">
        <v>1171</v>
      </c>
      <c r="H405" s="165">
        <v>33.863</v>
      </c>
      <c r="L405" s="161"/>
      <c r="M405" s="166"/>
      <c r="T405" s="167"/>
      <c r="AT405" s="163" t="s">
        <v>925</v>
      </c>
      <c r="AU405" s="163" t="s">
        <v>81</v>
      </c>
      <c r="AV405" s="12" t="s">
        <v>81</v>
      </c>
      <c r="AW405" s="12" t="s">
        <v>28</v>
      </c>
      <c r="AX405" s="12" t="s">
        <v>71</v>
      </c>
      <c r="AY405" s="163" t="s">
        <v>133</v>
      </c>
    </row>
    <row r="406" spans="2:51" s="12" customFormat="1" ht="12">
      <c r="B406" s="161"/>
      <c r="D406" s="162" t="s">
        <v>925</v>
      </c>
      <c r="E406" s="163" t="s">
        <v>1</v>
      </c>
      <c r="F406" s="164" t="s">
        <v>1130</v>
      </c>
      <c r="H406" s="165">
        <v>78.75</v>
      </c>
      <c r="L406" s="161"/>
      <c r="M406" s="166"/>
      <c r="T406" s="167"/>
      <c r="AT406" s="163" t="s">
        <v>925</v>
      </c>
      <c r="AU406" s="163" t="s">
        <v>81</v>
      </c>
      <c r="AV406" s="12" t="s">
        <v>81</v>
      </c>
      <c r="AW406" s="12" t="s">
        <v>28</v>
      </c>
      <c r="AX406" s="12" t="s">
        <v>71</v>
      </c>
      <c r="AY406" s="163" t="s">
        <v>133</v>
      </c>
    </row>
    <row r="407" spans="2:51" s="12" customFormat="1" ht="12">
      <c r="B407" s="161"/>
      <c r="D407" s="162" t="s">
        <v>925</v>
      </c>
      <c r="E407" s="163" t="s">
        <v>1</v>
      </c>
      <c r="F407" s="164" t="s">
        <v>1172</v>
      </c>
      <c r="H407" s="165">
        <v>33.39</v>
      </c>
      <c r="L407" s="161"/>
      <c r="M407" s="166"/>
      <c r="T407" s="167"/>
      <c r="AT407" s="163" t="s">
        <v>925</v>
      </c>
      <c r="AU407" s="163" t="s">
        <v>81</v>
      </c>
      <c r="AV407" s="12" t="s">
        <v>81</v>
      </c>
      <c r="AW407" s="12" t="s">
        <v>28</v>
      </c>
      <c r="AX407" s="12" t="s">
        <v>71</v>
      </c>
      <c r="AY407" s="163" t="s">
        <v>133</v>
      </c>
    </row>
    <row r="408" spans="2:51" s="14" customFormat="1" ht="12">
      <c r="B408" s="174"/>
      <c r="D408" s="162" t="s">
        <v>925</v>
      </c>
      <c r="E408" s="175" t="s">
        <v>1</v>
      </c>
      <c r="F408" s="176" t="s">
        <v>1414</v>
      </c>
      <c r="H408" s="175" t="s">
        <v>1</v>
      </c>
      <c r="L408" s="174"/>
      <c r="M408" s="177"/>
      <c r="T408" s="178"/>
      <c r="AT408" s="175" t="s">
        <v>925</v>
      </c>
      <c r="AU408" s="175" t="s">
        <v>81</v>
      </c>
      <c r="AV408" s="14" t="s">
        <v>79</v>
      </c>
      <c r="AW408" s="14" t="s">
        <v>28</v>
      </c>
      <c r="AX408" s="14" t="s">
        <v>71</v>
      </c>
      <c r="AY408" s="175" t="s">
        <v>133</v>
      </c>
    </row>
    <row r="409" spans="2:51" s="12" customFormat="1" ht="12">
      <c r="B409" s="161"/>
      <c r="D409" s="162" t="s">
        <v>925</v>
      </c>
      <c r="E409" s="163" t="s">
        <v>1</v>
      </c>
      <c r="F409" s="164" t="s">
        <v>1415</v>
      </c>
      <c r="H409" s="165">
        <v>10.987</v>
      </c>
      <c r="L409" s="161"/>
      <c r="M409" s="166"/>
      <c r="T409" s="167"/>
      <c r="AT409" s="163" t="s">
        <v>925</v>
      </c>
      <c r="AU409" s="163" t="s">
        <v>81</v>
      </c>
      <c r="AV409" s="12" t="s">
        <v>81</v>
      </c>
      <c r="AW409" s="12" t="s">
        <v>28</v>
      </c>
      <c r="AX409" s="12" t="s">
        <v>71</v>
      </c>
      <c r="AY409" s="163" t="s">
        <v>133</v>
      </c>
    </row>
    <row r="410" spans="2:51" s="13" customFormat="1" ht="12">
      <c r="B410" s="168"/>
      <c r="D410" s="162" t="s">
        <v>925</v>
      </c>
      <c r="E410" s="169" t="s">
        <v>1</v>
      </c>
      <c r="F410" s="170" t="s">
        <v>969</v>
      </c>
      <c r="H410" s="171">
        <v>156.98999999999998</v>
      </c>
      <c r="L410" s="168"/>
      <c r="M410" s="172"/>
      <c r="T410" s="173"/>
      <c r="AT410" s="169" t="s">
        <v>925</v>
      </c>
      <c r="AU410" s="169" t="s">
        <v>81</v>
      </c>
      <c r="AV410" s="13" t="s">
        <v>139</v>
      </c>
      <c r="AW410" s="13" t="s">
        <v>28</v>
      </c>
      <c r="AX410" s="13" t="s">
        <v>79</v>
      </c>
      <c r="AY410" s="169" t="s">
        <v>133</v>
      </c>
    </row>
    <row r="411" spans="2:63" s="11" customFormat="1" ht="22.9" customHeight="1">
      <c r="B411" s="117"/>
      <c r="D411" s="118" t="s">
        <v>70</v>
      </c>
      <c r="E411" s="126" t="s">
        <v>1010</v>
      </c>
      <c r="F411" s="126" t="s">
        <v>1011</v>
      </c>
      <c r="J411" s="127">
        <f>BK411</f>
        <v>0</v>
      </c>
      <c r="L411" s="117"/>
      <c r="M411" s="121"/>
      <c r="P411" s="122">
        <f>SUM(P412:P423)</f>
        <v>105.03472</v>
      </c>
      <c r="R411" s="122">
        <f>SUM(R412:R423)</f>
        <v>0.34227240000000003</v>
      </c>
      <c r="T411" s="123">
        <f>SUM(T412:T423)</f>
        <v>0</v>
      </c>
      <c r="AR411" s="118" t="s">
        <v>81</v>
      </c>
      <c r="AT411" s="124" t="s">
        <v>70</v>
      </c>
      <c r="AU411" s="124" t="s">
        <v>79</v>
      </c>
      <c r="AY411" s="118" t="s">
        <v>133</v>
      </c>
      <c r="BK411" s="125">
        <f>SUM(BK412:BK423)</f>
        <v>0</v>
      </c>
    </row>
    <row r="412" spans="2:65" s="1" customFormat="1" ht="24.2" customHeight="1">
      <c r="B412" s="128"/>
      <c r="C412" s="129" t="s">
        <v>1430</v>
      </c>
      <c r="D412" s="129" t="s">
        <v>135</v>
      </c>
      <c r="E412" s="130" t="s">
        <v>1012</v>
      </c>
      <c r="F412" s="131" t="s">
        <v>1013</v>
      </c>
      <c r="G412" s="132" t="s">
        <v>145</v>
      </c>
      <c r="H412" s="133">
        <v>213.92</v>
      </c>
      <c r="I412" s="134"/>
      <c r="J412" s="134">
        <f>ROUND(I412*H412,2)</f>
        <v>0</v>
      </c>
      <c r="K412" s="135"/>
      <c r="L412" s="28"/>
      <c r="M412" s="136" t="s">
        <v>1</v>
      </c>
      <c r="N412" s="137" t="s">
        <v>36</v>
      </c>
      <c r="O412" s="138">
        <v>0.491</v>
      </c>
      <c r="P412" s="138">
        <f>O412*H412</f>
        <v>105.03472</v>
      </c>
      <c r="Q412" s="138">
        <v>0.00082</v>
      </c>
      <c r="R412" s="138">
        <f>Q412*H412</f>
        <v>0.1754144</v>
      </c>
      <c r="S412" s="138">
        <v>0</v>
      </c>
      <c r="T412" s="139">
        <f>S412*H412</f>
        <v>0</v>
      </c>
      <c r="AR412" s="140" t="s">
        <v>163</v>
      </c>
      <c r="AT412" s="140" t="s">
        <v>135</v>
      </c>
      <c r="AU412" s="140" t="s">
        <v>81</v>
      </c>
      <c r="AY412" s="16" t="s">
        <v>133</v>
      </c>
      <c r="BE412" s="141">
        <f>IF(N412="základní",J412,0)</f>
        <v>0</v>
      </c>
      <c r="BF412" s="141">
        <f>IF(N412="snížená",J412,0)</f>
        <v>0</v>
      </c>
      <c r="BG412" s="141">
        <f>IF(N412="zákl. přenesená",J412,0)</f>
        <v>0</v>
      </c>
      <c r="BH412" s="141">
        <f>IF(N412="sníž. přenesená",J412,0)</f>
        <v>0</v>
      </c>
      <c r="BI412" s="141">
        <f>IF(N412="nulová",J412,0)</f>
        <v>0</v>
      </c>
      <c r="BJ412" s="16" t="s">
        <v>79</v>
      </c>
      <c r="BK412" s="141">
        <f>ROUND(I412*H412,2)</f>
        <v>0</v>
      </c>
      <c r="BL412" s="16" t="s">
        <v>163</v>
      </c>
      <c r="BM412" s="140" t="s">
        <v>1431</v>
      </c>
    </row>
    <row r="413" spans="2:51" s="14" customFormat="1" ht="12">
      <c r="B413" s="174"/>
      <c r="D413" s="162" t="s">
        <v>925</v>
      </c>
      <c r="E413" s="175" t="s">
        <v>1</v>
      </c>
      <c r="F413" s="176" t="s">
        <v>1432</v>
      </c>
      <c r="H413" s="175" t="s">
        <v>1</v>
      </c>
      <c r="L413" s="174"/>
      <c r="M413" s="177"/>
      <c r="T413" s="178"/>
      <c r="AT413" s="175" t="s">
        <v>925</v>
      </c>
      <c r="AU413" s="175" t="s">
        <v>81</v>
      </c>
      <c r="AV413" s="14" t="s">
        <v>79</v>
      </c>
      <c r="AW413" s="14" t="s">
        <v>28</v>
      </c>
      <c r="AX413" s="14" t="s">
        <v>71</v>
      </c>
      <c r="AY413" s="175" t="s">
        <v>133</v>
      </c>
    </row>
    <row r="414" spans="2:51" s="12" customFormat="1" ht="12">
      <c r="B414" s="161"/>
      <c r="D414" s="162" t="s">
        <v>925</v>
      </c>
      <c r="E414" s="163" t="s">
        <v>1</v>
      </c>
      <c r="F414" s="164" t="s">
        <v>1433</v>
      </c>
      <c r="H414" s="165">
        <v>33.6</v>
      </c>
      <c r="L414" s="161"/>
      <c r="M414" s="166"/>
      <c r="T414" s="167"/>
      <c r="AT414" s="163" t="s">
        <v>925</v>
      </c>
      <c r="AU414" s="163" t="s">
        <v>81</v>
      </c>
      <c r="AV414" s="12" t="s">
        <v>81</v>
      </c>
      <c r="AW414" s="12" t="s">
        <v>28</v>
      </c>
      <c r="AX414" s="12" t="s">
        <v>71</v>
      </c>
      <c r="AY414" s="163" t="s">
        <v>133</v>
      </c>
    </row>
    <row r="415" spans="2:51" s="14" customFormat="1" ht="12">
      <c r="B415" s="174"/>
      <c r="D415" s="162" t="s">
        <v>925</v>
      </c>
      <c r="E415" s="175" t="s">
        <v>1</v>
      </c>
      <c r="F415" s="176" t="s">
        <v>1434</v>
      </c>
      <c r="H415" s="175" t="s">
        <v>1</v>
      </c>
      <c r="L415" s="174"/>
      <c r="M415" s="177"/>
      <c r="T415" s="178"/>
      <c r="AT415" s="175" t="s">
        <v>925</v>
      </c>
      <c r="AU415" s="175" t="s">
        <v>81</v>
      </c>
      <c r="AV415" s="14" t="s">
        <v>79</v>
      </c>
      <c r="AW415" s="14" t="s">
        <v>28</v>
      </c>
      <c r="AX415" s="14" t="s">
        <v>71</v>
      </c>
      <c r="AY415" s="175" t="s">
        <v>133</v>
      </c>
    </row>
    <row r="416" spans="2:51" s="12" customFormat="1" ht="12">
      <c r="B416" s="161"/>
      <c r="D416" s="162" t="s">
        <v>925</v>
      </c>
      <c r="E416" s="163" t="s">
        <v>1</v>
      </c>
      <c r="F416" s="164" t="s">
        <v>1435</v>
      </c>
      <c r="H416" s="165">
        <v>118.72</v>
      </c>
      <c r="L416" s="161"/>
      <c r="M416" s="166"/>
      <c r="T416" s="167"/>
      <c r="AT416" s="163" t="s">
        <v>925</v>
      </c>
      <c r="AU416" s="163" t="s">
        <v>81</v>
      </c>
      <c r="AV416" s="12" t="s">
        <v>81</v>
      </c>
      <c r="AW416" s="12" t="s">
        <v>28</v>
      </c>
      <c r="AX416" s="12" t="s">
        <v>71</v>
      </c>
      <c r="AY416" s="163" t="s">
        <v>133</v>
      </c>
    </row>
    <row r="417" spans="2:51" s="14" customFormat="1" ht="12">
      <c r="B417" s="174"/>
      <c r="D417" s="162" t="s">
        <v>925</v>
      </c>
      <c r="E417" s="175" t="s">
        <v>1</v>
      </c>
      <c r="F417" s="176" t="s">
        <v>1436</v>
      </c>
      <c r="H417" s="175" t="s">
        <v>1</v>
      </c>
      <c r="L417" s="174"/>
      <c r="M417" s="177"/>
      <c r="T417" s="178"/>
      <c r="AT417" s="175" t="s">
        <v>925</v>
      </c>
      <c r="AU417" s="175" t="s">
        <v>81</v>
      </c>
      <c r="AV417" s="14" t="s">
        <v>79</v>
      </c>
      <c r="AW417" s="14" t="s">
        <v>28</v>
      </c>
      <c r="AX417" s="14" t="s">
        <v>71</v>
      </c>
      <c r="AY417" s="175" t="s">
        <v>133</v>
      </c>
    </row>
    <row r="418" spans="2:51" s="12" customFormat="1" ht="12">
      <c r="B418" s="161"/>
      <c r="D418" s="162" t="s">
        <v>925</v>
      </c>
      <c r="E418" s="163" t="s">
        <v>1</v>
      </c>
      <c r="F418" s="164" t="s">
        <v>1437</v>
      </c>
      <c r="H418" s="165">
        <v>28</v>
      </c>
      <c r="L418" s="161"/>
      <c r="M418" s="166"/>
      <c r="T418" s="167"/>
      <c r="AT418" s="163" t="s">
        <v>925</v>
      </c>
      <c r="AU418" s="163" t="s">
        <v>81</v>
      </c>
      <c r="AV418" s="12" t="s">
        <v>81</v>
      </c>
      <c r="AW418" s="12" t="s">
        <v>28</v>
      </c>
      <c r="AX418" s="12" t="s">
        <v>71</v>
      </c>
      <c r="AY418" s="163" t="s">
        <v>133</v>
      </c>
    </row>
    <row r="419" spans="2:51" s="14" customFormat="1" ht="12">
      <c r="B419" s="174"/>
      <c r="D419" s="162" t="s">
        <v>925</v>
      </c>
      <c r="E419" s="175" t="s">
        <v>1</v>
      </c>
      <c r="F419" s="176" t="s">
        <v>1438</v>
      </c>
      <c r="H419" s="175" t="s">
        <v>1</v>
      </c>
      <c r="L419" s="174"/>
      <c r="M419" s="177"/>
      <c r="T419" s="178"/>
      <c r="AT419" s="175" t="s">
        <v>925</v>
      </c>
      <c r="AU419" s="175" t="s">
        <v>81</v>
      </c>
      <c r="AV419" s="14" t="s">
        <v>79</v>
      </c>
      <c r="AW419" s="14" t="s">
        <v>28</v>
      </c>
      <c r="AX419" s="14" t="s">
        <v>71</v>
      </c>
      <c r="AY419" s="175" t="s">
        <v>133</v>
      </c>
    </row>
    <row r="420" spans="2:51" s="12" customFormat="1" ht="12">
      <c r="B420" s="161"/>
      <c r="D420" s="162" t="s">
        <v>925</v>
      </c>
      <c r="E420" s="163" t="s">
        <v>1</v>
      </c>
      <c r="F420" s="164" t="s">
        <v>1433</v>
      </c>
      <c r="H420" s="165">
        <v>33.6</v>
      </c>
      <c r="L420" s="161"/>
      <c r="M420" s="166"/>
      <c r="T420" s="167"/>
      <c r="AT420" s="163" t="s">
        <v>925</v>
      </c>
      <c r="AU420" s="163" t="s">
        <v>81</v>
      </c>
      <c r="AV420" s="12" t="s">
        <v>81</v>
      </c>
      <c r="AW420" s="12" t="s">
        <v>28</v>
      </c>
      <c r="AX420" s="12" t="s">
        <v>71</v>
      </c>
      <c r="AY420" s="163" t="s">
        <v>133</v>
      </c>
    </row>
    <row r="421" spans="2:51" s="13" customFormat="1" ht="12">
      <c r="B421" s="168"/>
      <c r="D421" s="162" t="s">
        <v>925</v>
      </c>
      <c r="E421" s="169" t="s">
        <v>1</v>
      </c>
      <c r="F421" s="170" t="s">
        <v>969</v>
      </c>
      <c r="H421" s="171">
        <v>213.92</v>
      </c>
      <c r="L421" s="168"/>
      <c r="M421" s="172"/>
      <c r="T421" s="173"/>
      <c r="AT421" s="169" t="s">
        <v>925</v>
      </c>
      <c r="AU421" s="169" t="s">
        <v>81</v>
      </c>
      <c r="AV421" s="13" t="s">
        <v>139</v>
      </c>
      <c r="AW421" s="13" t="s">
        <v>28</v>
      </c>
      <c r="AX421" s="13" t="s">
        <v>79</v>
      </c>
      <c r="AY421" s="169" t="s">
        <v>133</v>
      </c>
    </row>
    <row r="422" spans="2:65" s="1" customFormat="1" ht="16.5" customHeight="1">
      <c r="B422" s="128"/>
      <c r="C422" s="142" t="s">
        <v>515</v>
      </c>
      <c r="D422" s="142" t="s">
        <v>175</v>
      </c>
      <c r="E422" s="143" t="s">
        <v>1023</v>
      </c>
      <c r="F422" s="144" t="s">
        <v>1024</v>
      </c>
      <c r="G422" s="145" t="s">
        <v>246</v>
      </c>
      <c r="H422" s="146">
        <v>166.858</v>
      </c>
      <c r="I422" s="147"/>
      <c r="J422" s="147">
        <f>ROUND(I422*H422,2)</f>
        <v>0</v>
      </c>
      <c r="K422" s="148"/>
      <c r="L422" s="149"/>
      <c r="M422" s="150" t="s">
        <v>1</v>
      </c>
      <c r="N422" s="151" t="s">
        <v>36</v>
      </c>
      <c r="O422" s="138">
        <v>0</v>
      </c>
      <c r="P422" s="138">
        <f>O422*H422</f>
        <v>0</v>
      </c>
      <c r="Q422" s="138">
        <v>0.001</v>
      </c>
      <c r="R422" s="138">
        <f>Q422*H422</f>
        <v>0.166858</v>
      </c>
      <c r="S422" s="138">
        <v>0</v>
      </c>
      <c r="T422" s="139">
        <f>S422*H422</f>
        <v>0</v>
      </c>
      <c r="AR422" s="140" t="s">
        <v>193</v>
      </c>
      <c r="AT422" s="140" t="s">
        <v>175</v>
      </c>
      <c r="AU422" s="140" t="s">
        <v>81</v>
      </c>
      <c r="AY422" s="16" t="s">
        <v>133</v>
      </c>
      <c r="BE422" s="141">
        <f>IF(N422="základní",J422,0)</f>
        <v>0</v>
      </c>
      <c r="BF422" s="141">
        <f>IF(N422="snížená",J422,0)</f>
        <v>0</v>
      </c>
      <c r="BG422" s="141">
        <f>IF(N422="zákl. přenesená",J422,0)</f>
        <v>0</v>
      </c>
      <c r="BH422" s="141">
        <f>IF(N422="sníž. přenesená",J422,0)</f>
        <v>0</v>
      </c>
      <c r="BI422" s="141">
        <f>IF(N422="nulová",J422,0)</f>
        <v>0</v>
      </c>
      <c r="BJ422" s="16" t="s">
        <v>79</v>
      </c>
      <c r="BK422" s="141">
        <f>ROUND(I422*H422,2)</f>
        <v>0</v>
      </c>
      <c r="BL422" s="16" t="s">
        <v>163</v>
      </c>
      <c r="BM422" s="140" t="s">
        <v>1439</v>
      </c>
    </row>
    <row r="423" spans="2:51" s="12" customFormat="1" ht="12">
      <c r="B423" s="161"/>
      <c r="D423" s="162" t="s">
        <v>925</v>
      </c>
      <c r="F423" s="164" t="s">
        <v>1440</v>
      </c>
      <c r="H423" s="165">
        <v>166.858</v>
      </c>
      <c r="L423" s="161"/>
      <c r="M423" s="179"/>
      <c r="N423" s="180"/>
      <c r="O423" s="180"/>
      <c r="P423" s="180"/>
      <c r="Q423" s="180"/>
      <c r="R423" s="180"/>
      <c r="S423" s="180"/>
      <c r="T423" s="181"/>
      <c r="AT423" s="163" t="s">
        <v>925</v>
      </c>
      <c r="AU423" s="163" t="s">
        <v>81</v>
      </c>
      <c r="AV423" s="12" t="s">
        <v>81</v>
      </c>
      <c r="AW423" s="12" t="s">
        <v>3</v>
      </c>
      <c r="AX423" s="12" t="s">
        <v>79</v>
      </c>
      <c r="AY423" s="163" t="s">
        <v>133</v>
      </c>
    </row>
    <row r="424" spans="2:12" s="1" customFormat="1" ht="6.95" customHeight="1">
      <c r="B424" s="40"/>
      <c r="C424" s="41"/>
      <c r="D424" s="41"/>
      <c r="E424" s="41"/>
      <c r="F424" s="41"/>
      <c r="G424" s="41"/>
      <c r="H424" s="41"/>
      <c r="I424" s="41"/>
      <c r="J424" s="41"/>
      <c r="K424" s="41"/>
      <c r="L424" s="28"/>
    </row>
  </sheetData>
  <autoFilter ref="C135:K423"/>
  <mergeCells count="9">
    <mergeCell ref="E87:H87"/>
    <mergeCell ref="E126:H126"/>
    <mergeCell ref="E128:H12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4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DESKTOP-34TULIM\Jaroslav</dc:creator>
  <cp:keywords/>
  <dc:description/>
  <cp:lastModifiedBy>stans</cp:lastModifiedBy>
  <cp:lastPrinted>2022-07-28T11:01:46Z</cp:lastPrinted>
  <dcterms:created xsi:type="dcterms:W3CDTF">2022-07-26T16:31:22Z</dcterms:created>
  <dcterms:modified xsi:type="dcterms:W3CDTF">2023-03-23T09:27:38Z</dcterms:modified>
  <cp:category/>
  <cp:version/>
  <cp:contentType/>
  <cp:contentStatus/>
</cp:coreProperties>
</file>