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28920" yWindow="-120" windowWidth="29040" windowHeight="16440" activeTab="3"/>
  </bookViews>
  <sheets>
    <sheet name="Pokyny pro vyplnění" sheetId="11" r:id="rId1"/>
    <sheet name="Stavba" sheetId="1" r:id="rId2"/>
    <sheet name="VzorPolozky" sheetId="10" state="hidden" r:id="rId3"/>
    <sheet name="02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 Pol'!$A$1:$X$45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/>
  <c r="I52"/>
  <c r="I51"/>
  <c r="I50"/>
  <c r="I49"/>
  <c r="G41"/>
  <c r="F41"/>
  <c r="G40"/>
  <c r="F40"/>
  <c r="G39"/>
  <c r="F39"/>
  <c r="G35" i="12"/>
  <c r="G9"/>
  <c r="M9" s="1"/>
  <c r="I9"/>
  <c r="I8" s="1"/>
  <c r="K9"/>
  <c r="K8" s="1"/>
  <c r="O9"/>
  <c r="Q9"/>
  <c r="Q8" s="1"/>
  <c r="V9"/>
  <c r="V8" s="1"/>
  <c r="G11"/>
  <c r="I11"/>
  <c r="K11"/>
  <c r="M11"/>
  <c r="O11"/>
  <c r="Q11"/>
  <c r="V11"/>
  <c r="G13"/>
  <c r="I13"/>
  <c r="K13"/>
  <c r="M13"/>
  <c r="O13"/>
  <c r="Q13"/>
  <c r="V13"/>
  <c r="G14"/>
  <c r="G8" s="1"/>
  <c r="I14"/>
  <c r="K14"/>
  <c r="O14"/>
  <c r="O8" s="1"/>
  <c r="Q14"/>
  <c r="V14"/>
  <c r="G16"/>
  <c r="I16"/>
  <c r="K16"/>
  <c r="M16"/>
  <c r="O16"/>
  <c r="Q16"/>
  <c r="V16"/>
  <c r="G18"/>
  <c r="K18"/>
  <c r="O18"/>
  <c r="V18"/>
  <c r="G19"/>
  <c r="I19"/>
  <c r="I18" s="1"/>
  <c r="K19"/>
  <c r="M19"/>
  <c r="M18" s="1"/>
  <c r="O19"/>
  <c r="Q19"/>
  <c r="Q18" s="1"/>
  <c r="V19"/>
  <c r="G24"/>
  <c r="K24"/>
  <c r="O24"/>
  <c r="V24"/>
  <c r="G25"/>
  <c r="I25"/>
  <c r="I24" s="1"/>
  <c r="K25"/>
  <c r="M25"/>
  <c r="M24" s="1"/>
  <c r="O25"/>
  <c r="Q25"/>
  <c r="Q24" s="1"/>
  <c r="V25"/>
  <c r="G27"/>
  <c r="K27"/>
  <c r="O27"/>
  <c r="V27"/>
  <c r="G28"/>
  <c r="I28"/>
  <c r="I27" s="1"/>
  <c r="K28"/>
  <c r="M28"/>
  <c r="M27" s="1"/>
  <c r="O28"/>
  <c r="Q28"/>
  <c r="Q27" s="1"/>
  <c r="V28"/>
  <c r="G29"/>
  <c r="G30"/>
  <c r="I30"/>
  <c r="I29" s="1"/>
  <c r="K30"/>
  <c r="M30"/>
  <c r="O30"/>
  <c r="Q30"/>
  <c r="Q29" s="1"/>
  <c r="V30"/>
  <c r="G31"/>
  <c r="M31" s="1"/>
  <c r="I31"/>
  <c r="K31"/>
  <c r="K29" s="1"/>
  <c r="O31"/>
  <c r="Q31"/>
  <c r="V31"/>
  <c r="V29" s="1"/>
  <c r="G32"/>
  <c r="I32"/>
  <c r="K32"/>
  <c r="M32"/>
  <c r="O32"/>
  <c r="Q32"/>
  <c r="V32"/>
  <c r="G33"/>
  <c r="M33" s="1"/>
  <c r="I33"/>
  <c r="K33"/>
  <c r="O33"/>
  <c r="O29" s="1"/>
  <c r="Q33"/>
  <c r="V33"/>
  <c r="AE35"/>
  <c r="AF35"/>
  <c r="I20" i="1"/>
  <c r="I19"/>
  <c r="I18"/>
  <c r="I17"/>
  <c r="I16"/>
  <c r="I54"/>
  <c r="J53" s="1"/>
  <c r="F42"/>
  <c r="G23" s="1"/>
  <c r="G42"/>
  <c r="G25" s="1"/>
  <c r="A25" s="1"/>
  <c r="H41"/>
  <c r="I41" s="1"/>
  <c r="H40"/>
  <c r="I40" s="1"/>
  <c r="H39"/>
  <c r="I39" s="1"/>
  <c r="I42" s="1"/>
  <c r="J49" l="1"/>
  <c r="J51"/>
  <c r="J50"/>
  <c r="J52"/>
  <c r="G26"/>
  <c r="A26"/>
  <c r="A23"/>
  <c r="G28"/>
  <c r="M29" i="12"/>
  <c r="M14"/>
  <c r="M8" s="1"/>
  <c r="H42" i="1"/>
  <c r="I21"/>
  <c r="J28"/>
  <c r="J26"/>
  <c r="G38"/>
  <c r="F38"/>
  <c r="J23"/>
  <c r="J24"/>
  <c r="J25"/>
  <c r="J27"/>
  <c r="E24"/>
  <c r="E26"/>
  <c r="J41"/>
  <c r="J40"/>
  <c r="J39"/>
  <c r="J42" l="1"/>
  <c r="J54"/>
  <c r="G24"/>
  <c r="A27" s="1"/>
  <c r="A24"/>
  <c r="G29" l="1"/>
  <c r="G27" s="1"/>
  <c r="A29"/>
</calcChain>
</file>

<file path=xl/sharedStrings.xml><?xml version="1.0" encoding="utf-8"?>
<sst xmlns="http://schemas.openxmlformats.org/spreadsheetml/2006/main" count="265" uniqueCount="154">
  <si>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</si>
  <si>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</si>
  <si>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</si>
  <si>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</si>
  <si>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</si>
  <si>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</si>
  <si>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</si>
  <si>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</si>
  <si>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</si>
  <si>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</si>
  <si>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</si>
  <si>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</si>
  <si>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</si>
  <si>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</si>
  <si>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</si>
  <si>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</si>
  <si>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</si>
  <si>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</si>
  <si>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</si>
  <si>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</si>
  <si>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</si>
  <si>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</si>
  <si>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</si>
  <si>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</si>
  <si>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</si>
  <si>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</si>
  <si>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</si>
  <si>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</si>
  <si>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</si>
  <si>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</si>
  <si>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</si>
  <si>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</si>
  <si>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</si>
  <si>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</si>
  <si>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</si>
  <si>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</si>
  <si>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</si>
  <si>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</si>
  <si>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</si>
  <si>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</si>
  <si>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</si>
  <si>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</si>
  <si>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</si>
  <si>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DEMOLICE SKLADU ELEKTROMATERIÁLU</t>
  </si>
  <si>
    <t>02</t>
  </si>
  <si>
    <t>Objekt:</t>
  </si>
  <si>
    <t>Rozpočet:</t>
  </si>
  <si>
    <t>20-12.00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</si>
  <si>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</si>
  <si>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</si>
  <si>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</si>
  <si>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</si>
  <si>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</si>
  <si>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</si>
  <si>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</si>
  <si>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</si>
  <si>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Celkem za stavbu</t>
  </si>
  <si>
    <t>CZK</t>
  </si>
  <si>
    <t>Rekapitulace dílů</t>
  </si>
  <si>
    <t>Typ dílu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</si>
  <si>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</si>
  <si>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</si>
  <si>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</si>
  <si>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</si>
  <si>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</si>
  <si>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</si>
  <si>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</si>
  <si>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</si>
  <si>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</si>
  <si>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</si>
  <si>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</si>
  <si>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</si>
  <si>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</si>
  <si>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</si>
  <si>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</si>
  <si>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</si>
  <si>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</si>
  <si>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</si>
  <si>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</si>
  <si>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</si>
  <si>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</si>
  <si>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</si>
  <si>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</si>
  <si>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</si>
  <si>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</si>
  <si>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</si>
  <si>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</si>
  <si>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</si>
  <si>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</si>
  <si>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</si>
  <si>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</si>
  <si>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</si>
  <si>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</si>
  <si>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</si>
  <si>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</si>
  <si>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</si>
  <si>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</si>
  <si>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</si>
  <si>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</si>
  <si>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113106241R00</t>
  </si>
  <si>
    <t>Rozebrání ploch komunikací ze silničních panelů</t>
  </si>
  <si>
    <t>m2</t>
  </si>
  <si>
    <t>RTS 20/ II</t>
  </si>
  <si>
    <t>Práce</t>
  </si>
  <si>
    <t>POL1_</t>
  </si>
  <si>
    <t>1,98*2,98*144</t>
  </si>
  <si>
    <t>VV</t>
  </si>
  <si>
    <t>122201101R00</t>
  </si>
  <si>
    <t>Odkopávky nezapažené v hor. 3 do 100 m3</t>
  </si>
  <si>
    <t>m3</t>
  </si>
  <si>
    <t>POL1_1</t>
  </si>
  <si>
    <t>štěrk. podsyp : 35,2</t>
  </si>
  <si>
    <t>11000PC2</t>
  </si>
  <si>
    <t>Odpojení a zabezpečení přípojek IS</t>
  </si>
  <si>
    <t>soubor</t>
  </si>
  <si>
    <t>Vlastní</t>
  </si>
  <si>
    <t>Indiv</t>
  </si>
  <si>
    <t>174101101R00</t>
  </si>
  <si>
    <t>Zásyp jam, rýh, šachet se zhutněním</t>
  </si>
  <si>
    <t>Odkaz na mn. položky pořadí 2 : 35,20000</t>
  </si>
  <si>
    <t>182001131R00</t>
  </si>
  <si>
    <t>Plošná úprava terénu, nerovnosti do 20 cm v rovině</t>
  </si>
  <si>
    <t>21,575*14,985</t>
  </si>
  <si>
    <t>961044111R00</t>
  </si>
  <si>
    <t>Bourání základů z betonu prostého</t>
  </si>
  <si>
    <t>ztracené bednění : 7,31</t>
  </si>
  <si>
    <t>základ pod verandou : 41,89</t>
  </si>
  <si>
    <t>beton : 41,31</t>
  </si>
  <si>
    <t>patky "sloupy" : 0,49</t>
  </si>
  <si>
    <t>38118100</t>
  </si>
  <si>
    <t>Demontáž mobilních buněk v jednopodlažní sestavě vč. přesunu do 500 m</t>
  </si>
  <si>
    <t>kus</t>
  </si>
  <si>
    <t>16</t>
  </si>
  <si>
    <t>998981123R00</t>
  </si>
  <si>
    <t>Přesun hmot demolice postup. rozebíráním v. do 21m</t>
  </si>
  <si>
    <t>t</t>
  </si>
  <si>
    <t>Přesun hmot</t>
  </si>
  <si>
    <t>POL7_1</t>
  </si>
  <si>
    <t>979990001R00</t>
  </si>
  <si>
    <t>Poplatek za skládku stavební suti</t>
  </si>
  <si>
    <t>RTS 20/ I</t>
  </si>
  <si>
    <t>Přesun suti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</si>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</sst>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5" borderId="30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15" fillId="4" borderId="0" xfId="0" applyNumberFormat="1" applyFont="1" applyFill="1" applyBorder="1" applyAlignment="1" applyProtection="1">
      <alignment vertical="top" shrinkToFit="1"/>
      <protection locked="0"/>
    </xf>
    <xf numFmtId="164" fontId="16" fillId="0" borderId="0" xfId="0" applyNumberFormat="1" applyFont="1" applyBorder="1" applyAlignment="1">
      <alignment horizontal="center"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4" fontId="15" fillId="0" borderId="42" xfId="0" applyNumberFormat="1" applyFont="1" applyBorder="1" applyAlignment="1">
      <alignment vertical="top" shrinkToFit="1"/>
    </xf>
    <xf numFmtId="4" fontId="15" fillId="4" borderId="42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0" fontId="15" fillId="0" borderId="44" xfId="0" applyFont="1" applyBorder="1" applyAlignment="1">
      <alignment vertical="top"/>
    </xf>
    <xf numFmtId="49" fontId="15" fillId="0" borderId="45" xfId="0" applyNumberFormat="1" applyFont="1" applyBorder="1" applyAlignment="1">
      <alignment vertical="top"/>
    </xf>
    <xf numFmtId="0" fontId="15" fillId="0" borderId="45" xfId="0" applyFont="1" applyBorder="1" applyAlignment="1">
      <alignment horizontal="center" vertical="top" shrinkToFit="1"/>
    </xf>
    <xf numFmtId="164" fontId="15" fillId="0" borderId="45" xfId="0" applyNumberFormat="1" applyFont="1" applyBorder="1" applyAlignment="1">
      <alignment vertical="top" shrinkToFit="1"/>
    </xf>
    <xf numFmtId="4" fontId="15" fillId="4" borderId="45" xfId="0" applyNumberFormat="1" applyFont="1" applyFill="1" applyBorder="1" applyAlignment="1" applyProtection="1">
      <alignment vertical="top" shrinkToFit="1"/>
      <protection locked="0"/>
    </xf>
    <xf numFmtId="4" fontId="15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164" fontId="16" fillId="0" borderId="0" xfId="0" quotePrefix="1" applyNumberFormat="1" applyFont="1" applyBorder="1" applyAlignment="1">
      <alignment horizontal="left" vertical="top" wrapText="1"/>
    </xf>
    <xf numFmtId="49" fontId="15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39</v>
      </c>
    </row>
    <row r="2" spans="1:7" ht="57.75" customHeight="1">
      <c r="A2" s="190" t="s">
        <v>40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1" zoomScaleSheetLayoutView="75" workbookViewId="0">
      <selection activeCell="J12" sqref="J12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37</v>
      </c>
      <c r="B1" s="226" t="s">
        <v>153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>
      <c r="A2" s="2"/>
      <c r="B2" s="78" t="s">
        <v>23</v>
      </c>
      <c r="C2" s="79"/>
      <c r="D2" s="80" t="s">
        <v>47</v>
      </c>
      <c r="E2" s="232" t="s">
        <v>48</v>
      </c>
      <c r="F2" s="233"/>
      <c r="G2" s="233"/>
      <c r="H2" s="233"/>
      <c r="I2" s="233"/>
      <c r="J2" s="234"/>
      <c r="O2" s="1"/>
    </row>
    <row r="3" spans="1:15" ht="27" customHeight="1">
      <c r="A3" s="2"/>
      <c r="B3" s="81" t="s">
        <v>45</v>
      </c>
      <c r="C3" s="79"/>
      <c r="D3" s="82" t="s">
        <v>44</v>
      </c>
      <c r="E3" s="235" t="s">
        <v>43</v>
      </c>
      <c r="F3" s="236"/>
      <c r="G3" s="236"/>
      <c r="H3" s="236"/>
      <c r="I3" s="236"/>
      <c r="J3" s="237"/>
    </row>
    <row r="4" spans="1:15" ht="23.25" customHeight="1">
      <c r="A4" s="76">
        <v>5588</v>
      </c>
      <c r="B4" s="83" t="s">
        <v>46</v>
      </c>
      <c r="C4" s="84"/>
      <c r="D4" s="85" t="s">
        <v>42</v>
      </c>
      <c r="E4" s="215" t="s">
        <v>43</v>
      </c>
      <c r="F4" s="216"/>
      <c r="G4" s="216"/>
      <c r="H4" s="216"/>
      <c r="I4" s="216"/>
      <c r="J4" s="217"/>
    </row>
    <row r="5" spans="1:15" ht="24" customHeight="1">
      <c r="A5" s="2"/>
      <c r="B5" s="31" t="s">
        <v>22</v>
      </c>
      <c r="D5" s="220" t="s">
        <v>49</v>
      </c>
      <c r="E5" s="221"/>
      <c r="F5" s="221"/>
      <c r="G5" s="221"/>
      <c r="H5" s="18" t="s">
        <v>41</v>
      </c>
      <c r="I5" s="86" t="s">
        <v>53</v>
      </c>
      <c r="J5" s="8"/>
    </row>
    <row r="6" spans="1:15" ht="15.75" customHeight="1">
      <c r="A6" s="2"/>
      <c r="B6" s="28"/>
      <c r="C6" s="55"/>
      <c r="D6" s="222" t="s">
        <v>50</v>
      </c>
      <c r="E6" s="223"/>
      <c r="F6" s="223"/>
      <c r="G6" s="223"/>
      <c r="H6" s="18" t="s">
        <v>35</v>
      </c>
      <c r="I6" s="86" t="s">
        <v>54</v>
      </c>
      <c r="J6" s="8"/>
    </row>
    <row r="7" spans="1:15" ht="15.75" customHeight="1">
      <c r="A7" s="2"/>
      <c r="B7" s="29"/>
      <c r="C7" s="56"/>
      <c r="D7" s="77" t="s">
        <v>52</v>
      </c>
      <c r="E7" s="224" t="s">
        <v>51</v>
      </c>
      <c r="F7" s="225"/>
      <c r="G7" s="225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>
      <c r="A9" s="2"/>
      <c r="B9" s="2"/>
      <c r="D9" s="51"/>
      <c r="H9" s="18" t="s">
        <v>35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9"/>
      <c r="E11" s="239"/>
      <c r="F11" s="239"/>
      <c r="G11" s="239"/>
      <c r="H11" s="18" t="s">
        <v>41</v>
      </c>
      <c r="I11" s="88"/>
      <c r="J11" s="8"/>
    </row>
    <row r="12" spans="1:15" ht="15.75" customHeight="1">
      <c r="A12" s="2"/>
      <c r="B12" s="28"/>
      <c r="C12" s="55"/>
      <c r="D12" s="214"/>
      <c r="E12" s="214"/>
      <c r="F12" s="214"/>
      <c r="G12" s="214"/>
      <c r="H12" s="18" t="s">
        <v>35</v>
      </c>
      <c r="I12" s="88"/>
      <c r="J12" s="8"/>
    </row>
    <row r="13" spans="1:15" ht="15.75" customHeight="1">
      <c r="A13" s="2"/>
      <c r="B13" s="29"/>
      <c r="C13" s="56"/>
      <c r="D13" s="87"/>
      <c r="E13" s="218"/>
      <c r="F13" s="219"/>
      <c r="G13" s="219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33</v>
      </c>
      <c r="C15" s="61"/>
      <c r="D15" s="54"/>
      <c r="E15" s="238"/>
      <c r="F15" s="238"/>
      <c r="G15" s="240"/>
      <c r="H15" s="240"/>
      <c r="I15" s="240" t="s">
        <v>30</v>
      </c>
      <c r="J15" s="241"/>
    </row>
    <row r="16" spans="1:15" ht="23.25" customHeight="1">
      <c r="A16" s="141" t="s">
        <v>25</v>
      </c>
      <c r="B16" s="38" t="s">
        <v>25</v>
      </c>
      <c r="C16" s="62"/>
      <c r="D16" s="63"/>
      <c r="E16" s="203"/>
      <c r="F16" s="204"/>
      <c r="G16" s="203"/>
      <c r="H16" s="204"/>
      <c r="I16" s="203">
        <f>SUMIF(F49:F53,A16,I49:I53)+SUMIF(F49:F53,"PSU",I49:I53)</f>
        <v>0</v>
      </c>
      <c r="J16" s="205"/>
    </row>
    <row r="17" spans="1:10" ht="23.25" customHeight="1">
      <c r="A17" s="141" t="s">
        <v>26</v>
      </c>
      <c r="B17" s="38" t="s">
        <v>26</v>
      </c>
      <c r="C17" s="62"/>
      <c r="D17" s="63"/>
      <c r="E17" s="203"/>
      <c r="F17" s="204"/>
      <c r="G17" s="203"/>
      <c r="H17" s="204"/>
      <c r="I17" s="203">
        <f>SUMIF(F49:F53,A17,I49:I53)</f>
        <v>0</v>
      </c>
      <c r="J17" s="205"/>
    </row>
    <row r="18" spans="1:10" ht="23.25" customHeight="1">
      <c r="A18" s="141" t="s">
        <v>27</v>
      </c>
      <c r="B18" s="38" t="s">
        <v>27</v>
      </c>
      <c r="C18" s="62"/>
      <c r="D18" s="63"/>
      <c r="E18" s="203"/>
      <c r="F18" s="204"/>
      <c r="G18" s="203"/>
      <c r="H18" s="204"/>
      <c r="I18" s="203">
        <f>SUMIF(F49:F53,A18,I49:I53)</f>
        <v>0</v>
      </c>
      <c r="J18" s="205"/>
    </row>
    <row r="19" spans="1:10" ht="23.25" customHeight="1">
      <c r="A19" s="141" t="s">
        <v>70</v>
      </c>
      <c r="B19" s="38" t="s">
        <v>28</v>
      </c>
      <c r="C19" s="62"/>
      <c r="D19" s="63"/>
      <c r="E19" s="203"/>
      <c r="F19" s="204"/>
      <c r="G19" s="203"/>
      <c r="H19" s="204"/>
      <c r="I19" s="203">
        <f>SUMIF(F49:F53,A19,I49:I53)</f>
        <v>0</v>
      </c>
      <c r="J19" s="205"/>
    </row>
    <row r="20" spans="1:10" ht="23.25" customHeight="1">
      <c r="A20" s="141" t="s">
        <v>71</v>
      </c>
      <c r="B20" s="38" t="s">
        <v>29</v>
      </c>
      <c r="C20" s="62"/>
      <c r="D20" s="63"/>
      <c r="E20" s="203"/>
      <c r="F20" s="204"/>
      <c r="G20" s="203"/>
      <c r="H20" s="204"/>
      <c r="I20" s="203">
        <f>SUMIF(F49:F53,A20,I49:I53)</f>
        <v>0</v>
      </c>
      <c r="J20" s="205"/>
    </row>
    <row r="21" spans="1:10" ht="23.25" customHeight="1">
      <c r="A21" s="2"/>
      <c r="B21" s="48" t="s">
        <v>30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>
      <c r="A28" s="2"/>
      <c r="B28" s="115" t="s">
        <v>24</v>
      </c>
      <c r="C28" s="116"/>
      <c r="D28" s="116"/>
      <c r="E28" s="117"/>
      <c r="F28" s="118"/>
      <c r="G28" s="209">
        <f>ZakladDPHSniVypocet+ZakladDPHZaklVypocet</f>
        <v>0</v>
      </c>
      <c r="H28" s="209"/>
      <c r="I28" s="209"/>
      <c r="J28" s="119" t="str">
        <f t="shared" si="0"/>
        <v>CZK</v>
      </c>
    </row>
    <row r="29" spans="1:10" ht="27.75" customHeight="1" thickBot="1">
      <c r="A29" s="2">
        <f>(A27-INT(A27))*100</f>
        <v>0</v>
      </c>
      <c r="B29" s="115" t="s">
        <v>36</v>
      </c>
      <c r="C29" s="120"/>
      <c r="D29" s="120"/>
      <c r="E29" s="120"/>
      <c r="F29" s="121"/>
      <c r="G29" s="208">
        <f>A27</f>
        <v>0</v>
      </c>
      <c r="H29" s="208"/>
      <c r="I29" s="208"/>
      <c r="J29" s="122" t="s">
        <v>57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>
      <c r="A38" s="91" t="s">
        <v>38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55</v>
      </c>
      <c r="C39" s="193"/>
      <c r="D39" s="193"/>
      <c r="E39" s="193"/>
      <c r="F39" s="102">
        <f>'02 1 Pol'!AE35</f>
        <v>0</v>
      </c>
      <c r="G39" s="103">
        <f>'02 1 Pol'!AF35</f>
        <v>0</v>
      </c>
      <c r="H39" s="104">
        <f>(F39*SazbaDPH1/100)+(G39*SazbaDPH2/100)</f>
        <v>0</v>
      </c>
      <c r="I39" s="104">
        <f>F39+G39+H39</f>
        <v>0</v>
      </c>
      <c r="J39" s="105" t="e">
        <f ca="1">IF(_xlfn.SINGLE(CenaCelkemVypocet)=0,"",I39/_xlfn.SINGLE(CenaCelkemVypocet)*100)</f>
        <v>#NAME?</v>
      </c>
    </row>
    <row r="40" spans="1:10" ht="25.5" hidden="1" customHeight="1">
      <c r="A40" s="91">
        <v>2</v>
      </c>
      <c r="B40" s="106" t="s">
        <v>44</v>
      </c>
      <c r="C40" s="194" t="s">
        <v>43</v>
      </c>
      <c r="D40" s="194"/>
      <c r="E40" s="194"/>
      <c r="F40" s="107">
        <f>'02 1 Pol'!AE35</f>
        <v>0</v>
      </c>
      <c r="G40" s="108">
        <f>'02 1 Pol'!AF35</f>
        <v>0</v>
      </c>
      <c r="H40" s="108">
        <f>(F40*SazbaDPH1/100)+(G40*SazbaDPH2/100)</f>
        <v>0</v>
      </c>
      <c r="I40" s="108">
        <f>F40+G40+H40</f>
        <v>0</v>
      </c>
      <c r="J40" s="109" t="e">
        <f ca="1">IF(_xlfn.SINGLE(CenaCelkemVypocet)=0,"",I40/_xlfn.SINGLE(CenaCelkemVypocet)*100)</f>
        <v>#NAME?</v>
      </c>
    </row>
    <row r="41" spans="1:10" ht="25.5" hidden="1" customHeight="1">
      <c r="A41" s="91">
        <v>3</v>
      </c>
      <c r="B41" s="110" t="s">
        <v>42</v>
      </c>
      <c r="C41" s="193" t="s">
        <v>43</v>
      </c>
      <c r="D41" s="193"/>
      <c r="E41" s="193"/>
      <c r="F41" s="111">
        <f>'02 1 Pol'!AE35</f>
        <v>0</v>
      </c>
      <c r="G41" s="104">
        <f>'02 1 Pol'!AF35</f>
        <v>0</v>
      </c>
      <c r="H41" s="104">
        <f>(F41*SazbaDPH1/100)+(G41*SazbaDPH2/100)</f>
        <v>0</v>
      </c>
      <c r="I41" s="104">
        <f>F41+G41+H41</f>
        <v>0</v>
      </c>
      <c r="J41" s="105" t="e">
        <f ca="1">IF(_xlfn.SINGLE(CenaCelkemVypocet)=0,"",I41/_xlfn.SINGLE(CenaCelkemVypocet)*100)</f>
        <v>#NAME?</v>
      </c>
    </row>
    <row r="42" spans="1:10" ht="25.5" hidden="1" customHeight="1">
      <c r="A42" s="91"/>
      <c r="B42" s="195" t="s">
        <v>56</v>
      </c>
      <c r="C42" s="196"/>
      <c r="D42" s="196"/>
      <c r="E42" s="197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 t="e">
        <f ca="1">SUMIF(A39:A41,"=1",J39:J41)</f>
        <v>#NAME?</v>
      </c>
    </row>
    <row r="46" spans="1:10" ht="15.75">
      <c r="B46" s="123" t="s">
        <v>58</v>
      </c>
    </row>
    <row r="48" spans="1:10" ht="25.5" customHeight="1">
      <c r="A48" s="125"/>
      <c r="B48" s="128" t="s">
        <v>17</v>
      </c>
      <c r="C48" s="128" t="s">
        <v>5</v>
      </c>
      <c r="D48" s="129"/>
      <c r="E48" s="129"/>
      <c r="F48" s="130" t="s">
        <v>59</v>
      </c>
      <c r="G48" s="130"/>
      <c r="H48" s="130"/>
      <c r="I48" s="130" t="s">
        <v>30</v>
      </c>
      <c r="J48" s="130" t="s">
        <v>0</v>
      </c>
    </row>
    <row r="49" spans="1:10" ht="36.75" customHeight="1">
      <c r="A49" s="126"/>
      <c r="B49" s="131" t="s">
        <v>42</v>
      </c>
      <c r="C49" s="191" t="s">
        <v>60</v>
      </c>
      <c r="D49" s="192"/>
      <c r="E49" s="192"/>
      <c r="F49" s="137" t="s">
        <v>25</v>
      </c>
      <c r="G49" s="138"/>
      <c r="H49" s="138"/>
      <c r="I49" s="138">
        <f>'02 1 Pol'!G8</f>
        <v>0</v>
      </c>
      <c r="J49" s="135" t="str">
        <f>IF(I54=0,"",I49/I54*100)</f>
        <v/>
      </c>
    </row>
    <row r="50" spans="1:10" ht="36.75" customHeight="1">
      <c r="A50" s="126"/>
      <c r="B50" s="131" t="s">
        <v>61</v>
      </c>
      <c r="C50" s="191" t="s">
        <v>62</v>
      </c>
      <c r="D50" s="192"/>
      <c r="E50" s="192"/>
      <c r="F50" s="137" t="s">
        <v>25</v>
      </c>
      <c r="G50" s="138"/>
      <c r="H50" s="138"/>
      <c r="I50" s="138">
        <f>'02 1 Pol'!G18</f>
        <v>0</v>
      </c>
      <c r="J50" s="135" t="str">
        <f>IF(I54=0,"",I50/I54*100)</f>
        <v/>
      </c>
    </row>
    <row r="51" spans="1:10" ht="36.75" customHeight="1">
      <c r="A51" s="126"/>
      <c r="B51" s="131" t="s">
        <v>63</v>
      </c>
      <c r="C51" s="191" t="s">
        <v>64</v>
      </c>
      <c r="D51" s="192"/>
      <c r="E51" s="192"/>
      <c r="F51" s="137" t="s">
        <v>25</v>
      </c>
      <c r="G51" s="138"/>
      <c r="H51" s="138"/>
      <c r="I51" s="138">
        <f>'02 1 Pol'!G24</f>
        <v>0</v>
      </c>
      <c r="J51" s="135" t="str">
        <f>IF(I54=0,"",I51/I54*100)</f>
        <v/>
      </c>
    </row>
    <row r="52" spans="1:10" ht="36.75" customHeight="1">
      <c r="A52" s="126"/>
      <c r="B52" s="131" t="s">
        <v>65</v>
      </c>
      <c r="C52" s="191" t="s">
        <v>66</v>
      </c>
      <c r="D52" s="192"/>
      <c r="E52" s="192"/>
      <c r="F52" s="137" t="s">
        <v>25</v>
      </c>
      <c r="G52" s="138"/>
      <c r="H52" s="138"/>
      <c r="I52" s="138">
        <f>'02 1 Pol'!G27</f>
        <v>0</v>
      </c>
      <c r="J52" s="135" t="str">
        <f>IF(I54=0,"",I52/I54*100)</f>
        <v/>
      </c>
    </row>
    <row r="53" spans="1:10" ht="36.75" customHeight="1">
      <c r="A53" s="126"/>
      <c r="B53" s="131" t="s">
        <v>67</v>
      </c>
      <c r="C53" s="191" t="s">
        <v>68</v>
      </c>
      <c r="D53" s="192"/>
      <c r="E53" s="192"/>
      <c r="F53" s="137" t="s">
        <v>69</v>
      </c>
      <c r="G53" s="138"/>
      <c r="H53" s="138"/>
      <c r="I53" s="138">
        <f>'02 1 Pol'!G29</f>
        <v>0</v>
      </c>
      <c r="J53" s="135" t="str">
        <f>IF(I54=0,"",I53/I54*100)</f>
        <v/>
      </c>
    </row>
    <row r="54" spans="1:10" ht="25.5" customHeight="1">
      <c r="A54" s="127"/>
      <c r="B54" s="132" t="s">
        <v>1</v>
      </c>
      <c r="C54" s="133"/>
      <c r="D54" s="134"/>
      <c r="E54" s="134"/>
      <c r="F54" s="139"/>
      <c r="G54" s="140"/>
      <c r="H54" s="140"/>
      <c r="I54" s="140">
        <f>SUM(I49:I53)</f>
        <v>0</v>
      </c>
      <c r="J54" s="136">
        <f>SUM(J49:J53)</f>
        <v>0</v>
      </c>
    </row>
    <row r="55" spans="1:10">
      <c r="F55" s="89"/>
      <c r="G55" s="89"/>
      <c r="H55" s="89"/>
      <c r="I55" s="89"/>
      <c r="J55" s="90"/>
    </row>
    <row r="56" spans="1:10">
      <c r="F56" s="89"/>
      <c r="G56" s="89"/>
      <c r="H56" s="89"/>
      <c r="I56" s="89"/>
      <c r="J56" s="90"/>
    </row>
    <row r="57" spans="1:10">
      <c r="F57" s="89"/>
      <c r="G57" s="89"/>
      <c r="H57" s="89"/>
      <c r="I57" s="89"/>
      <c r="J57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>
      <c r="A4" s="50" t="s">
        <v>9</v>
      </c>
      <c r="B4" s="49"/>
      <c r="C4" s="245"/>
      <c r="D4" s="245"/>
      <c r="E4" s="245"/>
      <c r="F4" s="245"/>
      <c r="G4" s="24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7109375" style="124" customWidth="1"/>
    <col min="3" max="3" width="38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9" t="s">
        <v>153</v>
      </c>
      <c r="B1" s="259"/>
      <c r="C1" s="259"/>
      <c r="D1" s="259"/>
      <c r="E1" s="259"/>
      <c r="F1" s="259"/>
      <c r="G1" s="259"/>
      <c r="AG1" t="s">
        <v>72</v>
      </c>
    </row>
    <row r="2" spans="1:60" ht="25.15" customHeight="1">
      <c r="A2" s="142" t="s">
        <v>7</v>
      </c>
      <c r="B2" s="49" t="s">
        <v>47</v>
      </c>
      <c r="C2" s="260" t="s">
        <v>48</v>
      </c>
      <c r="D2" s="261"/>
      <c r="E2" s="261"/>
      <c r="F2" s="261"/>
      <c r="G2" s="262"/>
      <c r="AG2" t="s">
        <v>73</v>
      </c>
    </row>
    <row r="3" spans="1:60" ht="25.15" customHeight="1">
      <c r="A3" s="142" t="s">
        <v>8</v>
      </c>
      <c r="B3" s="49" t="s">
        <v>44</v>
      </c>
      <c r="C3" s="260" t="s">
        <v>43</v>
      </c>
      <c r="D3" s="261"/>
      <c r="E3" s="261"/>
      <c r="F3" s="261"/>
      <c r="G3" s="262"/>
      <c r="AC3" s="124" t="s">
        <v>73</v>
      </c>
      <c r="AG3" t="s">
        <v>74</v>
      </c>
    </row>
    <row r="4" spans="1:60" ht="25.15" customHeight="1">
      <c r="A4" s="143" t="s">
        <v>9</v>
      </c>
      <c r="B4" s="144" t="s">
        <v>42</v>
      </c>
      <c r="C4" s="263" t="s">
        <v>43</v>
      </c>
      <c r="D4" s="264"/>
      <c r="E4" s="264"/>
      <c r="F4" s="264"/>
      <c r="G4" s="265"/>
      <c r="AG4" t="s">
        <v>75</v>
      </c>
    </row>
    <row r="5" spans="1:60">
      <c r="D5" s="10"/>
    </row>
    <row r="6" spans="1:60" ht="38.25">
      <c r="A6" s="146" t="s">
        <v>76</v>
      </c>
      <c r="B6" s="148" t="s">
        <v>77</v>
      </c>
      <c r="C6" s="148" t="s">
        <v>78</v>
      </c>
      <c r="D6" s="147" t="s">
        <v>79</v>
      </c>
      <c r="E6" s="146" t="s">
        <v>80</v>
      </c>
      <c r="F6" s="145" t="s">
        <v>81</v>
      </c>
      <c r="G6" s="146" t="s">
        <v>30</v>
      </c>
      <c r="H6" s="149" t="s">
        <v>31</v>
      </c>
      <c r="I6" s="149" t="s">
        <v>82</v>
      </c>
      <c r="J6" s="149" t="s">
        <v>32</v>
      </c>
      <c r="K6" s="149" t="s">
        <v>83</v>
      </c>
      <c r="L6" s="149" t="s">
        <v>84</v>
      </c>
      <c r="M6" s="149" t="s">
        <v>85</v>
      </c>
      <c r="N6" s="149" t="s">
        <v>86</v>
      </c>
      <c r="O6" s="149" t="s">
        <v>87</v>
      </c>
      <c r="P6" s="149" t="s">
        <v>88</v>
      </c>
      <c r="Q6" s="149" t="s">
        <v>89</v>
      </c>
      <c r="R6" s="149" t="s">
        <v>90</v>
      </c>
      <c r="S6" s="149" t="s">
        <v>91</v>
      </c>
      <c r="T6" s="149" t="s">
        <v>92</v>
      </c>
      <c r="U6" s="149" t="s">
        <v>93</v>
      </c>
      <c r="V6" s="149" t="s">
        <v>94</v>
      </c>
      <c r="W6" s="149" t="s">
        <v>95</v>
      </c>
      <c r="X6" s="149" t="s">
        <v>96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4" t="s">
        <v>97</v>
      </c>
      <c r="B8" s="165" t="s">
        <v>42</v>
      </c>
      <c r="C8" s="183" t="s">
        <v>60</v>
      </c>
      <c r="D8" s="166"/>
      <c r="E8" s="167"/>
      <c r="F8" s="168"/>
      <c r="G8" s="169">
        <f>SUMIF(AG9:AG17,"&lt;&gt;NOR",G9:G17)</f>
        <v>0</v>
      </c>
      <c r="H8" s="163"/>
      <c r="I8" s="163">
        <f>SUM(I9:I17)</f>
        <v>0</v>
      </c>
      <c r="J8" s="163"/>
      <c r="K8" s="163">
        <f>SUM(K9:K17)</f>
        <v>0</v>
      </c>
      <c r="L8" s="163"/>
      <c r="M8" s="163">
        <f>SUM(M9:M17)</f>
        <v>0</v>
      </c>
      <c r="N8" s="163"/>
      <c r="O8" s="163">
        <f>SUM(O9:O17)</f>
        <v>0</v>
      </c>
      <c r="P8" s="163"/>
      <c r="Q8" s="163">
        <f>SUM(Q9:Q17)</f>
        <v>346.66</v>
      </c>
      <c r="R8" s="163"/>
      <c r="S8" s="163"/>
      <c r="T8" s="163"/>
      <c r="U8" s="163"/>
      <c r="V8" s="163">
        <f>SUM(V9:V17)</f>
        <v>121.58</v>
      </c>
      <c r="W8" s="163"/>
      <c r="X8" s="163"/>
      <c r="AG8" t="s">
        <v>98</v>
      </c>
    </row>
    <row r="9" spans="1:60" outlineLevel="1">
      <c r="A9" s="170">
        <v>1</v>
      </c>
      <c r="B9" s="171" t="s">
        <v>99</v>
      </c>
      <c r="C9" s="184" t="s">
        <v>100</v>
      </c>
      <c r="D9" s="172" t="s">
        <v>101</v>
      </c>
      <c r="E9" s="173">
        <v>849.6576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0.40799999999999997</v>
      </c>
      <c r="Q9" s="159">
        <f>ROUND(E9*P9,2)</f>
        <v>346.66</v>
      </c>
      <c r="R9" s="159"/>
      <c r="S9" s="159" t="s">
        <v>102</v>
      </c>
      <c r="T9" s="159" t="s">
        <v>102</v>
      </c>
      <c r="U9" s="159">
        <v>6.2E-2</v>
      </c>
      <c r="V9" s="159">
        <f>ROUND(E9*U9,2)</f>
        <v>52.68</v>
      </c>
      <c r="W9" s="159"/>
      <c r="X9" s="159" t="s">
        <v>103</v>
      </c>
      <c r="Y9" s="150"/>
      <c r="Z9" s="150"/>
      <c r="AA9" s="150"/>
      <c r="AB9" s="150"/>
      <c r="AC9" s="150"/>
      <c r="AD9" s="150"/>
      <c r="AE9" s="150"/>
      <c r="AF9" s="150"/>
      <c r="AG9" s="150" t="s">
        <v>104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185" t="s">
        <v>105</v>
      </c>
      <c r="D10" s="161"/>
      <c r="E10" s="162">
        <v>849.6576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106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70">
        <v>2</v>
      </c>
      <c r="B11" s="171" t="s">
        <v>107</v>
      </c>
      <c r="C11" s="184" t="s">
        <v>108</v>
      </c>
      <c r="D11" s="172" t="s">
        <v>109</v>
      </c>
      <c r="E11" s="173">
        <v>35.200000000000003</v>
      </c>
      <c r="F11" s="174"/>
      <c r="G11" s="175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59"/>
      <c r="S11" s="159" t="s">
        <v>102</v>
      </c>
      <c r="T11" s="159" t="s">
        <v>102</v>
      </c>
      <c r="U11" s="159">
        <v>0.36799999999999999</v>
      </c>
      <c r="V11" s="159">
        <f>ROUND(E11*U11,2)</f>
        <v>12.95</v>
      </c>
      <c r="W11" s="159"/>
      <c r="X11" s="159" t="s">
        <v>103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110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>
      <c r="A12" s="157"/>
      <c r="B12" s="158"/>
      <c r="C12" s="185" t="s">
        <v>111</v>
      </c>
      <c r="D12" s="161"/>
      <c r="E12" s="162">
        <v>35.200000000000003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0"/>
      <c r="Z12" s="150"/>
      <c r="AA12" s="150"/>
      <c r="AB12" s="150"/>
      <c r="AC12" s="150"/>
      <c r="AD12" s="150"/>
      <c r="AE12" s="150"/>
      <c r="AF12" s="150"/>
      <c r="AG12" s="150" t="s">
        <v>106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76">
        <v>3</v>
      </c>
      <c r="B13" s="177" t="s">
        <v>112</v>
      </c>
      <c r="C13" s="186" t="s">
        <v>113</v>
      </c>
      <c r="D13" s="178" t="s">
        <v>114</v>
      </c>
      <c r="E13" s="179">
        <v>1</v>
      </c>
      <c r="F13" s="180"/>
      <c r="G13" s="181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9">
        <v>0</v>
      </c>
      <c r="O13" s="159">
        <f>ROUND(E13*N13,2)</f>
        <v>0</v>
      </c>
      <c r="P13" s="159">
        <v>0</v>
      </c>
      <c r="Q13" s="159">
        <f>ROUND(E13*P13,2)</f>
        <v>0</v>
      </c>
      <c r="R13" s="159"/>
      <c r="S13" s="159" t="s">
        <v>115</v>
      </c>
      <c r="T13" s="159" t="s">
        <v>116</v>
      </c>
      <c r="U13" s="159">
        <v>0</v>
      </c>
      <c r="V13" s="159">
        <f>ROUND(E13*U13,2)</f>
        <v>0</v>
      </c>
      <c r="W13" s="159"/>
      <c r="X13" s="159" t="s">
        <v>103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110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70">
        <v>4</v>
      </c>
      <c r="B14" s="171" t="s">
        <v>117</v>
      </c>
      <c r="C14" s="184" t="s">
        <v>118</v>
      </c>
      <c r="D14" s="172" t="s">
        <v>109</v>
      </c>
      <c r="E14" s="173">
        <v>35.200000000000003</v>
      </c>
      <c r="F14" s="174"/>
      <c r="G14" s="175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102</v>
      </c>
      <c r="T14" s="159" t="s">
        <v>102</v>
      </c>
      <c r="U14" s="159">
        <v>0.184</v>
      </c>
      <c r="V14" s="159">
        <f>ROUND(E14*U14,2)</f>
        <v>6.48</v>
      </c>
      <c r="W14" s="159"/>
      <c r="X14" s="159" t="s">
        <v>103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110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>
      <c r="A15" s="157"/>
      <c r="B15" s="158"/>
      <c r="C15" s="185" t="s">
        <v>119</v>
      </c>
      <c r="D15" s="161"/>
      <c r="E15" s="162">
        <v>35.200000000000003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0"/>
      <c r="Z15" s="150"/>
      <c r="AA15" s="150"/>
      <c r="AB15" s="150"/>
      <c r="AC15" s="150"/>
      <c r="AD15" s="150"/>
      <c r="AE15" s="150"/>
      <c r="AF15" s="150"/>
      <c r="AG15" s="150" t="s">
        <v>106</v>
      </c>
      <c r="AH15" s="150">
        <v>5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70">
        <v>5</v>
      </c>
      <c r="B16" s="171" t="s">
        <v>120</v>
      </c>
      <c r="C16" s="184" t="s">
        <v>121</v>
      </c>
      <c r="D16" s="172" t="s">
        <v>101</v>
      </c>
      <c r="E16" s="173">
        <v>323.30137999999999</v>
      </c>
      <c r="F16" s="174"/>
      <c r="G16" s="175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9">
        <v>0</v>
      </c>
      <c r="O16" s="159">
        <f>ROUND(E16*N16,2)</f>
        <v>0</v>
      </c>
      <c r="P16" s="159">
        <v>0</v>
      </c>
      <c r="Q16" s="159">
        <f>ROUND(E16*P16,2)</f>
        <v>0</v>
      </c>
      <c r="R16" s="159"/>
      <c r="S16" s="159" t="s">
        <v>102</v>
      </c>
      <c r="T16" s="159" t="s">
        <v>102</v>
      </c>
      <c r="U16" s="159">
        <v>0.153</v>
      </c>
      <c r="V16" s="159">
        <f>ROUND(E16*U16,2)</f>
        <v>49.47</v>
      </c>
      <c r="W16" s="159"/>
      <c r="X16" s="159" t="s">
        <v>103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110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7"/>
      <c r="B17" s="158"/>
      <c r="C17" s="185" t="s">
        <v>122</v>
      </c>
      <c r="D17" s="161"/>
      <c r="E17" s="162">
        <v>323.30137999999999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0"/>
      <c r="Z17" s="150"/>
      <c r="AA17" s="150"/>
      <c r="AB17" s="150"/>
      <c r="AC17" s="150"/>
      <c r="AD17" s="150"/>
      <c r="AE17" s="150"/>
      <c r="AF17" s="150"/>
      <c r="AG17" s="150" t="s">
        <v>106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>
      <c r="A18" s="164" t="s">
        <v>97</v>
      </c>
      <c r="B18" s="165" t="s">
        <v>61</v>
      </c>
      <c r="C18" s="183" t="s">
        <v>62</v>
      </c>
      <c r="D18" s="166"/>
      <c r="E18" s="167"/>
      <c r="F18" s="168"/>
      <c r="G18" s="169">
        <f>SUMIF(AG19:AG23,"&lt;&gt;NOR",G19:G23)</f>
        <v>0</v>
      </c>
      <c r="H18" s="163"/>
      <c r="I18" s="163">
        <f>SUM(I19:I23)</f>
        <v>0</v>
      </c>
      <c r="J18" s="163"/>
      <c r="K18" s="163">
        <f>SUM(K19:K23)</f>
        <v>0</v>
      </c>
      <c r="L18" s="163"/>
      <c r="M18" s="163">
        <f>SUM(M19:M23)</f>
        <v>0</v>
      </c>
      <c r="N18" s="163"/>
      <c r="O18" s="163">
        <f>SUM(O19:O23)</f>
        <v>0</v>
      </c>
      <c r="P18" s="163"/>
      <c r="Q18" s="163">
        <f>SUM(Q19:Q23)</f>
        <v>182</v>
      </c>
      <c r="R18" s="163"/>
      <c r="S18" s="163"/>
      <c r="T18" s="163"/>
      <c r="U18" s="163"/>
      <c r="V18" s="163">
        <f>SUM(V19:V23)</f>
        <v>585.67999999999995</v>
      </c>
      <c r="W18" s="163"/>
      <c r="X18" s="163"/>
      <c r="AG18" t="s">
        <v>98</v>
      </c>
    </row>
    <row r="19" spans="1:60" outlineLevel="1">
      <c r="A19" s="170">
        <v>6</v>
      </c>
      <c r="B19" s="171" t="s">
        <v>123</v>
      </c>
      <c r="C19" s="184" t="s">
        <v>124</v>
      </c>
      <c r="D19" s="172" t="s">
        <v>109</v>
      </c>
      <c r="E19" s="173">
        <v>91</v>
      </c>
      <c r="F19" s="174"/>
      <c r="G19" s="175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2</v>
      </c>
      <c r="Q19" s="159">
        <f>ROUND(E19*P19,2)</f>
        <v>182</v>
      </c>
      <c r="R19" s="159"/>
      <c r="S19" s="159" t="s">
        <v>102</v>
      </c>
      <c r="T19" s="159" t="s">
        <v>102</v>
      </c>
      <c r="U19" s="159">
        <v>6.4359999999999999</v>
      </c>
      <c r="V19" s="159">
        <f>ROUND(E19*U19,2)</f>
        <v>585.67999999999995</v>
      </c>
      <c r="W19" s="159"/>
      <c r="X19" s="159" t="s">
        <v>103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110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7"/>
      <c r="B20" s="158"/>
      <c r="C20" s="185" t="s">
        <v>125</v>
      </c>
      <c r="D20" s="161"/>
      <c r="E20" s="162">
        <v>7.31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0"/>
      <c r="Z20" s="150"/>
      <c r="AA20" s="150"/>
      <c r="AB20" s="150"/>
      <c r="AC20" s="150"/>
      <c r="AD20" s="150"/>
      <c r="AE20" s="150"/>
      <c r="AF20" s="150"/>
      <c r="AG20" s="150" t="s">
        <v>106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57"/>
      <c r="B21" s="158"/>
      <c r="C21" s="185" t="s">
        <v>126</v>
      </c>
      <c r="D21" s="161"/>
      <c r="E21" s="162">
        <v>41.89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0"/>
      <c r="Z21" s="150"/>
      <c r="AA21" s="150"/>
      <c r="AB21" s="150"/>
      <c r="AC21" s="150"/>
      <c r="AD21" s="150"/>
      <c r="AE21" s="150"/>
      <c r="AF21" s="150"/>
      <c r="AG21" s="150" t="s">
        <v>106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7"/>
      <c r="B22" s="158"/>
      <c r="C22" s="185" t="s">
        <v>127</v>
      </c>
      <c r="D22" s="161"/>
      <c r="E22" s="162">
        <v>41.31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0"/>
      <c r="Z22" s="150"/>
      <c r="AA22" s="150"/>
      <c r="AB22" s="150"/>
      <c r="AC22" s="150"/>
      <c r="AD22" s="150"/>
      <c r="AE22" s="150"/>
      <c r="AF22" s="150"/>
      <c r="AG22" s="150" t="s">
        <v>106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7"/>
      <c r="B23" s="158"/>
      <c r="C23" s="185" t="s">
        <v>128</v>
      </c>
      <c r="D23" s="161"/>
      <c r="E23" s="162">
        <v>0.49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0"/>
      <c r="Z23" s="150"/>
      <c r="AA23" s="150"/>
      <c r="AB23" s="150"/>
      <c r="AC23" s="150"/>
      <c r="AD23" s="150"/>
      <c r="AE23" s="150"/>
      <c r="AF23" s="150"/>
      <c r="AG23" s="150" t="s">
        <v>106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>
      <c r="A24" s="164" t="s">
        <v>97</v>
      </c>
      <c r="B24" s="165" t="s">
        <v>63</v>
      </c>
      <c r="C24" s="183" t="s">
        <v>64</v>
      </c>
      <c r="D24" s="166"/>
      <c r="E24" s="167"/>
      <c r="F24" s="168"/>
      <c r="G24" s="169">
        <f>SUMIF(AG25:AG26,"&lt;&gt;NOR",G25:G26)</f>
        <v>0</v>
      </c>
      <c r="H24" s="163"/>
      <c r="I24" s="163">
        <f>SUM(I25:I26)</f>
        <v>0</v>
      </c>
      <c r="J24" s="163"/>
      <c r="K24" s="163">
        <f>SUM(K25:K26)</f>
        <v>0</v>
      </c>
      <c r="L24" s="163"/>
      <c r="M24" s="163">
        <f>SUM(M25:M26)</f>
        <v>0</v>
      </c>
      <c r="N24" s="163"/>
      <c r="O24" s="163">
        <f>SUM(O25:O26)</f>
        <v>0.01</v>
      </c>
      <c r="P24" s="163"/>
      <c r="Q24" s="163">
        <f>SUM(Q25:Q26)</f>
        <v>0</v>
      </c>
      <c r="R24" s="163"/>
      <c r="S24" s="163"/>
      <c r="T24" s="163"/>
      <c r="U24" s="163"/>
      <c r="V24" s="163">
        <f>SUM(V25:V26)</f>
        <v>95.49</v>
      </c>
      <c r="W24" s="163"/>
      <c r="X24" s="163"/>
      <c r="AG24" t="s">
        <v>98</v>
      </c>
    </row>
    <row r="25" spans="1:60" ht="22.5" outlineLevel="1">
      <c r="A25" s="170">
        <v>7</v>
      </c>
      <c r="B25" s="171" t="s">
        <v>129</v>
      </c>
      <c r="C25" s="184" t="s">
        <v>130</v>
      </c>
      <c r="D25" s="172" t="s">
        <v>131</v>
      </c>
      <c r="E25" s="173">
        <v>16</v>
      </c>
      <c r="F25" s="174"/>
      <c r="G25" s="175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9">
        <v>6.4000000000000005E-4</v>
      </c>
      <c r="O25" s="159">
        <f>ROUND(E25*N25,2)</f>
        <v>0.01</v>
      </c>
      <c r="P25" s="159">
        <v>0</v>
      </c>
      <c r="Q25" s="159">
        <f>ROUND(E25*P25,2)</f>
        <v>0</v>
      </c>
      <c r="R25" s="159"/>
      <c r="S25" s="159" t="s">
        <v>115</v>
      </c>
      <c r="T25" s="159" t="s">
        <v>116</v>
      </c>
      <c r="U25" s="159">
        <v>5.968</v>
      </c>
      <c r="V25" s="159">
        <f>ROUND(E25*U25,2)</f>
        <v>95.49</v>
      </c>
      <c r="W25" s="159"/>
      <c r="X25" s="159" t="s">
        <v>103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104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/>
      <c r="B26" s="158"/>
      <c r="C26" s="185" t="s">
        <v>132</v>
      </c>
      <c r="D26" s="161"/>
      <c r="E26" s="162">
        <v>16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0"/>
      <c r="Z26" s="150"/>
      <c r="AA26" s="150"/>
      <c r="AB26" s="150"/>
      <c r="AC26" s="150"/>
      <c r="AD26" s="150"/>
      <c r="AE26" s="150"/>
      <c r="AF26" s="150"/>
      <c r="AG26" s="150" t="s">
        <v>106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>
      <c r="A27" s="164" t="s">
        <v>97</v>
      </c>
      <c r="B27" s="165" t="s">
        <v>65</v>
      </c>
      <c r="C27" s="183" t="s">
        <v>66</v>
      </c>
      <c r="D27" s="166"/>
      <c r="E27" s="167"/>
      <c r="F27" s="168"/>
      <c r="G27" s="169">
        <f>SUMIF(AG28:AG28,"&lt;&gt;NOR",G28:G28)</f>
        <v>0</v>
      </c>
      <c r="H27" s="163"/>
      <c r="I27" s="163">
        <f>SUM(I28:I28)</f>
        <v>0</v>
      </c>
      <c r="J27" s="163"/>
      <c r="K27" s="163">
        <f>SUM(K28:K28)</f>
        <v>0</v>
      </c>
      <c r="L27" s="163"/>
      <c r="M27" s="163">
        <f>SUM(M28:M28)</f>
        <v>0</v>
      </c>
      <c r="N27" s="163"/>
      <c r="O27" s="163">
        <f>SUM(O28:O28)</f>
        <v>0</v>
      </c>
      <c r="P27" s="163"/>
      <c r="Q27" s="163">
        <f>SUM(Q28:Q28)</f>
        <v>0</v>
      </c>
      <c r="R27" s="163"/>
      <c r="S27" s="163"/>
      <c r="T27" s="163"/>
      <c r="U27" s="163"/>
      <c r="V27" s="163">
        <f>SUM(V28:V28)</f>
        <v>0.03</v>
      </c>
      <c r="W27" s="163"/>
      <c r="X27" s="163"/>
      <c r="AG27" t="s">
        <v>98</v>
      </c>
    </row>
    <row r="28" spans="1:60" outlineLevel="1">
      <c r="A28" s="176">
        <v>8</v>
      </c>
      <c r="B28" s="177" t="s">
        <v>133</v>
      </c>
      <c r="C28" s="186" t="s">
        <v>134</v>
      </c>
      <c r="D28" s="178" t="s">
        <v>135</v>
      </c>
      <c r="E28" s="179">
        <v>1.0240000000000001E-2</v>
      </c>
      <c r="F28" s="180"/>
      <c r="G28" s="181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9">
        <v>0</v>
      </c>
      <c r="O28" s="159">
        <f>ROUND(E28*N28,2)</f>
        <v>0</v>
      </c>
      <c r="P28" s="159">
        <v>0</v>
      </c>
      <c r="Q28" s="159">
        <f>ROUND(E28*P28,2)</f>
        <v>0</v>
      </c>
      <c r="R28" s="159"/>
      <c r="S28" s="159" t="s">
        <v>102</v>
      </c>
      <c r="T28" s="159" t="s">
        <v>102</v>
      </c>
      <c r="U28" s="159">
        <v>2.8719999999999999</v>
      </c>
      <c r="V28" s="159">
        <f>ROUND(E28*U28,2)</f>
        <v>0.03</v>
      </c>
      <c r="W28" s="159"/>
      <c r="X28" s="159" t="s">
        <v>136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137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>
      <c r="A29" s="164" t="s">
        <v>97</v>
      </c>
      <c r="B29" s="165" t="s">
        <v>67</v>
      </c>
      <c r="C29" s="183" t="s">
        <v>68</v>
      </c>
      <c r="D29" s="166"/>
      <c r="E29" s="167"/>
      <c r="F29" s="168"/>
      <c r="G29" s="169">
        <f>SUMIF(AG30:AG33,"&lt;&gt;NOR",G30:G33)</f>
        <v>0</v>
      </c>
      <c r="H29" s="163"/>
      <c r="I29" s="163">
        <f>SUM(I30:I33)</f>
        <v>0</v>
      </c>
      <c r="J29" s="163"/>
      <c r="K29" s="163">
        <f>SUM(K30:K33)</f>
        <v>0</v>
      </c>
      <c r="L29" s="163"/>
      <c r="M29" s="163">
        <f>SUM(M30:M33)</f>
        <v>0</v>
      </c>
      <c r="N29" s="163"/>
      <c r="O29" s="163">
        <f>SUM(O30:O33)</f>
        <v>0</v>
      </c>
      <c r="P29" s="163"/>
      <c r="Q29" s="163">
        <f>SUM(Q30:Q33)</f>
        <v>0</v>
      </c>
      <c r="R29" s="163"/>
      <c r="S29" s="163"/>
      <c r="T29" s="163"/>
      <c r="U29" s="163"/>
      <c r="V29" s="163">
        <f>SUM(V30:V33)</f>
        <v>25.369999999999997</v>
      </c>
      <c r="W29" s="163"/>
      <c r="X29" s="163"/>
      <c r="AG29" t="s">
        <v>98</v>
      </c>
    </row>
    <row r="30" spans="1:60" outlineLevel="1">
      <c r="A30" s="176">
        <v>9</v>
      </c>
      <c r="B30" s="177" t="s">
        <v>138</v>
      </c>
      <c r="C30" s="186" t="s">
        <v>139</v>
      </c>
      <c r="D30" s="178" t="s">
        <v>135</v>
      </c>
      <c r="E30" s="179">
        <v>528.66030000000001</v>
      </c>
      <c r="F30" s="180"/>
      <c r="G30" s="181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9">
        <v>0</v>
      </c>
      <c r="O30" s="159">
        <f>ROUND(E30*N30,2)</f>
        <v>0</v>
      </c>
      <c r="P30" s="159">
        <v>0</v>
      </c>
      <c r="Q30" s="159">
        <f>ROUND(E30*P30,2)</f>
        <v>0</v>
      </c>
      <c r="R30" s="159"/>
      <c r="S30" s="159" t="s">
        <v>102</v>
      </c>
      <c r="T30" s="159" t="s">
        <v>140</v>
      </c>
      <c r="U30" s="159">
        <v>0</v>
      </c>
      <c r="V30" s="159">
        <f>ROUND(E30*U30,2)</f>
        <v>0</v>
      </c>
      <c r="W30" s="159"/>
      <c r="X30" s="159" t="s">
        <v>141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142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76">
        <v>10</v>
      </c>
      <c r="B31" s="177" t="s">
        <v>143</v>
      </c>
      <c r="C31" s="186" t="s">
        <v>144</v>
      </c>
      <c r="D31" s="178" t="s">
        <v>135</v>
      </c>
      <c r="E31" s="179">
        <v>528.66030000000001</v>
      </c>
      <c r="F31" s="180"/>
      <c r="G31" s="181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9">
        <v>0</v>
      </c>
      <c r="O31" s="159">
        <f>ROUND(E31*N31,2)</f>
        <v>0</v>
      </c>
      <c r="P31" s="159">
        <v>0</v>
      </c>
      <c r="Q31" s="159">
        <f>ROUND(E31*P31,2)</f>
        <v>0</v>
      </c>
      <c r="R31" s="159"/>
      <c r="S31" s="159" t="s">
        <v>102</v>
      </c>
      <c r="T31" s="159" t="s">
        <v>102</v>
      </c>
      <c r="U31" s="159">
        <v>4.2000000000000003E-2</v>
      </c>
      <c r="V31" s="159">
        <f>ROUND(E31*U31,2)</f>
        <v>22.2</v>
      </c>
      <c r="W31" s="159"/>
      <c r="X31" s="159" t="s">
        <v>141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142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76">
        <v>11</v>
      </c>
      <c r="B32" s="177" t="s">
        <v>145</v>
      </c>
      <c r="C32" s="186" t="s">
        <v>146</v>
      </c>
      <c r="D32" s="178" t="s">
        <v>135</v>
      </c>
      <c r="E32" s="179">
        <v>2114.6412</v>
      </c>
      <c r="F32" s="180"/>
      <c r="G32" s="181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9">
        <v>0</v>
      </c>
      <c r="O32" s="159">
        <f>ROUND(E32*N32,2)</f>
        <v>0</v>
      </c>
      <c r="P32" s="159">
        <v>0</v>
      </c>
      <c r="Q32" s="159">
        <f>ROUND(E32*P32,2)</f>
        <v>0</v>
      </c>
      <c r="R32" s="159"/>
      <c r="S32" s="159" t="s">
        <v>102</v>
      </c>
      <c r="T32" s="159" t="s">
        <v>102</v>
      </c>
      <c r="U32" s="159">
        <v>0</v>
      </c>
      <c r="V32" s="159">
        <f>ROUND(E32*U32,2)</f>
        <v>0</v>
      </c>
      <c r="W32" s="159"/>
      <c r="X32" s="159" t="s">
        <v>141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142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>
      <c r="A33" s="170">
        <v>12</v>
      </c>
      <c r="B33" s="171" t="s">
        <v>147</v>
      </c>
      <c r="C33" s="184" t="s">
        <v>148</v>
      </c>
      <c r="D33" s="172" t="s">
        <v>135</v>
      </c>
      <c r="E33" s="173">
        <v>528.66030000000001</v>
      </c>
      <c r="F33" s="174"/>
      <c r="G33" s="175">
        <f>ROUND(E33*F33,2)</f>
        <v>0</v>
      </c>
      <c r="H33" s="160"/>
      <c r="I33" s="159">
        <f>ROUND(E33*H33,2)</f>
        <v>0</v>
      </c>
      <c r="J33" s="160"/>
      <c r="K33" s="159">
        <f>ROUND(E33*J33,2)</f>
        <v>0</v>
      </c>
      <c r="L33" s="159">
        <v>21</v>
      </c>
      <c r="M33" s="159">
        <f>G33*(1+L33/100)</f>
        <v>0</v>
      </c>
      <c r="N33" s="159">
        <v>0</v>
      </c>
      <c r="O33" s="159">
        <f>ROUND(E33*N33,2)</f>
        <v>0</v>
      </c>
      <c r="P33" s="159">
        <v>0</v>
      </c>
      <c r="Q33" s="159">
        <f>ROUND(E33*P33,2)</f>
        <v>0</v>
      </c>
      <c r="R33" s="159"/>
      <c r="S33" s="159" t="s">
        <v>102</v>
      </c>
      <c r="T33" s="159" t="s">
        <v>102</v>
      </c>
      <c r="U33" s="159">
        <v>6.0000000000000001E-3</v>
      </c>
      <c r="V33" s="159">
        <f>ROUND(E33*U33,2)</f>
        <v>3.17</v>
      </c>
      <c r="W33" s="159"/>
      <c r="X33" s="159" t="s">
        <v>141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142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>
      <c r="A34" s="3"/>
      <c r="B34" s="4"/>
      <c r="C34" s="187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E34">
        <v>15</v>
      </c>
      <c r="AF34">
        <v>21</v>
      </c>
      <c r="AG34" t="s">
        <v>84</v>
      </c>
    </row>
    <row r="35" spans="1:60">
      <c r="A35" s="153"/>
      <c r="B35" s="154" t="s">
        <v>30</v>
      </c>
      <c r="C35" s="188"/>
      <c r="D35" s="155"/>
      <c r="E35" s="156"/>
      <c r="F35" s="156"/>
      <c r="G35" s="182">
        <f>G8+G18+G24+G27+G29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f>SUMIF(L7:L33,AE34,G7:G33)</f>
        <v>0</v>
      </c>
      <c r="AF35">
        <f>SUMIF(L7:L33,AF34,G7:G33)</f>
        <v>0</v>
      </c>
      <c r="AG35" t="s">
        <v>149</v>
      </c>
    </row>
    <row r="36" spans="1:60">
      <c r="A36" s="3"/>
      <c r="B36" s="4"/>
      <c r="C36" s="18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60">
      <c r="A37" s="3"/>
      <c r="B37" s="4"/>
      <c r="C37" s="187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>
      <c r="A38" s="266" t="s">
        <v>150</v>
      </c>
      <c r="B38" s="266"/>
      <c r="C38" s="267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>
      <c r="A39" s="247"/>
      <c r="B39" s="248"/>
      <c r="C39" s="249"/>
      <c r="D39" s="248"/>
      <c r="E39" s="248"/>
      <c r="F39" s="248"/>
      <c r="G39" s="250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G39" t="s">
        <v>151</v>
      </c>
    </row>
    <row r="40" spans="1:60">
      <c r="A40" s="251"/>
      <c r="B40" s="252"/>
      <c r="C40" s="253"/>
      <c r="D40" s="252"/>
      <c r="E40" s="252"/>
      <c r="F40" s="252"/>
      <c r="G40" s="254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>
      <c r="A41" s="251"/>
      <c r="B41" s="252"/>
      <c r="C41" s="253"/>
      <c r="D41" s="252"/>
      <c r="E41" s="252"/>
      <c r="F41" s="252"/>
      <c r="G41" s="25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>
      <c r="A42" s="251"/>
      <c r="B42" s="252"/>
      <c r="C42" s="253"/>
      <c r="D42" s="252"/>
      <c r="E42" s="252"/>
      <c r="F42" s="252"/>
      <c r="G42" s="25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>
      <c r="A43" s="255"/>
      <c r="B43" s="256"/>
      <c r="C43" s="257"/>
      <c r="D43" s="256"/>
      <c r="E43" s="256"/>
      <c r="F43" s="256"/>
      <c r="G43" s="258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>
      <c r="A44" s="3"/>
      <c r="B44" s="4"/>
      <c r="C44" s="187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>
      <c r="C45" s="189"/>
      <c r="D45" s="10"/>
      <c r="AG45" t="s">
        <v>152</v>
      </c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39:G43"/>
    <mergeCell ref="A1:G1"/>
    <mergeCell ref="C2:G2"/>
    <mergeCell ref="C3:G3"/>
    <mergeCell ref="C4:G4"/>
    <mergeCell ref="A38:C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 Pol'!Názvy_tisku</vt:lpstr>
      <vt:lpstr>oadresa</vt:lpstr>
      <vt:lpstr>Stavba!Objednatel</vt:lpstr>
      <vt:lpstr>Stavba!Objekt</vt:lpstr>
      <vt:lpstr>'02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uzivatel</cp:lastModifiedBy>
  <cp:lastPrinted>2021-02-22T14:55:59Z</cp:lastPrinted>
  <dcterms:created xsi:type="dcterms:W3CDTF">2009-04-08T07:15:50Z</dcterms:created>
  <dcterms:modified xsi:type="dcterms:W3CDTF">2021-02-22T14:56:03Z</dcterms:modified>
</cp:coreProperties>
</file>