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Y\Dokumentace - zakázky\Paulík\ZAKÁZKY - 2019\SAKO Brno\Rozpočty\"/>
    </mc:Choice>
  </mc:AlternateContent>
  <bookViews>
    <workbookView xWindow="0" yWindow="0" windowWidth="28800" windowHeight="14250"/>
  </bookViews>
  <sheets>
    <sheet name="Titulní list" sheetId="1" r:id="rId1"/>
    <sheet name="Konstrukce" sheetId="2" r:id="rId2"/>
    <sheet name="Nátěry" sheetId="3" r:id="rId3"/>
    <sheet name="Podklady OK" sheetId="4" r:id="rId4"/>
    <sheet name="Podklady N" sheetId="5" r:id="rId5"/>
    <sheet name="ÚRS" sheetId="6" r:id="rId6"/>
    <sheet name="HILTI" sheetId="7" r:id="rId7"/>
    <sheet name="Kování" sheetId="8" r:id="rId8"/>
  </sheets>
  <externalReferences>
    <externalReference r:id="rId9"/>
    <externalReference r:id="rId10"/>
  </externalReferences>
  <definedNames>
    <definedName name="_xlnm.Print_Area" localSheetId="1">Konstrukce!$A$1:$AA$677</definedName>
    <definedName name="_xlnm.Print_Area" localSheetId="2">Nátěry!$A$1:$AA$131</definedName>
    <definedName name="_xlnm.Print_Area" localSheetId="0">'Titulní list'!$A$1:$AX$45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8" i="3" l="1"/>
  <c r="V58" i="3" s="1"/>
  <c r="V90" i="3" s="1"/>
  <c r="V107" i="3" s="1"/>
  <c r="V126" i="3" l="1"/>
  <c r="V118" i="3"/>
  <c r="V112" i="3"/>
  <c r="V122" i="3"/>
  <c r="V115" i="3"/>
  <c r="T663" i="2"/>
  <c r="Z661" i="2"/>
  <c r="V657" i="2"/>
  <c r="T657" i="2"/>
  <c r="T655" i="2"/>
  <c r="H653" i="2"/>
  <c r="X651" i="2"/>
  <c r="T651" i="2"/>
  <c r="H651" i="2"/>
  <c r="X649" i="2"/>
  <c r="V655" i="2"/>
  <c r="T649" i="2"/>
  <c r="H648" i="2"/>
  <c r="Z631" i="2"/>
  <c r="T628" i="2"/>
  <c r="X626" i="2"/>
  <c r="T622" i="2"/>
  <c r="Z620" i="2"/>
  <c r="T616" i="2"/>
  <c r="T614" i="2"/>
  <c r="H612" i="2"/>
  <c r="X610" i="2"/>
  <c r="T610" i="2"/>
  <c r="H610" i="2"/>
  <c r="V608" i="2"/>
  <c r="V614" i="2" s="1"/>
  <c r="T608" i="2"/>
  <c r="H607" i="2"/>
  <c r="Z605" i="2"/>
  <c r="T601" i="2"/>
  <c r="T599" i="2"/>
  <c r="H584" i="2"/>
  <c r="X582" i="2"/>
  <c r="T582" i="2"/>
  <c r="H582" i="2"/>
  <c r="V580" i="2"/>
  <c r="V599" i="2" s="1"/>
  <c r="T580" i="2"/>
  <c r="H579" i="2"/>
  <c r="Z577" i="2"/>
  <c r="T573" i="2"/>
  <c r="V571" i="2"/>
  <c r="T571" i="2"/>
  <c r="H569" i="2"/>
  <c r="X567" i="2"/>
  <c r="T567" i="2"/>
  <c r="H567" i="2"/>
  <c r="X565" i="2"/>
  <c r="T565" i="2"/>
  <c r="H564" i="2"/>
  <c r="Z562" i="2"/>
  <c r="AA562" i="2" s="1"/>
  <c r="V573" i="2" s="1"/>
  <c r="T559" i="2"/>
  <c r="V557" i="2"/>
  <c r="T557" i="2"/>
  <c r="H555" i="2"/>
  <c r="X553" i="2"/>
  <c r="T553" i="2"/>
  <c r="H553" i="2"/>
  <c r="X551" i="2"/>
  <c r="T551" i="2"/>
  <c r="H550" i="2"/>
  <c r="W562" i="2" l="1"/>
  <c r="X562" i="2" s="1"/>
  <c r="Y655" i="2"/>
  <c r="Y657" i="2"/>
  <c r="Y557" i="2"/>
  <c r="Y599" i="2"/>
  <c r="AA661" i="2"/>
  <c r="V663" i="2" s="1"/>
  <c r="Y663" i="2" s="1"/>
  <c r="Y573" i="2"/>
  <c r="AA620" i="2"/>
  <c r="V622" i="2" s="1"/>
  <c r="Y622" i="2" s="1"/>
  <c r="W661" i="2"/>
  <c r="X661" i="2" s="1"/>
  <c r="Y614" i="2"/>
  <c r="W631" i="2"/>
  <c r="X631" i="2" s="1"/>
  <c r="AA631" i="2"/>
  <c r="Y628" i="2"/>
  <c r="W620" i="2"/>
  <c r="X620" i="2" s="1"/>
  <c r="X608" i="2"/>
  <c r="W605" i="2"/>
  <c r="X605" i="2" s="1"/>
  <c r="AA605" i="2"/>
  <c r="V616" i="2" s="1"/>
  <c r="Y616" i="2" s="1"/>
  <c r="X580" i="2"/>
  <c r="W577" i="2"/>
  <c r="X577" i="2" s="1"/>
  <c r="AA577" i="2"/>
  <c r="V601" i="2" s="1"/>
  <c r="Y601" i="2" s="1"/>
  <c r="Y571" i="2"/>
  <c r="Z534" i="2"/>
  <c r="V531" i="2"/>
  <c r="T531" i="2"/>
  <c r="V529" i="2"/>
  <c r="T529" i="2"/>
  <c r="H527" i="2"/>
  <c r="X525" i="2"/>
  <c r="T525" i="2"/>
  <c r="H525" i="2"/>
  <c r="X523" i="2"/>
  <c r="T523" i="2"/>
  <c r="H522" i="2"/>
  <c r="Z520" i="2"/>
  <c r="V517" i="2"/>
  <c r="T517" i="2"/>
  <c r="V515" i="2"/>
  <c r="T515" i="2"/>
  <c r="H513" i="2"/>
  <c r="X511" i="2"/>
  <c r="T511" i="2"/>
  <c r="H511" i="2"/>
  <c r="X509" i="2"/>
  <c r="T509" i="2"/>
  <c r="H508" i="2"/>
  <c r="Z506" i="2"/>
  <c r="AA506" i="2" s="1"/>
  <c r="AA520" i="2" l="1"/>
  <c r="Y517" i="2"/>
  <c r="Y515" i="2"/>
  <c r="Y529" i="2"/>
  <c r="Y531" i="2"/>
  <c r="W534" i="2"/>
  <c r="X534" i="2" s="1"/>
  <c r="AA534" i="2"/>
  <c r="V559" i="2" s="1"/>
  <c r="Y559" i="2" s="1"/>
  <c r="W520" i="2"/>
  <c r="X520" i="2" s="1"/>
  <c r="W506" i="2"/>
  <c r="X506" i="2" s="1"/>
  <c r="V503" i="2" l="1"/>
  <c r="V501" i="2"/>
  <c r="V486" i="2"/>
  <c r="V484" i="2"/>
  <c r="X484" i="2" s="1"/>
  <c r="V480" i="2"/>
  <c r="X480" i="2" s="1"/>
  <c r="T503" i="2"/>
  <c r="T501" i="2"/>
  <c r="T486" i="2"/>
  <c r="X465" i="2"/>
  <c r="X459" i="2"/>
  <c r="X457" i="2"/>
  <c r="X455" i="2"/>
  <c r="Y452" i="2"/>
  <c r="Y435" i="2"/>
  <c r="T435" i="2"/>
  <c r="Y433" i="2"/>
  <c r="T433" i="2"/>
  <c r="V431" i="2"/>
  <c r="T431" i="2"/>
  <c r="H429" i="2"/>
  <c r="X427" i="2"/>
  <c r="T427" i="2"/>
  <c r="H427" i="2"/>
  <c r="X425" i="2"/>
  <c r="T425" i="2"/>
  <c r="H424" i="2"/>
  <c r="T421" i="2"/>
  <c r="Z419" i="2"/>
  <c r="V419" i="2"/>
  <c r="X419" i="2" s="1"/>
  <c r="Z416" i="2"/>
  <c r="V410" i="2"/>
  <c r="V408" i="2"/>
  <c r="V406" i="2"/>
  <c r="V403" i="2"/>
  <c r="V386" i="2"/>
  <c r="V384" i="2"/>
  <c r="V376" i="2"/>
  <c r="V370" i="2"/>
  <c r="AA419" i="2" l="1"/>
  <c r="V421" i="2" s="1"/>
  <c r="Y421" i="2" s="1"/>
  <c r="Y501" i="2"/>
  <c r="Y503" i="2"/>
  <c r="X486" i="2"/>
  <c r="Y431" i="2"/>
  <c r="W416" i="2"/>
  <c r="X416" i="2" s="1"/>
  <c r="AA416" i="2"/>
  <c r="X410" i="2"/>
  <c r="X408" i="2"/>
  <c r="X406" i="2"/>
  <c r="Y403" i="2"/>
  <c r="Y386" i="2"/>
  <c r="T386" i="2"/>
  <c r="Y384" i="2"/>
  <c r="T384" i="2"/>
  <c r="V382" i="2"/>
  <c r="T382" i="2"/>
  <c r="H380" i="2"/>
  <c r="X378" i="2"/>
  <c r="T378" i="2"/>
  <c r="H378" i="2"/>
  <c r="X376" i="2"/>
  <c r="T376" i="2"/>
  <c r="H375" i="2"/>
  <c r="T372" i="2"/>
  <c r="Z370" i="2"/>
  <c r="X370" i="2"/>
  <c r="Z367" i="2"/>
  <c r="Y382" i="2" l="1"/>
  <c r="AA370" i="2"/>
  <c r="V372" i="2" s="1"/>
  <c r="Y372" i="2" s="1"/>
  <c r="W367" i="2"/>
  <c r="X367" i="2" s="1"/>
  <c r="AA367" i="2"/>
  <c r="X361" i="2"/>
  <c r="X359" i="2"/>
  <c r="X357" i="2"/>
  <c r="Y354" i="2"/>
  <c r="Y337" i="2"/>
  <c r="T337" i="2"/>
  <c r="Y335" i="2"/>
  <c r="T335" i="2"/>
  <c r="V333" i="2"/>
  <c r="T333" i="2"/>
  <c r="H331" i="2"/>
  <c r="X329" i="2"/>
  <c r="T329" i="2"/>
  <c r="H329" i="2"/>
  <c r="X327" i="2"/>
  <c r="T327" i="2"/>
  <c r="H326" i="2"/>
  <c r="T323" i="2"/>
  <c r="Y333" i="2" l="1"/>
  <c r="V273" i="2"/>
  <c r="V321" i="2"/>
  <c r="Z321" i="2"/>
  <c r="AA321" i="2" s="1"/>
  <c r="V323" i="2" s="1"/>
  <c r="Y323" i="2" s="1"/>
  <c r="Z318" i="2"/>
  <c r="AA318" i="2" s="1"/>
  <c r="V305" i="2"/>
  <c r="V289" i="2"/>
  <c r="V287" i="2"/>
  <c r="W318" i="2" l="1"/>
  <c r="X318" i="2" s="1"/>
  <c r="X321" i="2"/>
  <c r="V285" i="2" l="1"/>
  <c r="X312" i="2"/>
  <c r="X310" i="2"/>
  <c r="X308" i="2"/>
  <c r="Y305" i="2"/>
  <c r="Y289" i="2"/>
  <c r="T289" i="2"/>
  <c r="Y287" i="2"/>
  <c r="T287" i="2"/>
  <c r="Y285" i="2"/>
  <c r="T285" i="2"/>
  <c r="H283" i="2"/>
  <c r="X281" i="2"/>
  <c r="T281" i="2"/>
  <c r="H281" i="2"/>
  <c r="X279" i="2"/>
  <c r="T279" i="2"/>
  <c r="H278" i="2"/>
  <c r="T275" i="2"/>
  <c r="Z273" i="2"/>
  <c r="AA273" i="2" s="1"/>
  <c r="V275" i="2" s="1"/>
  <c r="X273" i="2"/>
  <c r="Y275" i="2" l="1"/>
  <c r="Z270" i="2" l="1"/>
  <c r="AA270" i="2" l="1"/>
  <c r="W270" i="2"/>
  <c r="X270" i="2" s="1"/>
  <c r="X264" i="2" l="1"/>
  <c r="V258" i="2"/>
  <c r="T258" i="2"/>
  <c r="V256" i="2"/>
  <c r="T256" i="2"/>
  <c r="V241" i="2"/>
  <c r="V239" i="2"/>
  <c r="X239" i="2" s="1"/>
  <c r="V236" i="2"/>
  <c r="X236" i="2" s="1"/>
  <c r="T241" i="2"/>
  <c r="X224" i="2"/>
  <c r="X218" i="2"/>
  <c r="X217" i="2"/>
  <c r="Y258" i="2" l="1"/>
  <c r="X241" i="2"/>
  <c r="Y256" i="2"/>
  <c r="X211" i="2"/>
  <c r="T189" i="2" l="1"/>
  <c r="V187" i="2"/>
  <c r="Y187" i="2" s="1"/>
  <c r="V185" i="2"/>
  <c r="T185" i="2"/>
  <c r="V183" i="2"/>
  <c r="T183" i="2"/>
  <c r="V180" i="2"/>
  <c r="V189" i="2" s="1"/>
  <c r="T180" i="2"/>
  <c r="V178" i="2"/>
  <c r="X178" i="2" s="1"/>
  <c r="V175" i="2"/>
  <c r="X175" i="2" s="1"/>
  <c r="X162" i="2"/>
  <c r="V135" i="2"/>
  <c r="V144" i="2" s="1"/>
  <c r="V142" i="2"/>
  <c r="Y142" i="2" s="1"/>
  <c r="V140" i="2"/>
  <c r="V138" i="2"/>
  <c r="V133" i="2"/>
  <c r="X133" i="2" s="1"/>
  <c r="V130" i="2"/>
  <c r="X130" i="2" s="1"/>
  <c r="T144" i="2"/>
  <c r="T140" i="2"/>
  <c r="T138" i="2"/>
  <c r="T135" i="2"/>
  <c r="X117" i="2"/>
  <c r="V111" i="2"/>
  <c r="V109" i="2"/>
  <c r="T111" i="2"/>
  <c r="T109" i="2"/>
  <c r="V95" i="2"/>
  <c r="T95" i="2"/>
  <c r="V93" i="2"/>
  <c r="X93" i="2" s="1"/>
  <c r="V90" i="2"/>
  <c r="X90" i="2" s="1"/>
  <c r="X77" i="2"/>
  <c r="V71" i="2"/>
  <c r="T71" i="2"/>
  <c r="V69" i="2"/>
  <c r="T69" i="2"/>
  <c r="V67" i="2"/>
  <c r="V65" i="2"/>
  <c r="X65" i="2" s="1"/>
  <c r="V60" i="2"/>
  <c r="X60" i="2" s="1"/>
  <c r="T67" i="2"/>
  <c r="X34" i="2"/>
  <c r="X33" i="2"/>
  <c r="X26" i="2"/>
  <c r="X138" i="2" l="1"/>
  <c r="X183" i="2"/>
  <c r="Y109" i="2"/>
  <c r="Y111" i="2"/>
  <c r="Y185" i="2"/>
  <c r="Y189" i="2"/>
  <c r="X180" i="2"/>
  <c r="Y144" i="2"/>
  <c r="Y140" i="2"/>
  <c r="X135" i="2"/>
  <c r="X95" i="2"/>
  <c r="Y69" i="2"/>
  <c r="Y71" i="2"/>
  <c r="X67" i="2"/>
  <c r="I30" i="5" l="1"/>
  <c r="D30" i="5" l="1"/>
  <c r="Y49" i="2" l="1"/>
  <c r="T58" i="2" l="1"/>
  <c r="AA50" i="2" l="1"/>
  <c r="AA49" i="2" s="1"/>
  <c r="AA99" i="2" l="1"/>
  <c r="T107" i="2"/>
  <c r="T156" i="2" l="1"/>
  <c r="AA148" i="2"/>
  <c r="AA58" i="2"/>
  <c r="AA97" i="2" s="1"/>
  <c r="Y58" i="2"/>
  <c r="Y97" i="2" s="1"/>
  <c r="T205" i="2" l="1"/>
  <c r="AA197" i="2"/>
  <c r="AA107" i="2"/>
  <c r="Y107" i="2"/>
  <c r="X126" i="3"/>
  <c r="X112" i="3"/>
  <c r="X122" i="3"/>
  <c r="X118" i="3"/>
  <c r="X115" i="3"/>
  <c r="X49" i="2"/>
  <c r="X131" i="3" l="1"/>
  <c r="T254" i="2"/>
  <c r="AA246" i="2"/>
  <c r="AA146" i="2"/>
  <c r="AA156" i="2" s="1"/>
  <c r="AA195" i="2" s="1"/>
  <c r="AA205" i="2" s="1"/>
  <c r="AA244" i="2" s="1"/>
  <c r="AA254" i="2" s="1"/>
  <c r="AA293" i="2" s="1"/>
  <c r="AA303" i="2" s="1"/>
  <c r="AA342" i="2" s="1"/>
  <c r="AA352" i="2" s="1"/>
  <c r="AA391" i="2" s="1"/>
  <c r="AA401" i="2" s="1"/>
  <c r="AA440" i="2" s="1"/>
  <c r="AA450" i="2" s="1"/>
  <c r="Y146" i="2"/>
  <c r="Y156" i="2" s="1"/>
  <c r="Y195" i="2" s="1"/>
  <c r="Y205" i="2" s="1"/>
  <c r="Y244" i="2" s="1"/>
  <c r="Y254" i="2" s="1"/>
  <c r="Y293" i="2" s="1"/>
  <c r="Y303" i="2" s="1"/>
  <c r="Y342" i="2" s="1"/>
  <c r="Y352" i="2" s="1"/>
  <c r="Y391" i="2" s="1"/>
  <c r="Y401" i="2" s="1"/>
  <c r="V27" i="1"/>
  <c r="AA489" i="2" l="1"/>
  <c r="AA499" i="2" s="1"/>
  <c r="AA538" i="2" s="1"/>
  <c r="AA548" i="2" s="1"/>
  <c r="AA587" i="2" s="1"/>
  <c r="AA597" i="2" s="1"/>
  <c r="AA636" i="2" s="1"/>
  <c r="AA646" i="2" s="1"/>
  <c r="AA665" i="2" s="1"/>
  <c r="AA295" i="2"/>
  <c r="T303" i="2"/>
  <c r="Y440" i="2"/>
  <c r="Y450" i="2" s="1"/>
  <c r="X58" i="2"/>
  <c r="X97" i="2" s="1"/>
  <c r="T352" i="2" l="1"/>
  <c r="AA344" i="2"/>
  <c r="Y489" i="2"/>
  <c r="Y499" i="2" s="1"/>
  <c r="Y538" i="2" s="1"/>
  <c r="Y548" i="2" s="1"/>
  <c r="Y587" i="2" s="1"/>
  <c r="Y597" i="2" s="1"/>
  <c r="Y636" i="2" s="1"/>
  <c r="Y646" i="2" s="1"/>
  <c r="Y665" i="2" s="1"/>
  <c r="X107" i="2"/>
  <c r="T401" i="2" l="1"/>
  <c r="AA393" i="2"/>
  <c r="X146" i="2"/>
  <c r="X156" i="2" s="1"/>
  <c r="X195" i="2" s="1"/>
  <c r="X205" i="2" s="1"/>
  <c r="X244" i="2" s="1"/>
  <c r="X254" i="2" s="1"/>
  <c r="X293" i="2" s="1"/>
  <c r="X303" i="2" s="1"/>
  <c r="X342" i="2" s="1"/>
  <c r="X352" i="2" s="1"/>
  <c r="X391" i="2" s="1"/>
  <c r="X401" i="2" s="1"/>
  <c r="AA442" i="2" l="1"/>
  <c r="T450" i="2"/>
  <c r="X440" i="2"/>
  <c r="X450" i="2" s="1"/>
  <c r="X489" i="2" s="1"/>
  <c r="X499" i="2" s="1"/>
  <c r="X538" i="2" s="1"/>
  <c r="X548" i="2" s="1"/>
  <c r="X587" i="2" s="1"/>
  <c r="X597" i="2" s="1"/>
  <c r="X636" i="2" s="1"/>
  <c r="X646" i="2" s="1"/>
  <c r="X665" i="2" s="1"/>
  <c r="AA491" i="2" l="1"/>
  <c r="T499" i="2"/>
  <c r="X677" i="2"/>
  <c r="V23" i="1" s="1"/>
  <c r="T548" i="2" l="1"/>
  <c r="AA540" i="2"/>
  <c r="Y670" i="2"/>
  <c r="Y672" i="2"/>
  <c r="T597" i="2" l="1"/>
  <c r="AA589" i="2"/>
  <c r="Y677" i="2"/>
  <c r="V25" i="1" s="1"/>
  <c r="AA638" i="2" l="1"/>
  <c r="AA1" i="3" s="1"/>
  <c r="T646" i="2"/>
  <c r="T58" i="3" l="1"/>
  <c r="AA50" i="3"/>
  <c r="AA99" i="3" l="1"/>
  <c r="AT43" i="1" s="1"/>
  <c r="T107" i="3"/>
</calcChain>
</file>

<file path=xl/sharedStrings.xml><?xml version="1.0" encoding="utf-8"?>
<sst xmlns="http://schemas.openxmlformats.org/spreadsheetml/2006/main" count="2520" uniqueCount="913">
  <si>
    <t>ČÁST 08</t>
  </si>
  <si>
    <t>ZÁMEČNICKÉ KONSTRUKCE</t>
  </si>
  <si>
    <t>Počet listů</t>
  </si>
  <si>
    <t>List číslo</t>
  </si>
  <si>
    <t>Archivní číslo</t>
  </si>
  <si>
    <t>Zakázkové číslo</t>
  </si>
  <si>
    <t>Vypracoval</t>
  </si>
  <si>
    <t>Paulík</t>
  </si>
  <si>
    <t>Kontroloval</t>
  </si>
  <si>
    <t>Datum</t>
  </si>
  <si>
    <t>Stupeň</t>
  </si>
  <si>
    <t>Stavba</t>
  </si>
  <si>
    <t>Akce</t>
  </si>
  <si>
    <t>Místo</t>
  </si>
  <si>
    <t>Investor</t>
  </si>
  <si>
    <t>ROZPOČTOVÉ NÁKLADY</t>
  </si>
  <si>
    <t>PS</t>
  </si>
  <si>
    <t>SO</t>
  </si>
  <si>
    <t>Dodavatel</t>
  </si>
  <si>
    <t>Dodatek</t>
  </si>
  <si>
    <t>Práce PSV</t>
  </si>
  <si>
    <t>Dodávka :</t>
  </si>
  <si>
    <t>Montáž :</t>
  </si>
  <si>
    <t>CENOVÉ NORMATIVY ZPRACOVÁNÍ</t>
  </si>
  <si>
    <t>Označení</t>
  </si>
  <si>
    <t>JKPOV</t>
  </si>
  <si>
    <t>Název skupiny výrobků</t>
  </si>
  <si>
    <t>Cenový</t>
  </si>
  <si>
    <t>normativ</t>
  </si>
  <si>
    <t>Kč / kg</t>
  </si>
  <si>
    <t>skupin</t>
  </si>
  <si>
    <t>Stěny ocelové vstupní a dělící pro zasklení nebo s výplní plechem</t>
  </si>
  <si>
    <t>Stěny ocelové s výplní pletivem ( šatní, sklepní, přepážky do strojoven,</t>
  </si>
  <si>
    <t>části ochranné konstrukce výtahů apod. )</t>
  </si>
  <si>
    <t>Výkladce ocelové bez mříže a s mříží, bez větracích mřížek a žaluzií</t>
  </si>
  <si>
    <t>553 419 1</t>
  </si>
  <si>
    <t>Poklopy a kryty atypické</t>
  </si>
  <si>
    <t>Popis prací a dodávek včetně ocenění</t>
  </si>
  <si>
    <t>Stavba :</t>
  </si>
  <si>
    <t>Objekt :</t>
  </si>
  <si>
    <t>List</t>
  </si>
  <si>
    <t>číslo</t>
  </si>
  <si>
    <t>položky</t>
  </si>
  <si>
    <t>ceníkové</t>
  </si>
  <si>
    <t>Hmotnost v t</t>
  </si>
  <si>
    <t>Jednotk.</t>
  </si>
  <si>
    <t>Celkem</t>
  </si>
  <si>
    <t>Zakázk.</t>
  </si>
  <si>
    <t>Archiv.</t>
  </si>
  <si>
    <t>měrná</t>
  </si>
  <si>
    <t>jednotka</t>
  </si>
  <si>
    <t>Množství</t>
  </si>
  <si>
    <t>Jednotková</t>
  </si>
  <si>
    <t>cena</t>
  </si>
  <si>
    <t>Náklady</t>
  </si>
  <si>
    <t>celkem</t>
  </si>
  <si>
    <t>Dodávka</t>
  </si>
  <si>
    <t>Montáž</t>
  </si>
  <si>
    <t>Zkrácený popis</t>
  </si>
  <si>
    <t>553 419 2</t>
  </si>
  <si>
    <t>Dveře kovové atypické</t>
  </si>
  <si>
    <t>553 419 3</t>
  </si>
  <si>
    <t>553 419 6</t>
  </si>
  <si>
    <t>Okna ocelová ( bez skla ) bez obložení</t>
  </si>
  <si>
    <t>Okna ocelová ( bez skla ) s obložením</t>
  </si>
  <si>
    <t>Okna ocelová sklepní</t>
  </si>
  <si>
    <t>Vrata a vrátka pro oplocení</t>
  </si>
  <si>
    <t>Rámy pro oplocení</t>
  </si>
  <si>
    <t>Sloupky pro oplocení bez vzpěr</t>
  </si>
  <si>
    <t>Sloupky pro oplocení se vzpěrami</t>
  </si>
  <si>
    <t>Mříže</t>
  </si>
  <si>
    <t>Žaluzie</t>
  </si>
  <si>
    <t>Zábradlí rovné z profilové oceli</t>
  </si>
  <si>
    <t>Zábradlí rovné z trubek</t>
  </si>
  <si>
    <t>Zábradlí šikmé z profilové oceli</t>
  </si>
  <si>
    <t>Zábradlí šikmé z trubek</t>
  </si>
  <si>
    <t>Zábradlí pro mostní a ostatní inženýrské objekty</t>
  </si>
  <si>
    <t>Žebříky</t>
  </si>
  <si>
    <t>Schody</t>
  </si>
  <si>
    <t>Plošiny, podesty</t>
  </si>
  <si>
    <t>ks</t>
  </si>
  <si>
    <t>Zpracování / kg</t>
  </si>
  <si>
    <t>Druh materiálu</t>
  </si>
  <si>
    <t>Normativ materiálu</t>
  </si>
  <si>
    <t>553 419 až</t>
  </si>
  <si>
    <t>a 553 439</t>
  </si>
  <si>
    <t>PREFA</t>
  </si>
  <si>
    <t>Trubky</t>
  </si>
  <si>
    <t>přes 2,00 do 2,99 kg / m</t>
  </si>
  <si>
    <t>přes 3,00 do 14,99 kg / m</t>
  </si>
  <si>
    <t>do 5,99 kg / m</t>
  </si>
  <si>
    <t>přes 6,00 do 14,99 kg / m</t>
  </si>
  <si>
    <t>přes 15 kg / m</t>
  </si>
  <si>
    <t>do 1,99 kg / m</t>
  </si>
  <si>
    <t>Ocel profilovaná</t>
  </si>
  <si>
    <t>o hmotnosti</t>
  </si>
  <si>
    <t>do 1,49 kg / m</t>
  </si>
  <si>
    <t>přes 1,50 do 2,99 kg / m</t>
  </si>
  <si>
    <t>přes 3,00 do 4,99 kg / m</t>
  </si>
  <si>
    <t>přes 5,00 do 14,99 kg / m</t>
  </si>
  <si>
    <t>přes 15,00 do 29,99 kg / m</t>
  </si>
  <si>
    <t>přes 30,00 do 59,99 kg / m</t>
  </si>
  <si>
    <t>přes 60,00 kg / m</t>
  </si>
  <si>
    <t>ocel pro výztuž do betonu žebírková</t>
  </si>
  <si>
    <t>Plechy ocelové</t>
  </si>
  <si>
    <t>do 2 mm</t>
  </si>
  <si>
    <t>přes 2,01 mm</t>
  </si>
  <si>
    <t>se vzorovaným povrchem tl.</t>
  </si>
  <si>
    <t>hladké tl.</t>
  </si>
  <si>
    <t>pozinkované tl.</t>
  </si>
  <si>
    <t>Tenkostěnné profily ocelové</t>
  </si>
  <si>
    <t>bezešvé o hmotnosti</t>
  </si>
  <si>
    <t>podélně svařované o hmotnosti</t>
  </si>
  <si>
    <t>otevřené o hmotnosti</t>
  </si>
  <si>
    <t>přes 1,50 do 4,99 kg / m</t>
  </si>
  <si>
    <t>uzavřené o hmotnosti</t>
  </si>
  <si>
    <t>do 4,99 kg / m</t>
  </si>
  <si>
    <t>přes 5,00 kg / m</t>
  </si>
  <si>
    <t>Normativ výrobku</t>
  </si>
  <si>
    <t>podle stupně složitosti</t>
  </si>
  <si>
    <t>Lávky komínové a podobné jednoduché lávky</t>
  </si>
  <si>
    <t>Příslušenství stavební ostatní</t>
  </si>
  <si>
    <t>Doplňky stavební ostatní atypické</t>
  </si>
  <si>
    <t>( hmotnost dokončeného výrobku )</t>
  </si>
  <si>
    <t>do 1,00 kg</t>
  </si>
  <si>
    <t>přes 1,01 do 2,5 kg</t>
  </si>
  <si>
    <t>přes 2,51 do 4,0 kg</t>
  </si>
  <si>
    <t>přes 4,01 do 5,5 kg</t>
  </si>
  <si>
    <t>přes 5,51 do 10,00 kg</t>
  </si>
  <si>
    <t>přes 10,01 do 20,00 kg</t>
  </si>
  <si>
    <t>přes 20,01 do 300 kg</t>
  </si>
  <si>
    <t>Prvky kovové pro výrobu a montáž prefabrikátu</t>
  </si>
  <si>
    <t>Název skupiny ( do 300 kg )</t>
  </si>
  <si>
    <t>Prvky a konstrukce kovové nad 300 kg</t>
  </si>
  <si>
    <t>Kč / kg čisté hmotnosti</t>
  </si>
  <si>
    <t>Lehké jednoduché</t>
  </si>
  <si>
    <t>krátké</t>
  </si>
  <si>
    <t>dlouhé</t>
  </si>
  <si>
    <t>Lehké složité</t>
  </si>
  <si>
    <t>Těžké jednoduché</t>
  </si>
  <si>
    <t>Těžké složité - dynamicky nenamáhané</t>
  </si>
  <si>
    <t>Těžké složité - dynamicky namáhané</t>
  </si>
  <si>
    <t>Přesun hmot v objektech</t>
  </si>
  <si>
    <t>800 - 767</t>
  </si>
  <si>
    <t>KOVOVÉ KONSTRUKCE</t>
  </si>
  <si>
    <t>CELKEM</t>
  </si>
  <si>
    <t>Kč</t>
  </si>
  <si>
    <t>DODÁVKA / kus</t>
  </si>
  <si>
    <t>Trubky / kg</t>
  </si>
  <si>
    <t>Profily / kg</t>
  </si>
  <si>
    <t>Plechy / kg</t>
  </si>
  <si>
    <t>Tenk. prof. / kg</t>
  </si>
  <si>
    <t>CENOVÉ NORMATIVY MATERIÁLŮ</t>
  </si>
  <si>
    <t>KONSTRUKCE ZÁMEČNICKÉ</t>
  </si>
  <si>
    <t>NÁTĚRY</t>
  </si>
  <si>
    <t>800 - 783</t>
  </si>
  <si>
    <t>m2</t>
  </si>
  <si>
    <t>SOUČET NÁTĚROVÝCH PLOCH</t>
  </si>
  <si>
    <t>Příplatek za zvětšený</t>
  </si>
  <si>
    <t>přesun do 500 m</t>
  </si>
  <si>
    <t>ROZVINUTÉ PLOCHY OCELOVÝCH PROFILŮ</t>
  </si>
  <si>
    <t>I</t>
  </si>
  <si>
    <t>IPE</t>
  </si>
  <si>
    <t>U</t>
  </si>
  <si>
    <t>UPE</t>
  </si>
  <si>
    <t>UE</t>
  </si>
  <si>
    <t>HEA</t>
  </si>
  <si>
    <t>HEB</t>
  </si>
  <si>
    <t>T</t>
  </si>
  <si>
    <t>L-rovnoram.</t>
  </si>
  <si>
    <t>L-nerovnoram.</t>
  </si>
  <si>
    <t>30x20</t>
  </si>
  <si>
    <t>70x50</t>
  </si>
  <si>
    <t>40x25</t>
  </si>
  <si>
    <t>40x30</t>
  </si>
  <si>
    <t>45x30</t>
  </si>
  <si>
    <t>50x30</t>
  </si>
  <si>
    <t>60x40</t>
  </si>
  <si>
    <t>65x50</t>
  </si>
  <si>
    <t>70x45</t>
  </si>
  <si>
    <t>80x60</t>
  </si>
  <si>
    <t>90x60</t>
  </si>
  <si>
    <t>100x50</t>
  </si>
  <si>
    <t>100x65</t>
  </si>
  <si>
    <t>120x80</t>
  </si>
  <si>
    <t>140x90</t>
  </si>
  <si>
    <t>160x100</t>
  </si>
  <si>
    <t>Položku nutno vypsat</t>
  </si>
  <si>
    <t>Položka z podkladů</t>
  </si>
  <si>
    <t>Položka se vypočítá</t>
  </si>
  <si>
    <t>Položka z ceníku</t>
  </si>
  <si>
    <t>POZINK</t>
  </si>
  <si>
    <t>MEZISOUČET</t>
  </si>
  <si>
    <t>Příplatek</t>
  </si>
  <si>
    <t>Rozpočet</t>
  </si>
  <si>
    <t>PŘEVOD Z LISTU</t>
  </si>
  <si>
    <t>%</t>
  </si>
  <si>
    <t>76-7203</t>
  </si>
  <si>
    <t>76-7293</t>
  </si>
  <si>
    <t>Vrata kovová atypická</t>
  </si>
  <si>
    <t>plechy do 10 mm</t>
  </si>
  <si>
    <t>Lehké - úhelník do 100 mm, profily a trubky do 180 mm,</t>
  </si>
  <si>
    <t>do 3 m</t>
  </si>
  <si>
    <t>přes 3 m</t>
  </si>
  <si>
    <t>Těžké - úhelník přes 100 mm, profily a trubky přes 180 mm,</t>
  </si>
  <si>
    <t>plechy přes 12 mm</t>
  </si>
  <si>
    <t>drát ocelový</t>
  </si>
  <si>
    <t>Výpis jednotlivých prvků</t>
  </si>
  <si>
    <t>určených</t>
  </si>
  <si>
    <t>k syntetickému nátěru :</t>
  </si>
  <si>
    <t>30-1303</t>
  </si>
  <si>
    <t>Odrezivění odrezovač.</t>
  </si>
  <si>
    <t>bezoplachovým</t>
  </si>
  <si>
    <t>30-1313</t>
  </si>
  <si>
    <t>Odmaštění odmašťov.</t>
  </si>
  <si>
    <t>ředidlovým</t>
  </si>
  <si>
    <t>31-4203</t>
  </si>
  <si>
    <t>Základní antikorozní</t>
  </si>
  <si>
    <t>nátěr syntetický</t>
  </si>
  <si>
    <t>31-5103</t>
  </si>
  <si>
    <t xml:space="preserve">Mezinátěr </t>
  </si>
  <si>
    <t>jednonásobný</t>
  </si>
  <si>
    <t>syntetický</t>
  </si>
  <si>
    <t>31-7105</t>
  </si>
  <si>
    <t>Krycí nátěr</t>
  </si>
  <si>
    <t>List 1</t>
  </si>
  <si>
    <t>Položka</t>
  </si>
  <si>
    <t>Popis</t>
  </si>
  <si>
    <t>m.j.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</si>
  <si>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ZÁBRADLÍ ROVNÉHO</t>
    </r>
  </si>
  <si>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</si>
  <si>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r>
      <t>do zdiva,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</si>
  <si>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16-1111</t>
  </si>
  <si>
    <t>do 20 kg</t>
  </si>
  <si>
    <t>m</t>
  </si>
  <si>
    <t>16-1114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</si>
  <si>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30 kg</t>
    </r>
  </si>
  <si>
    <t>16-1117</t>
  </si>
  <si>
    <r>
      <t xml:space="preserve">přes 30 </t>
    </r>
    <r>
      <rPr>
        <sz val="11"/>
        <color rgb="FF00B050"/>
        <rFont val="Calibri"/>
        <family val="2"/>
        <charset val="238"/>
        <scheme val="minor"/>
      </rPr>
      <t>do 45 kg</t>
    </r>
  </si>
  <si>
    <t>16-1119</t>
  </si>
  <si>
    <t>přes 45 kg</t>
  </si>
  <si>
    <r>
      <t>na ocelovou konstrukci,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</si>
  <si>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16-1123</t>
  </si>
  <si>
    <t>16-1126</t>
  </si>
  <si>
    <t>16-1129</t>
  </si>
  <si>
    <t>16-1132</t>
  </si>
  <si>
    <t>z profilové oceli</t>
  </si>
  <si>
    <t>16-1211</t>
  </si>
  <si>
    <t>16-1214</t>
  </si>
  <si>
    <t>16-1217</t>
  </si>
  <si>
    <t>16-1219</t>
  </si>
  <si>
    <r>
      <t xml:space="preserve">přes 45 </t>
    </r>
    <r>
      <rPr>
        <sz val="11"/>
        <color rgb="FF00B050"/>
        <rFont val="Calibri"/>
        <family val="2"/>
        <charset val="238"/>
        <scheme val="minor"/>
      </rPr>
      <t>do 60 kg</t>
    </r>
  </si>
  <si>
    <t>16-1223</t>
  </si>
  <si>
    <t>přes 60 kg</t>
  </si>
  <si>
    <t>16-1226</t>
  </si>
  <si>
    <t>16-1229</t>
  </si>
  <si>
    <t>16-1232</t>
  </si>
  <si>
    <t>16-1235</t>
  </si>
  <si>
    <t>16-1238</t>
  </si>
  <si>
    <r>
      <rPr>
        <sz val="11"/>
        <color rgb="FFFF0000"/>
        <rFont val="Calibri"/>
        <family val="2"/>
        <charset val="238"/>
        <scheme val="minor"/>
      </rPr>
      <t xml:space="preserve">madel </t>
    </r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</si>
  <si>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t>16-5111</t>
  </si>
  <si>
    <t>šroubováním</t>
  </si>
  <si>
    <t>16-5114</t>
  </si>
  <si>
    <t>svařováním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</si>
  <si>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SCHODNIC OCELOVÝCH</t>
    </r>
  </si>
  <si>
    <t>rovných</t>
  </si>
  <si>
    <t>21-0111</t>
  </si>
  <si>
    <t>v prostoru, podepřené</t>
  </si>
  <si>
    <t>21-0112</t>
  </si>
  <si>
    <t>do zdiva</t>
  </si>
  <si>
    <t>21-0113</t>
  </si>
  <si>
    <t>na ocelovou konstrukci šroubováním</t>
  </si>
  <si>
    <t>21-0114</t>
  </si>
  <si>
    <t>na ocelovou konstrukci svařováním</t>
  </si>
  <si>
    <t>vřetenových</t>
  </si>
  <si>
    <t>21-0121</t>
  </si>
  <si>
    <t>21-0122</t>
  </si>
  <si>
    <t>21-0123</t>
  </si>
  <si>
    <t>21-0124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</si>
  <si>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SCHODIŠŤOVÝCH STUPŇŮ Z OCELI</t>
    </r>
  </si>
  <si>
    <r>
      <t xml:space="preserve">rovných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vřetenových</t>
    </r>
  </si>
  <si>
    <t>21-0151</t>
  </si>
  <si>
    <t>kus</t>
  </si>
  <si>
    <t>21-0153</t>
  </si>
  <si>
    <t>List 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</si>
  <si>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SCHODIŠŤOVÉHO ZÁBRADLÍ</t>
    </r>
  </si>
  <si>
    <t>22-0110</t>
  </si>
  <si>
    <t>do 15 kg</t>
  </si>
  <si>
    <t>22-0120</t>
  </si>
  <si>
    <r>
      <t xml:space="preserve">přes 15 </t>
    </r>
    <r>
      <rPr>
        <sz val="11"/>
        <color rgb="FF00B050"/>
        <rFont val="Calibri"/>
        <family val="2"/>
        <charset val="238"/>
        <scheme val="minor"/>
      </rPr>
      <t>do 25 kg</t>
    </r>
  </si>
  <si>
    <t>22-0130</t>
  </si>
  <si>
    <t>přes 25 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</si>
  <si>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cenám</t>
    </r>
  </si>
  <si>
    <t>22-0191</t>
  </si>
  <si>
    <r>
      <t xml:space="preserve">za vytvoření ohybu </t>
    </r>
    <r>
      <rPr>
        <sz val="11"/>
        <rFont val="Calibri"/>
        <family val="2"/>
        <charset val="238"/>
        <scheme val="minor"/>
      </rPr>
      <t>nebo ohybníku</t>
    </r>
  </si>
  <si>
    <t>22-0210</t>
  </si>
  <si>
    <t>22-0220</t>
  </si>
  <si>
    <t>22-0230</t>
  </si>
  <si>
    <t>22-0410</t>
  </si>
  <si>
    <t>22-0420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</si>
  <si>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40 kg</t>
    </r>
  </si>
  <si>
    <t>22-0430</t>
  </si>
  <si>
    <t>přes 40 kg</t>
  </si>
  <si>
    <t>22-0490</t>
  </si>
  <si>
    <t>22-0510</t>
  </si>
  <si>
    <t>22-0520</t>
  </si>
  <si>
    <t>22-0530</t>
  </si>
  <si>
    <t>Osazení</t>
  </si>
  <si>
    <t>22-0550</t>
  </si>
  <si>
    <r>
      <rPr>
        <sz val="11"/>
        <rFont val="Calibri"/>
        <family val="2"/>
        <charset val="238"/>
        <scheme val="minor"/>
      </rPr>
      <t xml:space="preserve">samostatného </t>
    </r>
    <r>
      <rPr>
        <sz val="11"/>
        <color rgb="FF00B050"/>
        <rFont val="Calibri"/>
        <family val="2"/>
        <charset val="238"/>
        <scheme val="minor"/>
      </rPr>
      <t>sloupku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</si>
  <si>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PODEST Z OCELI</t>
    </r>
  </si>
  <si>
    <t>25-0111</t>
  </si>
  <si>
    <t>25-0113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</si>
  <si>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KRYTIN Z TVAROVANÝCH PLECHŮ</t>
    </r>
  </si>
  <si>
    <r>
      <rPr>
        <sz val="11"/>
        <color rgb="FFFFC000"/>
        <rFont val="Calibri"/>
        <family val="2"/>
        <charset val="238"/>
        <scheme val="minor"/>
      </rPr>
      <t xml:space="preserve">trapézových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vlnitých, </t>
    </r>
    <r>
      <rPr>
        <sz val="11"/>
        <rFont val="Calibri"/>
        <family val="2"/>
        <charset val="238"/>
        <scheme val="minor"/>
      </rPr>
      <t>uchycením</t>
    </r>
  </si>
  <si>
    <t>39-1111</t>
  </si>
  <si>
    <t>nýtováním</t>
  </si>
  <si>
    <t>39-1113</t>
  </si>
  <si>
    <t>přistřelením</t>
  </si>
  <si>
    <t>39-1207</t>
  </si>
  <si>
    <t>šroubováním přes kaloty</t>
  </si>
  <si>
    <t>39-1209</t>
  </si>
  <si>
    <r>
      <t xml:space="preserve">za antikondenzační úpravu </t>
    </r>
    <r>
      <rPr>
        <sz val="11"/>
        <rFont val="Calibri"/>
        <family val="2"/>
        <charset val="238"/>
        <scheme val="minor"/>
      </rPr>
      <t>plechu</t>
    </r>
  </si>
  <si>
    <r>
      <rPr>
        <sz val="11"/>
        <color rgb="FFFFC000"/>
        <rFont val="Calibri"/>
        <family val="2"/>
        <charset val="238"/>
        <scheme val="minor"/>
      </rPr>
      <t>hřebene</t>
    </r>
    <r>
      <rPr>
        <sz val="11"/>
        <rFont val="Calibri"/>
        <family val="2"/>
        <charset val="238"/>
        <scheme val="minor"/>
      </rPr>
      <t xml:space="preserve"> nebo </t>
    </r>
    <r>
      <rPr>
        <sz val="11"/>
        <color rgb="FFFFC000"/>
        <rFont val="Calibri"/>
        <family val="2"/>
        <charset val="238"/>
        <scheme val="minor"/>
      </rPr>
      <t>nároží</t>
    </r>
  </si>
  <si>
    <t>39-1231</t>
  </si>
  <si>
    <t>z hřebenáčů</t>
  </si>
  <si>
    <t>vložení</t>
  </si>
  <si>
    <t>39-1235</t>
  </si>
  <si>
    <r>
      <t xml:space="preserve">těsnícího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větracího prvku</t>
    </r>
  </si>
  <si>
    <t>39-1237</t>
  </si>
  <si>
    <r>
      <t xml:space="preserve">těsnícího pásku </t>
    </r>
    <r>
      <rPr>
        <sz val="11"/>
        <rFont val="Calibri"/>
        <family val="2"/>
        <charset val="238"/>
        <scheme val="minor"/>
      </rPr>
      <t xml:space="preserve">do spojů plechů </t>
    </r>
    <r>
      <rPr>
        <sz val="11"/>
        <color rgb="FF00B050"/>
        <rFont val="Calibri"/>
        <family val="2"/>
        <charset val="238"/>
        <scheme val="minor"/>
      </rPr>
      <t>ve sklonu do 10 stupňů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</si>
  <si>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KANÁLOVÝCH KRYTŮ</t>
    </r>
  </si>
  <si>
    <t>51-0111</t>
  </si>
  <si>
    <t>osazení</t>
  </si>
  <si>
    <t>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</si>
  <si>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ceně</t>
    </r>
  </si>
  <si>
    <t>51-0191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</si>
  <si>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 xml:space="preserve">otvoru </t>
    </r>
    <r>
      <rPr>
        <sz val="11"/>
        <rFont val="Calibri"/>
        <family val="2"/>
        <charset val="238"/>
        <scheme val="minor"/>
      </rPr>
      <t>do průměru 50 mm nebo</t>
    </r>
  </si>
  <si>
    <t>obvodu do 160 mm</t>
  </si>
  <si>
    <t>51-0192</t>
  </si>
  <si>
    <r>
      <t xml:space="preserve">za zhotovení rohu </t>
    </r>
    <r>
      <rPr>
        <sz val="11"/>
        <rFont val="Calibri"/>
        <family val="2"/>
        <charset val="238"/>
        <scheme val="minor"/>
      </rPr>
      <t>lemovacích úhelníků</t>
    </r>
  </si>
  <si>
    <t>List 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</si>
  <si>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VSTUPNÍCH ČISTÍCÍCH ZÓN Z ROHOŽÍ</t>
    </r>
  </si>
  <si>
    <t>53-1111</t>
  </si>
  <si>
    <r>
      <t xml:space="preserve">kovových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plastových</t>
    </r>
  </si>
  <si>
    <r>
      <rPr>
        <sz val="11"/>
        <color rgb="FFFFC000"/>
        <rFont val="Calibri"/>
        <family val="2"/>
        <charset val="238"/>
        <scheme val="minor"/>
      </rPr>
      <t>osazení rámu</t>
    </r>
    <r>
      <rPr>
        <sz val="11"/>
        <rFont val="Calibri"/>
        <family val="2"/>
        <charset val="238"/>
        <scheme val="minor"/>
      </rPr>
      <t xml:space="preserve"> mosazného nebo hliníkového </t>
    </r>
    <r>
      <rPr>
        <sz val="11"/>
        <color rgb="FFFFC000"/>
        <rFont val="Calibri"/>
        <family val="2"/>
        <charset val="238"/>
        <scheme val="minor"/>
      </rPr>
      <t>zapuštěného</t>
    </r>
  </si>
  <si>
    <t>53-1121</t>
  </si>
  <si>
    <t>z L profilů</t>
  </si>
  <si>
    <t>náběhového</t>
  </si>
  <si>
    <t>53-1125</t>
  </si>
  <si>
    <r>
      <t xml:space="preserve">širokého </t>
    </r>
    <r>
      <rPr>
        <sz val="11"/>
        <rFont val="Calibri"/>
        <family val="2"/>
        <charset val="238"/>
        <scheme val="minor"/>
      </rPr>
      <t>65 mm</t>
    </r>
  </si>
  <si>
    <t>53-1126</t>
  </si>
  <si>
    <r>
      <t xml:space="preserve">úzkého </t>
    </r>
    <r>
      <rPr>
        <sz val="11"/>
        <rFont val="Calibri"/>
        <family val="2"/>
        <charset val="238"/>
        <scheme val="minor"/>
      </rPr>
      <t>45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</si>
  <si>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</si>
  <si>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r>
      <rPr>
        <sz val="11"/>
        <rFont val="Calibri"/>
        <family val="2"/>
        <charset val="238"/>
        <scheme val="minor"/>
      </rPr>
      <t xml:space="preserve">podlahových </t>
    </r>
    <r>
      <rPr>
        <sz val="11"/>
        <color rgb="FFFFC000"/>
        <rFont val="Calibri"/>
        <family val="2"/>
        <charset val="238"/>
        <scheme val="minor"/>
      </rPr>
      <t xml:space="preserve">roštů, podlah </t>
    </r>
    <r>
      <rPr>
        <sz val="11"/>
        <rFont val="Calibri"/>
        <family val="2"/>
        <charset val="238"/>
        <scheme val="minor"/>
      </rPr>
      <t>připevněných</t>
    </r>
  </si>
  <si>
    <t>59-0110</t>
  </si>
  <si>
    <t>59-0120</t>
  </si>
  <si>
    <t>59-0125</t>
  </si>
  <si>
    <t>59-0190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</si>
  <si>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>otvoru</t>
    </r>
  </si>
  <si>
    <t>59-0192</t>
  </si>
  <si>
    <r>
      <t xml:space="preserve">za úpravu roštů </t>
    </r>
    <r>
      <rPr>
        <sz val="11"/>
        <rFont val="Calibri"/>
        <family val="2"/>
        <charset val="238"/>
        <scheme val="minor"/>
      </rPr>
      <t>( krácení)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</si>
  <si>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DVEŘÍ OCELOVÝCH</t>
    </r>
  </si>
  <si>
    <t>vchodových</t>
  </si>
  <si>
    <t>jednokřídlových</t>
  </si>
  <si>
    <t>64-0111</t>
  </si>
  <si>
    <t>bez nadsvětlíku</t>
  </si>
  <si>
    <t>64-0112</t>
  </si>
  <si>
    <t>s nadvětlíkem</t>
  </si>
  <si>
    <t>64-0113</t>
  </si>
  <si>
    <t>s pevným bočním dílem</t>
  </si>
  <si>
    <t>64-0114</t>
  </si>
  <si>
    <t>s pevným bočním dílem a nadsvětlíkem</t>
  </si>
  <si>
    <t>dvoukřídlových</t>
  </si>
  <si>
    <t>64-0221</t>
  </si>
  <si>
    <t>64-0222</t>
  </si>
  <si>
    <t>64-0223</t>
  </si>
  <si>
    <t>64-0224</t>
  </si>
  <si>
    <t>vnitřních</t>
  </si>
  <si>
    <t>64-0311</t>
  </si>
  <si>
    <t>64-0322</t>
  </si>
  <si>
    <r>
      <t xml:space="preserve">revizních dvířek </t>
    </r>
    <r>
      <rPr>
        <sz val="11"/>
        <rFont val="Calibri"/>
        <family val="2"/>
        <charset val="238"/>
        <scheme val="minor"/>
      </rPr>
      <t>s rámem</t>
    </r>
  </si>
  <si>
    <r>
      <t xml:space="preserve">jednokřídlových, </t>
    </r>
    <r>
      <rPr>
        <sz val="11"/>
        <rFont val="Calibri"/>
        <family val="2"/>
        <charset val="238"/>
        <scheme val="minor"/>
      </rPr>
      <t>výšky</t>
    </r>
  </si>
  <si>
    <t>64-6401</t>
  </si>
  <si>
    <t>do 1000 mm</t>
  </si>
  <si>
    <t>64-6402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</si>
  <si>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1500 mm</t>
    </r>
  </si>
  <si>
    <t>64-6403</t>
  </si>
  <si>
    <r>
      <t xml:space="preserve">přes 1500 </t>
    </r>
    <r>
      <rPr>
        <sz val="11"/>
        <color rgb="FF00B050"/>
        <rFont val="Calibri"/>
        <family val="2"/>
        <charset val="238"/>
        <scheme val="minor"/>
      </rPr>
      <t>do 1800 mm</t>
    </r>
  </si>
  <si>
    <r>
      <t xml:space="preserve">dvoukřídlových, </t>
    </r>
    <r>
      <rPr>
        <sz val="11"/>
        <rFont val="Calibri"/>
        <family val="2"/>
        <charset val="238"/>
        <scheme val="minor"/>
      </rPr>
      <t>výšky</t>
    </r>
  </si>
  <si>
    <t>64-6421</t>
  </si>
  <si>
    <t>64-6422</t>
  </si>
  <si>
    <t>64-6423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</si>
  <si>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</t>
    </r>
  </si>
  <si>
    <t>64-6510</t>
  </si>
  <si>
    <t>64-6521</t>
  </si>
  <si>
    <t>do 1970 mm</t>
  </si>
  <si>
    <t>64-6522</t>
  </si>
  <si>
    <r>
      <t xml:space="preserve">přes 1970 </t>
    </r>
    <r>
      <rPr>
        <sz val="11"/>
        <color rgb="FF00B050"/>
        <rFont val="Calibri"/>
        <family val="2"/>
        <charset val="238"/>
        <scheme val="minor"/>
      </rPr>
      <t>do 2200 mm</t>
    </r>
  </si>
  <si>
    <t>64-6523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</si>
  <si>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2400 mm</t>
    </r>
  </si>
  <si>
    <t>stavěče křídel</t>
  </si>
  <si>
    <t>64-6593</t>
  </si>
  <si>
    <t>elektromagnetického</t>
  </si>
  <si>
    <t>List 4</t>
  </si>
  <si>
    <t>spojení dveří a stěn</t>
  </si>
  <si>
    <t>64-8351</t>
  </si>
  <si>
    <t>průběžné</t>
  </si>
  <si>
    <t>64-8352</t>
  </si>
  <si>
    <t>kolmé</t>
  </si>
  <si>
    <t>64-8353</t>
  </si>
  <si>
    <t>rohové</t>
  </si>
  <si>
    <t>ocelového prahu dveří</t>
  </si>
  <si>
    <t>64-8511</t>
  </si>
  <si>
    <t>64-8512</t>
  </si>
  <si>
    <t>doplňků dveří</t>
  </si>
  <si>
    <t>64-9191</t>
  </si>
  <si>
    <t>samozavírače hydraulického</t>
  </si>
  <si>
    <t>64-9192</t>
  </si>
  <si>
    <t>samozavírače podlahového</t>
  </si>
  <si>
    <t>64-9193</t>
  </si>
  <si>
    <t>64-9494</t>
  </si>
  <si>
    <t>madel</t>
  </si>
  <si>
    <t>64-9195</t>
  </si>
  <si>
    <t>druhého zámku</t>
  </si>
  <si>
    <t>64-9196</t>
  </si>
  <si>
    <t>krácení dveřního křídla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</si>
  <si>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</si>
  <si>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t>posuvných, výšky do 2200 mm</t>
  </si>
  <si>
    <r>
      <t xml:space="preserve">lineárních, </t>
    </r>
    <r>
      <rPr>
        <sz val="11"/>
        <rFont val="Calibri"/>
        <family val="2"/>
        <charset val="238"/>
        <scheme val="minor"/>
      </rPr>
      <t>šířky</t>
    </r>
  </si>
  <si>
    <t>64-1111</t>
  </si>
  <si>
    <t>64-1112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</si>
  <si>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1800 mm</t>
    </r>
  </si>
  <si>
    <t>64-1114</t>
  </si>
  <si>
    <r>
      <t xml:space="preserve">přes 1800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</si>
  <si>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t xml:space="preserve">teleskopických, </t>
    </r>
    <r>
      <rPr>
        <sz val="11"/>
        <rFont val="Calibri"/>
        <family val="2"/>
        <charset val="238"/>
        <scheme val="minor"/>
      </rPr>
      <t>šířky</t>
    </r>
  </si>
  <si>
    <t>64-1211</t>
  </si>
  <si>
    <t>do 2000 mm</t>
  </si>
  <si>
    <t>64-1212</t>
  </si>
  <si>
    <r>
      <t xml:space="preserve">přes 2000 </t>
    </r>
    <r>
      <rPr>
        <sz val="11"/>
        <color rgb="FF00B050"/>
        <rFont val="Calibri"/>
        <family val="2"/>
        <charset val="238"/>
        <scheme val="minor"/>
      </rPr>
      <t>do 2500 mm</t>
    </r>
  </si>
  <si>
    <t>64-1213</t>
  </si>
  <si>
    <r>
      <t xml:space="preserve">přes 2500 </t>
    </r>
    <r>
      <rPr>
        <sz val="11"/>
        <color rgb="FF00B050"/>
        <rFont val="Calibri"/>
        <family val="2"/>
        <charset val="238"/>
        <scheme val="minor"/>
      </rPr>
      <t>do 3500 mm</t>
    </r>
  </si>
  <si>
    <t>64-1214</t>
  </si>
  <si>
    <r>
      <t xml:space="preserve">přes 3500 </t>
    </r>
    <r>
      <rPr>
        <sz val="11"/>
        <color rgb="FF00B050"/>
        <rFont val="Calibri"/>
        <family val="2"/>
        <charset val="238"/>
        <scheme val="minor"/>
      </rPr>
      <t>do 4000 mm</t>
    </r>
  </si>
  <si>
    <r>
      <t xml:space="preserve">obloukových, </t>
    </r>
    <r>
      <rPr>
        <sz val="11"/>
        <rFont val="Calibri"/>
        <family val="2"/>
        <charset val="238"/>
        <scheme val="minor"/>
      </rPr>
      <t>průměru</t>
    </r>
  </si>
  <si>
    <t>64-1311</t>
  </si>
  <si>
    <t>do 2200 mm</t>
  </si>
  <si>
    <t>64-1312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</si>
  <si>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3000 mm</t>
    </r>
  </si>
  <si>
    <r>
      <t xml:space="preserve">kruhových, </t>
    </r>
    <r>
      <rPr>
        <sz val="11"/>
        <rFont val="Calibri"/>
        <family val="2"/>
        <charset val="238"/>
        <scheme val="minor"/>
      </rPr>
      <t>průměru</t>
    </r>
  </si>
  <si>
    <t>64-1411</t>
  </si>
  <si>
    <t>do 3000 mm</t>
  </si>
  <si>
    <r>
      <t xml:space="preserve">panikových, </t>
    </r>
    <r>
      <rPr>
        <sz val="11"/>
        <rFont val="Calibri"/>
        <family val="2"/>
        <charset val="238"/>
        <scheme val="minor"/>
      </rPr>
      <t>šířky</t>
    </r>
  </si>
  <si>
    <t>64-1511</t>
  </si>
  <si>
    <t>do 4000 mm</t>
  </si>
  <si>
    <r>
      <t xml:space="preserve">šípových, </t>
    </r>
    <r>
      <rPr>
        <sz val="11"/>
        <rFont val="Calibri"/>
        <family val="2"/>
        <charset val="238"/>
        <scheme val="minor"/>
      </rPr>
      <t>šířky</t>
    </r>
  </si>
  <si>
    <t>64-1611</t>
  </si>
  <si>
    <t>do 3800 mm</t>
  </si>
  <si>
    <r>
      <t xml:space="preserve">turniketu, výšky do 2200 mm, </t>
    </r>
    <r>
      <rPr>
        <sz val="11"/>
        <rFont val="Calibri"/>
        <family val="2"/>
        <charset val="238"/>
        <scheme val="minor"/>
      </rPr>
      <t>průměru</t>
    </r>
  </si>
  <si>
    <t>64-1711</t>
  </si>
  <si>
    <t>64-1712</t>
  </si>
  <si>
    <t>přes 3000 mm</t>
  </si>
  <si>
    <t>posuvných, výšky přes 2200 do 3000 mm</t>
  </si>
  <si>
    <t>64-2111</t>
  </si>
  <si>
    <t>64-2112</t>
  </si>
  <si>
    <t>64-2114</t>
  </si>
  <si>
    <t>64-2211</t>
  </si>
  <si>
    <t>64-2212</t>
  </si>
  <si>
    <t>64-2213</t>
  </si>
  <si>
    <t>64-2214</t>
  </si>
  <si>
    <t>List 5</t>
  </si>
  <si>
    <t>64-2311</t>
  </si>
  <si>
    <t>64-2411</t>
  </si>
  <si>
    <t>64-2511</t>
  </si>
  <si>
    <t>64-2611</t>
  </si>
  <si>
    <r>
      <t xml:space="preserve">turniketu, výšky přes 2200 do 3000 mm, </t>
    </r>
    <r>
      <rPr>
        <sz val="11"/>
        <rFont val="Calibri"/>
        <family val="2"/>
        <charset val="238"/>
        <scheme val="minor"/>
      </rPr>
      <t>průměru</t>
    </r>
  </si>
  <si>
    <t>64-2711</t>
  </si>
  <si>
    <t>64-2712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</si>
  <si>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 xml:space="preserve">VRAT GARÁŽOVÝCH </t>
    </r>
    <r>
      <rPr>
        <b/>
        <sz val="11"/>
        <rFont val="Calibri"/>
        <family val="2"/>
        <charset val="238"/>
        <scheme val="minor"/>
      </rPr>
      <t xml:space="preserve">NEBO </t>
    </r>
    <r>
      <rPr>
        <b/>
        <sz val="11"/>
        <color rgb="FFFF0000"/>
        <rFont val="Calibri"/>
        <family val="2"/>
        <charset val="238"/>
        <scheme val="minor"/>
      </rPr>
      <t>PRŮMYSLOVÝCH</t>
    </r>
  </si>
  <si>
    <r>
      <t xml:space="preserve">sekčních zajíždějících pod strop, </t>
    </r>
    <r>
      <rPr>
        <sz val="11"/>
        <rFont val="Calibri"/>
        <family val="2"/>
        <charset val="238"/>
        <scheme val="minor"/>
      </rPr>
      <t>plochy</t>
    </r>
  </si>
  <si>
    <t>65-1111</t>
  </si>
  <si>
    <t>do 6m2</t>
  </si>
  <si>
    <t>65-1112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</si>
  <si>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9m2</t>
    </r>
  </si>
  <si>
    <t>65-1113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</si>
  <si>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13m2</t>
    </r>
  </si>
  <si>
    <t>65-1114</t>
  </si>
  <si>
    <t>přes 13m2</t>
  </si>
  <si>
    <r>
      <t xml:space="preserve">příslušenství </t>
    </r>
    <r>
      <rPr>
        <sz val="11"/>
        <rFont val="Calibri"/>
        <family val="2"/>
        <charset val="238"/>
        <scheme val="minor"/>
      </rPr>
      <t>sekčních vrat</t>
    </r>
  </si>
  <si>
    <t>65-1121</t>
  </si>
  <si>
    <r>
      <t xml:space="preserve">kliky se zámkem </t>
    </r>
    <r>
      <rPr>
        <sz val="11"/>
        <rFont val="Calibri"/>
        <family val="2"/>
        <charset val="238"/>
        <scheme val="minor"/>
      </rPr>
      <t>pro ruční otevírání</t>
    </r>
  </si>
  <si>
    <t>elektrického pohonu</t>
  </si>
  <si>
    <t>65-1131</t>
  </si>
  <si>
    <r>
      <t xml:space="preserve">fotobuněk </t>
    </r>
    <r>
      <rPr>
        <sz val="11"/>
        <rFont val="Calibri"/>
        <family val="2"/>
        <charset val="238"/>
        <scheme val="minor"/>
      </rPr>
      <t>pro bezpečný chod</t>
    </r>
  </si>
  <si>
    <t>pár</t>
  </si>
  <si>
    <t>otvíravých</t>
  </si>
  <si>
    <r>
      <t xml:space="preserve">do ocelové zárubně </t>
    </r>
    <r>
      <rPr>
        <sz val="11"/>
        <rFont val="Calibri"/>
        <family val="2"/>
        <charset val="238"/>
        <scheme val="minor"/>
      </rPr>
      <t>z dílů, plochy</t>
    </r>
  </si>
  <si>
    <t>65-1210</t>
  </si>
  <si>
    <t>65-1220</t>
  </si>
  <si>
    <t>65-1230</t>
  </si>
  <si>
    <t>65-1240</t>
  </si>
  <si>
    <r>
      <t>do ocelové konstrukce,</t>
    </r>
    <r>
      <rPr>
        <sz val="11"/>
        <rFont val="Calibri"/>
        <family val="2"/>
        <charset val="238"/>
        <scheme val="minor"/>
      </rPr>
      <t xml:space="preserve"> plochy</t>
    </r>
  </si>
  <si>
    <t>65-2210</t>
  </si>
  <si>
    <t>65-2220</t>
  </si>
  <si>
    <t>65-2230</t>
  </si>
  <si>
    <t>65-2240</t>
  </si>
  <si>
    <t>posuvných</t>
  </si>
  <si>
    <t>65-3210</t>
  </si>
  <si>
    <t>65-3220</t>
  </si>
  <si>
    <t>65-3230</t>
  </si>
  <si>
    <t>65-3240</t>
  </si>
  <si>
    <r>
      <t xml:space="preserve">přes 13 </t>
    </r>
    <r>
      <rPr>
        <sz val="11"/>
        <color rgb="FF00B050"/>
        <rFont val="Calibri"/>
        <family val="2"/>
        <charset val="238"/>
        <scheme val="minor"/>
      </rPr>
      <t>do 20m2</t>
    </r>
  </si>
  <si>
    <t>65-3250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</si>
  <si>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32m2</t>
    </r>
  </si>
  <si>
    <t>65-3260</t>
  </si>
  <si>
    <t>přes 32m2</t>
  </si>
  <si>
    <t>65-4210</t>
  </si>
  <si>
    <t>65-4220</t>
  </si>
  <si>
    <t>65-4230</t>
  </si>
  <si>
    <t>65-4240</t>
  </si>
  <si>
    <t>65-4250</t>
  </si>
  <si>
    <t>65-4260</t>
  </si>
  <si>
    <t>List 6</t>
  </si>
  <si>
    <r>
      <t xml:space="preserve">skládacích, </t>
    </r>
    <r>
      <rPr>
        <sz val="11"/>
        <rFont val="Calibri"/>
        <family val="2"/>
        <charset val="238"/>
        <scheme val="minor"/>
      </rPr>
      <t>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</si>
  <si>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</t>
    </r>
  </si>
  <si>
    <r>
      <t>tříkřídlových,</t>
    </r>
    <r>
      <rPr>
        <sz val="11"/>
        <rFont val="Calibri"/>
        <family val="2"/>
        <charset val="238"/>
        <scheme val="minor"/>
      </rPr>
      <t xml:space="preserve"> plochy</t>
    </r>
  </si>
  <si>
    <t>65-5210</t>
  </si>
  <si>
    <t>65-5220</t>
  </si>
  <si>
    <t>65-5230</t>
  </si>
  <si>
    <t>65-5231</t>
  </si>
  <si>
    <r>
      <t>čtykřídlových,</t>
    </r>
    <r>
      <rPr>
        <sz val="11"/>
        <rFont val="Calibri"/>
        <family val="2"/>
        <charset val="238"/>
        <scheme val="minor"/>
      </rPr>
      <t xml:space="preserve"> plochy</t>
    </r>
  </si>
  <si>
    <t>65-5240</t>
  </si>
  <si>
    <t>do 20m2</t>
  </si>
  <si>
    <t>65-5250</t>
  </si>
  <si>
    <t>65-5260</t>
  </si>
  <si>
    <t>do ocelové konstrukce</t>
  </si>
  <si>
    <t>65-6210</t>
  </si>
  <si>
    <t>65-6220</t>
  </si>
  <si>
    <t>65-6230</t>
  </si>
  <si>
    <t>65-6231</t>
  </si>
  <si>
    <t>65-6240</t>
  </si>
  <si>
    <t>65-6250</t>
  </si>
  <si>
    <t>65-6260</t>
  </si>
  <si>
    <r>
      <t xml:space="preserve">zvedacích, výklopných </t>
    </r>
    <r>
      <rPr>
        <sz val="11"/>
        <rFont val="Calibri"/>
        <family val="2"/>
        <charset val="238"/>
        <scheme val="minor"/>
      </rPr>
      <t xml:space="preserve"> 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</si>
  <si>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dílů, plochy</t>
    </r>
  </si>
  <si>
    <t>65-7210</t>
  </si>
  <si>
    <t>65-7220</t>
  </si>
  <si>
    <t>65-7230</t>
  </si>
  <si>
    <t>65-7240</t>
  </si>
  <si>
    <r>
      <t xml:space="preserve">do ocelové konstrukce, </t>
    </r>
    <r>
      <rPr>
        <sz val="11"/>
        <rFont val="Calibri"/>
        <family val="2"/>
        <charset val="238"/>
        <scheme val="minor"/>
      </rPr>
      <t>plochy</t>
    </r>
  </si>
  <si>
    <t>65-7310</t>
  </si>
  <si>
    <t>65-7320</t>
  </si>
  <si>
    <t>65-7330</t>
  </si>
  <si>
    <t>65-7340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</si>
  <si>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uzávěrů, výšky</t>
    </r>
  </si>
  <si>
    <t>65-7521</t>
  </si>
  <si>
    <t>65-7522</t>
  </si>
  <si>
    <t>65-7523</t>
  </si>
  <si>
    <t>vratového těsnícího límce</t>
  </si>
  <si>
    <t>65-9111</t>
  </si>
  <si>
    <r>
      <t xml:space="preserve">rozměru </t>
    </r>
    <r>
      <rPr>
        <sz val="11"/>
        <color rgb="FF00B050"/>
        <rFont val="Calibri"/>
        <family val="2"/>
        <charset val="238"/>
        <scheme val="minor"/>
      </rPr>
      <t>do 3500 mm x 3500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</si>
  <si>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</si>
  <si>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66-2110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</si>
  <si>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šroubováním</t>
    </r>
  </si>
  <si>
    <t>66-2120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</si>
  <si>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svařováním</t>
    </r>
  </si>
  <si>
    <t>66-2210</t>
  </si>
  <si>
    <t>List 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</si>
  <si>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</si>
  <si>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83-2101</t>
  </si>
  <si>
    <t>se suchovodem</t>
  </si>
  <si>
    <t>83-2102</t>
  </si>
  <si>
    <t>bez  suchovodu</t>
  </si>
  <si>
    <t>na ocelovou konstrukci</t>
  </si>
  <si>
    <t>83-2111</t>
  </si>
  <si>
    <t>83-2112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</si>
  <si>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k cenám </t>
    </r>
    <r>
      <rPr>
        <sz val="11"/>
        <color rgb="FFFFC000"/>
        <rFont val="Calibri"/>
        <family val="2"/>
        <charset val="238"/>
        <scheme val="minor"/>
      </rPr>
      <t>za montáž</t>
    </r>
  </si>
  <si>
    <r>
      <t xml:space="preserve">ochranného koše, </t>
    </r>
    <r>
      <rPr>
        <sz val="11"/>
        <rFont val="Calibri"/>
        <family val="2"/>
        <charset val="238"/>
        <scheme val="minor"/>
      </rPr>
      <t>připevněného</t>
    </r>
  </si>
  <si>
    <t>83-4111</t>
  </si>
  <si>
    <t>83-4112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</si>
  <si>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</si>
  <si>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86-1000</t>
  </si>
  <si>
    <r>
      <rPr>
        <sz val="11"/>
        <rFont val="Calibri"/>
        <family val="2"/>
        <charset val="238"/>
        <scheme val="minor"/>
      </rPr>
      <t xml:space="preserve">přímých </t>
    </r>
    <r>
      <rPr>
        <sz val="11"/>
        <color rgb="FF00B050"/>
        <rFont val="Calibri"/>
        <family val="2"/>
        <charset val="238"/>
        <scheme val="minor"/>
      </rPr>
      <t xml:space="preserve">délky do 2m, </t>
    </r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zdiva</t>
    </r>
  </si>
  <si>
    <t>86-1001</t>
  </si>
  <si>
    <r>
      <rPr>
        <sz val="11"/>
        <rFont val="Calibri"/>
        <family val="2"/>
        <charset val="238"/>
        <scheme val="minor"/>
      </rPr>
      <t xml:space="preserve">přímých </t>
    </r>
    <r>
      <rPr>
        <sz val="11"/>
        <color rgb="FF00B050"/>
        <rFont val="Calibri"/>
        <family val="2"/>
        <charset val="238"/>
        <scheme val="minor"/>
      </rPr>
      <t xml:space="preserve">délky do 2m, </t>
    </r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betonu</t>
    </r>
  </si>
  <si>
    <t>86-1002</t>
  </si>
  <si>
    <r>
      <rPr>
        <sz val="11"/>
        <rFont val="Calibri"/>
        <family val="2"/>
        <charset val="238"/>
        <scheme val="minor"/>
      </rPr>
      <t xml:space="preserve">přímých </t>
    </r>
    <r>
      <rPr>
        <sz val="11"/>
        <color rgb="FF00B050"/>
        <rFont val="Calibri"/>
        <family val="2"/>
        <charset val="238"/>
        <scheme val="minor"/>
      </rPr>
      <t xml:space="preserve">délky do 2m, </t>
    </r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na ocelovou konstrukci</t>
    </r>
  </si>
  <si>
    <t>86-1010</t>
  </si>
  <si>
    <r>
      <rPr>
        <sz val="11"/>
        <rFont val="Calibri"/>
        <family val="2"/>
        <charset val="238"/>
        <scheme val="minor"/>
      </rPr>
      <t xml:space="preserve">přímých </t>
    </r>
    <r>
      <rPr>
        <sz val="11"/>
        <color rgb="FF00B050"/>
        <rFont val="Calibri"/>
        <family val="2"/>
        <charset val="238"/>
        <scheme val="minor"/>
      </rPr>
      <t xml:space="preserve">délky do 5m, </t>
    </r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zdiva</t>
    </r>
  </si>
  <si>
    <t>86-1011</t>
  </si>
  <si>
    <r>
      <rPr>
        <sz val="11"/>
        <rFont val="Calibri"/>
        <family val="2"/>
        <charset val="238"/>
        <scheme val="minor"/>
      </rPr>
      <t xml:space="preserve">přímých </t>
    </r>
    <r>
      <rPr>
        <sz val="11"/>
        <color rgb="FF00B050"/>
        <rFont val="Calibri"/>
        <family val="2"/>
        <charset val="238"/>
        <scheme val="minor"/>
      </rPr>
      <t xml:space="preserve">délky do 5m, </t>
    </r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betonu</t>
    </r>
  </si>
  <si>
    <t>86-1012</t>
  </si>
  <si>
    <r>
      <rPr>
        <sz val="11"/>
        <rFont val="Calibri"/>
        <family val="2"/>
        <charset val="238"/>
        <scheme val="minor"/>
      </rPr>
      <t xml:space="preserve">přímých </t>
    </r>
    <r>
      <rPr>
        <sz val="11"/>
        <color rgb="FF00B050"/>
        <rFont val="Calibri"/>
        <family val="2"/>
        <charset val="238"/>
        <scheme val="minor"/>
      </rPr>
      <t xml:space="preserve">délky do 5m, </t>
    </r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na ocelovou konstrukci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</si>
  <si>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</si>
  <si>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závěsů</t>
    </r>
  </si>
  <si>
    <t>89-3111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</si>
  <si>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</si>
  <si>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89-1112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</si>
  <si>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</si>
  <si>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89-3113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</si>
  <si>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</si>
  <si>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89-3114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</si>
  <si>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</si>
  <si>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89-3115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</si>
  <si>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</si>
  <si>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89-3116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</si>
  <si>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</si>
  <si>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konzol</t>
    </r>
  </si>
  <si>
    <t>89-3121</t>
  </si>
  <si>
    <t>89-1122</t>
  </si>
  <si>
    <t>89-3123</t>
  </si>
  <si>
    <t>89-3124</t>
  </si>
  <si>
    <t>89-3125</t>
  </si>
  <si>
    <t>89-3126</t>
  </si>
  <si>
    <t>bočních stěn</t>
  </si>
  <si>
    <t>89-3131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</si>
  <si>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z umělých hmot</t>
    </r>
  </si>
  <si>
    <t>89-3132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</si>
  <si>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skleněnou</t>
    </r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</si>
  <si>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color rgb="FFFFC000"/>
        <rFont val="Calibri"/>
        <family val="2"/>
        <charset val="238"/>
        <scheme val="minor"/>
      </rPr>
      <t xml:space="preserve">za montáž </t>
    </r>
    <r>
      <rPr>
        <sz val="11"/>
        <rFont val="Calibri"/>
        <family val="2"/>
        <charset val="238"/>
        <scheme val="minor"/>
      </rPr>
      <t>stříšky</t>
    </r>
  </si>
  <si>
    <t>89-3191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</si>
  <si>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z umělých hmot</t>
    </r>
  </si>
  <si>
    <t>89-3192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</si>
  <si>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skleněnou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</si>
  <si>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</si>
  <si>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99-5111</t>
  </si>
  <si>
    <t>do 5kg</t>
  </si>
  <si>
    <t>99-5112</t>
  </si>
  <si>
    <r>
      <t xml:space="preserve">přes 5 </t>
    </r>
    <r>
      <rPr>
        <sz val="11"/>
        <color rgb="FF00B050"/>
        <rFont val="Calibri"/>
        <family val="2"/>
        <charset val="238"/>
        <scheme val="minor"/>
      </rPr>
      <t>do 10kg</t>
    </r>
  </si>
  <si>
    <t>99-5113</t>
  </si>
  <si>
    <r>
      <t xml:space="preserve">přes 10 </t>
    </r>
    <r>
      <rPr>
        <sz val="11"/>
        <color rgb="FF00B050"/>
        <rFont val="Calibri"/>
        <family val="2"/>
        <charset val="238"/>
        <scheme val="minor"/>
      </rPr>
      <t>do 20kg</t>
    </r>
  </si>
  <si>
    <t>99-5114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</si>
  <si>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50kg</t>
    </r>
  </si>
  <si>
    <t>99-5115</t>
  </si>
  <si>
    <r>
      <t xml:space="preserve">přes 50 </t>
    </r>
    <r>
      <rPr>
        <sz val="11"/>
        <color rgb="FF00B050"/>
        <rFont val="Calibri"/>
        <family val="2"/>
        <charset val="238"/>
        <scheme val="minor"/>
      </rPr>
      <t>do 100kg</t>
    </r>
  </si>
  <si>
    <t>99-5116</t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</si>
  <si>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250kg</t>
    </r>
  </si>
  <si>
    <t>99-5117</t>
  </si>
  <si>
    <r>
      <t xml:space="preserve">přes 250 </t>
    </r>
    <r>
      <rPr>
        <sz val="11"/>
        <color rgb="FF00B050"/>
        <rFont val="Calibri"/>
        <family val="2"/>
        <charset val="238"/>
        <scheme val="minor"/>
      </rPr>
      <t>do 500kg</t>
    </r>
  </si>
  <si>
    <t>List 8</t>
  </si>
  <si>
    <t>783 NÁTĚRY ATYPICKÝCH ZÁMEČNICKÝCH KONSTRUKCÍ</t>
  </si>
  <si>
    <t>Příprava podkladu před provedením nátěru</t>
  </si>
  <si>
    <t>bezoplachové odrezivění</t>
  </si>
  <si>
    <t>30-1311</t>
  </si>
  <si>
    <t>odmaštění vodou ředitelným odmašťovačem</t>
  </si>
  <si>
    <t>odmaštění ředidlovým odmašťovačem</t>
  </si>
  <si>
    <t>30-1401</t>
  </si>
  <si>
    <t>ometení</t>
  </si>
  <si>
    <t>Tmelení</t>
  </si>
  <si>
    <t>32-2101</t>
  </si>
  <si>
    <r>
      <rPr>
        <sz val="11"/>
        <rFont val="Calibri"/>
        <family val="2"/>
        <charset val="238"/>
        <scheme val="minor"/>
      </rPr>
      <t>včetně přebroušení</t>
    </r>
    <r>
      <rPr>
        <sz val="11"/>
        <color rgb="FF92D050"/>
        <rFont val="Calibri"/>
        <family val="2"/>
        <charset val="238"/>
        <scheme val="minor"/>
      </rPr>
      <t xml:space="preserve"> disperzním tmelem</t>
    </r>
  </si>
  <si>
    <t>34-2101</t>
  </si>
  <si>
    <r>
      <t xml:space="preserve">včetně přebroušení  </t>
    </r>
    <r>
      <rPr>
        <sz val="11"/>
        <color rgb="FF92D050"/>
        <rFont val="Calibri"/>
        <family val="2"/>
        <charset val="238"/>
        <scheme val="minor"/>
      </rPr>
      <t>polyuretanovým tmelem</t>
    </r>
  </si>
  <si>
    <t>35-2101</t>
  </si>
  <si>
    <r>
      <t xml:space="preserve">včetně přebroušení </t>
    </r>
    <r>
      <rPr>
        <sz val="11"/>
        <color rgb="FF92D050"/>
        <rFont val="Calibri"/>
        <family val="2"/>
        <charset val="238"/>
        <scheme val="minor"/>
      </rPr>
      <t>polyesterovým tmelem</t>
    </r>
  </si>
  <si>
    <t>Základní impregnační nátěr</t>
  </si>
  <si>
    <t>34-3101</t>
  </si>
  <si>
    <r>
      <rPr>
        <sz val="11"/>
        <color rgb="FF92D050"/>
        <rFont val="Calibri"/>
        <family val="2"/>
        <charset val="238"/>
        <scheme val="minor"/>
      </rPr>
      <t>jednonásobný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92D050"/>
        <rFont val="Calibri"/>
        <family val="2"/>
        <charset val="238"/>
        <scheme val="minor"/>
      </rPr>
      <t>polyuretanový</t>
    </r>
  </si>
  <si>
    <t>Základní nátěr</t>
  </si>
  <si>
    <t>31-4101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</si>
  <si>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</t>
    </r>
  </si>
  <si>
    <t>32-4101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</si>
  <si>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akrylátový</t>
    </r>
  </si>
  <si>
    <t>33-4101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</si>
  <si>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epoxidový</t>
    </r>
  </si>
  <si>
    <t>34-4101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</si>
  <si>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polyuretanový</t>
    </r>
  </si>
  <si>
    <t>35-4101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</si>
  <si>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nitrokombinační</t>
    </r>
  </si>
  <si>
    <t>36-4101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</si>
  <si>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olejový</t>
    </r>
  </si>
  <si>
    <t>Základní antikorozní nátěr</t>
  </si>
  <si>
    <t>31-4201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</si>
  <si>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standardní</t>
    </r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</si>
  <si>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samozákladující</t>
    </r>
  </si>
  <si>
    <t>32-4201</t>
  </si>
  <si>
    <t>33-4201</t>
  </si>
  <si>
    <t>34-4201</t>
  </si>
  <si>
    <t>Mezinátěr</t>
  </si>
  <si>
    <t>31-5101</t>
  </si>
  <si>
    <t>32-5101</t>
  </si>
  <si>
    <t>33-5101</t>
  </si>
  <si>
    <t>Krycí ( email )</t>
  </si>
  <si>
    <t>31-7101</t>
  </si>
  <si>
    <t>32-7101</t>
  </si>
  <si>
    <t>33-7101</t>
  </si>
  <si>
    <t>34-7101</t>
  </si>
  <si>
    <t>ODSTRANĚNÍ NÁTĚRŮ</t>
  </si>
  <si>
    <t>30-6801</t>
  </si>
  <si>
    <t>obroušením</t>
  </si>
  <si>
    <t>30-6805</t>
  </si>
  <si>
    <t>opálením</t>
  </si>
  <si>
    <t>30-6807</t>
  </si>
  <si>
    <t>odstraňovačem nátěrů</t>
  </si>
  <si>
    <t>30-6809</t>
  </si>
  <si>
    <t>okartáčováním</t>
  </si>
  <si>
    <t>30-6811</t>
  </si>
  <si>
    <t>oškrábáním</t>
  </si>
  <si>
    <t>HILTI</t>
  </si>
  <si>
    <t>Hilti HIT-V M12x150</t>
  </si>
  <si>
    <t>Hilti HIT-V M16x200</t>
  </si>
  <si>
    <t>Hilti HIT-V M20x250</t>
  </si>
  <si>
    <t>Hilti HIT-V M30x450</t>
  </si>
  <si>
    <t>Lepící hmota</t>
  </si>
  <si>
    <t>Hilti HIT-HY 200</t>
  </si>
  <si>
    <t>balení 330 ml</t>
  </si>
  <si>
    <t>M12</t>
  </si>
  <si>
    <t>M16</t>
  </si>
  <si>
    <t>M20</t>
  </si>
  <si>
    <t>M30</t>
  </si>
  <si>
    <t>Lepidlo</t>
  </si>
  <si>
    <t>.</t>
  </si>
  <si>
    <t>..</t>
  </si>
  <si>
    <t>MK</t>
  </si>
  <si>
    <t>Montáž kotev HILTI</t>
  </si>
  <si>
    <t>CH</t>
  </si>
  <si>
    <t>Chemická kotva</t>
  </si>
  <si>
    <t>KOVÁNÍ</t>
  </si>
  <si>
    <t>SZ</t>
  </si>
  <si>
    <t>Samozavírač</t>
  </si>
  <si>
    <t>PK</t>
  </si>
  <si>
    <t>Panikové kování</t>
  </si>
  <si>
    <t>J</t>
  </si>
  <si>
    <t>D</t>
  </si>
  <si>
    <t>jednokřídlových dveří</t>
  </si>
  <si>
    <t>dvoukřídlových dveří</t>
  </si>
  <si>
    <t>V</t>
  </si>
  <si>
    <t>FAB vložka</t>
  </si>
  <si>
    <t>KZ</t>
  </si>
  <si>
    <t>Koordinátor zavíráni</t>
  </si>
  <si>
    <t>BK</t>
  </si>
  <si>
    <t>Bezpečnostní kování</t>
  </si>
  <si>
    <t>EZ</t>
  </si>
  <si>
    <t>Elektrozámek</t>
  </si>
  <si>
    <t>AOU</t>
  </si>
  <si>
    <t>Aut.otevření+uzavření</t>
  </si>
  <si>
    <t>39-1112</t>
  </si>
  <si>
    <t>Nátěr dveří</t>
  </si>
  <si>
    <t>Šířka</t>
  </si>
  <si>
    <t>Výška</t>
  </si>
  <si>
    <t>Hloubka</t>
  </si>
  <si>
    <t>65-1126</t>
  </si>
  <si>
    <t>Nátěr zárubně</t>
  </si>
  <si>
    <t>Žebříky požární s ochranným košem</t>
  </si>
  <si>
    <t>SAKO Brno, a.s.</t>
  </si>
  <si>
    <t>Projekt dotříďovací linky</t>
  </si>
  <si>
    <t>Brno</t>
  </si>
  <si>
    <t>Jedovnická 2, 628 00 Brno</t>
  </si>
  <si>
    <t>10/2019</t>
  </si>
  <si>
    <t>DSP</t>
  </si>
  <si>
    <t>19-40/046</t>
  </si>
  <si>
    <t>849 239 30</t>
  </si>
  <si>
    <t>Z/1</t>
  </si>
  <si>
    <t>Z/2</t>
  </si>
  <si>
    <t>SO 02</t>
  </si>
  <si>
    <t>Hala dotříďovací linky</t>
  </si>
  <si>
    <t>Vnější ocelové dveře</t>
  </si>
  <si>
    <t>Rám</t>
  </si>
  <si>
    <t>jednokřídlové, zateplené</t>
  </si>
  <si>
    <t>křídlo</t>
  </si>
  <si>
    <t>- křídlo otevíravé, hladké,</t>
  </si>
  <si>
    <t>plné, vč. zárubně.</t>
  </si>
  <si>
    <t>Sekční průmyslová vrata.</t>
  </si>
  <si>
    <t>snímání polohy vrat.</t>
  </si>
  <si>
    <t>Nouzové ovládání řetězem.</t>
  </si>
  <si>
    <t>Umístění pohonu uvnitř vpravo,</t>
  </si>
  <si>
    <t>ovládání pomocí tlačítek na</t>
  </si>
  <si>
    <t>řídící jednotce vrat. Ovládání</t>
  </si>
  <si>
    <t>impulsní, jištění spodní hrany</t>
  </si>
  <si>
    <t>Pohon elektrický, digitální</t>
  </si>
  <si>
    <t>vrat optické. Pojistka proti</t>
  </si>
  <si>
    <t>prasknutí pružin, vč. kování.</t>
  </si>
  <si>
    <t>Barva</t>
  </si>
  <si>
    <t>Zvenku i zevnitř - RAL 9010</t>
  </si>
  <si>
    <t>Rozměr</t>
  </si>
  <si>
    <t>5000 x 6000 mm</t>
  </si>
  <si>
    <t>Dodávka, doprava,</t>
  </si>
  <si>
    <t>montáž</t>
  </si>
  <si>
    <t>Pravé 900x2000 mm</t>
  </si>
  <si>
    <t>Levé 900x2000 mm</t>
  </si>
  <si>
    <t>Ostatní</t>
  </si>
  <si>
    <t>-ocelová zárubeň na vložení</t>
  </si>
  <si>
    <t>požadavky</t>
  </si>
  <si>
    <t>Požární</t>
  </si>
  <si>
    <t>- bez požární odolnosti</t>
  </si>
  <si>
    <t>odolnost</t>
  </si>
  <si>
    <t>Práh</t>
  </si>
  <si>
    <t>- těsný AL práh</t>
  </si>
  <si>
    <t>s přerušeným tepelným</t>
  </si>
  <si>
    <t>mostem, výška prahu</t>
  </si>
  <si>
    <t>do 20 mm</t>
  </si>
  <si>
    <t>Kování</t>
  </si>
  <si>
    <t>-klika + panikové</t>
  </si>
  <si>
    <t>kování</t>
  </si>
  <si>
    <t>Zámek</t>
  </si>
  <si>
    <t xml:space="preserve">-zámek zadlabávací </t>
  </si>
  <si>
    <t>panikový vložkový</t>
  </si>
  <si>
    <t>FAB</t>
  </si>
  <si>
    <t>Rámu i křídla - RAL 9010</t>
  </si>
  <si>
    <t>Montáž dveří</t>
  </si>
  <si>
    <t>Montáž samozavírače</t>
  </si>
  <si>
    <t>Požární uzávěr, ocelové dveře</t>
  </si>
  <si>
    <t>jednokřídlové.</t>
  </si>
  <si>
    <t>Z/3</t>
  </si>
  <si>
    <t>Pravé 800x1970 mm</t>
  </si>
  <si>
    <t>- protipožární</t>
  </si>
  <si>
    <t xml:space="preserve"> - zdivo tl. 150 mm POROTHERM</t>
  </si>
  <si>
    <t>- bez prahu</t>
  </si>
  <si>
    <t>-klika + klika</t>
  </si>
  <si>
    <t>- EW 30 DP1-C</t>
  </si>
  <si>
    <t>vložkový FAB</t>
  </si>
  <si>
    <t>-ocelová zárubeň</t>
  </si>
  <si>
    <t>Rámu i křídla - RAL 9006</t>
  </si>
  <si>
    <t>dvoukřídlové.</t>
  </si>
  <si>
    <t>do otvoru - zdivo tl.</t>
  </si>
  <si>
    <t>Z/4</t>
  </si>
  <si>
    <t>Pravé 2000x2500 mm</t>
  </si>
  <si>
    <t>Samozavírač na obou</t>
  </si>
  <si>
    <t>křídlech</t>
  </si>
  <si>
    <t>Koordinátor zavírání</t>
  </si>
  <si>
    <t>Montáž koordinátoru</t>
  </si>
  <si>
    <t>150 mm - protipožární</t>
  </si>
  <si>
    <t>Z/5</t>
  </si>
  <si>
    <t>Ocelová zárubeň do zdiva</t>
  </si>
  <si>
    <t>Porotherm tl. 150 mm</t>
  </si>
  <si>
    <t>Barva : šedá RAL 9006</t>
  </si>
  <si>
    <t>Rozměr 800x1970 mm</t>
  </si>
  <si>
    <t>Pravá</t>
  </si>
  <si>
    <t>Z/6</t>
  </si>
  <si>
    <t>Levé 1750x2750 mm</t>
  </si>
  <si>
    <t>Z/7</t>
  </si>
  <si>
    <t>Rozměr 700x1970 mm</t>
  </si>
  <si>
    <t>Levá</t>
  </si>
  <si>
    <t>Z/8</t>
  </si>
  <si>
    <t>Vnitřní ocelové dveře</t>
  </si>
  <si>
    <t>jednokřídlové</t>
  </si>
  <si>
    <t>do otvoru - zdivo tl. 150 mm</t>
  </si>
  <si>
    <t>Pravé 1200x2400 mm</t>
  </si>
  <si>
    <t>Z/9</t>
  </si>
  <si>
    <t>Posuvný požární uzávěr</t>
  </si>
  <si>
    <t>pro nepřerušený dopravník</t>
  </si>
  <si>
    <t>-2200 x 1800 mm</t>
  </si>
  <si>
    <t>s požární odolností</t>
  </si>
  <si>
    <t>E 30 DP1-C, vč. montáže</t>
  </si>
  <si>
    <t>10/Z</t>
  </si>
  <si>
    <t xml:space="preserve">Požární žebřík </t>
  </si>
  <si>
    <t>s ochranným košem</t>
  </si>
  <si>
    <t>košem a suchovodem</t>
  </si>
  <si>
    <t>Pozinkovaný</t>
  </si>
  <si>
    <t>Pororošt</t>
  </si>
  <si>
    <t>SP 330-34/38-3</t>
  </si>
  <si>
    <t>Montáž pororoštu</t>
  </si>
  <si>
    <t>Montáž žebříku</t>
  </si>
  <si>
    <t>Montáž ochranného</t>
  </si>
  <si>
    <t>koše</t>
  </si>
  <si>
    <t>85-1101</t>
  </si>
  <si>
    <t>Montáž podesty</t>
  </si>
  <si>
    <t>žebříku</t>
  </si>
  <si>
    <t>Pevná spojka 75</t>
  </si>
  <si>
    <t>Víčko 75 + řetízek</t>
  </si>
  <si>
    <t>Objímka s maticí</t>
  </si>
  <si>
    <t>osa A-6 a G-6</t>
  </si>
  <si>
    <t>osa B - 11</t>
  </si>
  <si>
    <t>osa G - 2 a G - 9</t>
  </si>
  <si>
    <t>osa B - 1</t>
  </si>
  <si>
    <t>OK pro vrata</t>
  </si>
  <si>
    <t>OK pro dveře</t>
  </si>
  <si>
    <t>Montáž OK pro vrata</t>
  </si>
  <si>
    <t>Montáž OK pro dveře</t>
  </si>
  <si>
    <t>OK pro okna</t>
  </si>
  <si>
    <t>Montáž OK pro okna</t>
  </si>
  <si>
    <t xml:space="preserve">OK pro pásový </t>
  </si>
  <si>
    <t>dopravník</t>
  </si>
  <si>
    <t>Montáž OK pro</t>
  </si>
  <si>
    <t>Montáž OK pro pásový</t>
  </si>
  <si>
    <t>OK pro žaluziové</t>
  </si>
  <si>
    <t>klapky</t>
  </si>
  <si>
    <t>žaluziové klapky</t>
  </si>
  <si>
    <t>OK pro VZT</t>
  </si>
  <si>
    <t>Ocelový poklop</t>
  </si>
  <si>
    <t>1000 x 1200 mm</t>
  </si>
  <si>
    <t>Montáž ocelového</t>
  </si>
  <si>
    <t>poklopu</t>
  </si>
  <si>
    <t>Ocelové stupadlo</t>
  </si>
  <si>
    <t>do šachty</t>
  </si>
  <si>
    <t>Pomocná OK pro</t>
  </si>
  <si>
    <t>elektrožlaby</t>
  </si>
  <si>
    <t>Montáž pomocné OK</t>
  </si>
  <si>
    <t>pro elektrožlaby</t>
  </si>
  <si>
    <t>atiku</t>
  </si>
  <si>
    <t>výšky do 24 m</t>
  </si>
  <si>
    <t>Nátěry :</t>
  </si>
  <si>
    <t>900 x 2000 mm - 6 ks</t>
  </si>
  <si>
    <t>800 x 1970 mm - 4 ks</t>
  </si>
  <si>
    <t>2000 x 2500 mm - 1 ks</t>
  </si>
  <si>
    <t>1750 x 2750 mm - 5 ks</t>
  </si>
  <si>
    <t>700 x 1970 mm - 4 ks</t>
  </si>
  <si>
    <t>1200 x 2400 mm - 1 ks</t>
  </si>
  <si>
    <t>900 x 2000 mm - 1 ks</t>
  </si>
  <si>
    <t>3 ks</t>
  </si>
  <si>
    <t>7 ks</t>
  </si>
  <si>
    <t>11 ks</t>
  </si>
  <si>
    <t>dopravník - 1 ks</t>
  </si>
  <si>
    <t>klapky - 2 ks</t>
  </si>
  <si>
    <t>5 ks</t>
  </si>
  <si>
    <t>1000 x 1200 mm - 1 ks</t>
  </si>
  <si>
    <t>elektrožlaby - 1 ks</t>
  </si>
  <si>
    <t>atiku - 38 ks</t>
  </si>
  <si>
    <t>M 16x200</t>
  </si>
  <si>
    <t>pro chemickou kotvu</t>
  </si>
  <si>
    <t>Montáž kotev</t>
  </si>
  <si>
    <t>Z/2.1</t>
  </si>
  <si>
    <t>- EI 30 DP1-C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</si>
</sst>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2">
    <font>
      <sz val="11"/>
      <color theme="1"/>
      <name val="Calibri"/>
      <family val="2"/>
      <charset val="238"/>
      <scheme val="minor"/>
    </font>
    <font>
      <b/>
      <sz val="12"/>
      <color theme="1"/>
      <name val="RomanC"/>
      <charset val="238"/>
    </font>
    <font>
      <sz val="14"/>
      <color theme="1"/>
      <name val="Algerian"/>
      <family val="5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20"/>
      <color theme="1"/>
      <name val="Aharoni"/>
      <charset val="177"/>
    </font>
    <font>
      <sz val="20"/>
      <color theme="1"/>
      <name val="Times New Roman"/>
      <family val="1"/>
      <charset val="238"/>
    </font>
    <font>
      <sz val="16"/>
      <color theme="1"/>
      <name val="Aharoni"/>
      <charset val="177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1"/>
      <color theme="7" tint="0.3999755851924192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24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2">
    <xf numFmtId="0" fontId="0" fillId="0" borderId="0" xfId="0"/>
    <xf numFmtId="0" fontId="0" fillId="0" borderId="0" xfId="0" applyAlignment="1"/>
    <xf numFmtId="0" fontId="0" fillId="0" borderId="0" xfId="0" applyBorder="1"/>
    <xf numFmtId="0" fontId="8" fillId="0" borderId="0" xfId="0" applyFont="1"/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31" xfId="0" applyFont="1" applyBorder="1"/>
    <xf numFmtId="0" fontId="12" fillId="0" borderId="0" xfId="0" applyFont="1"/>
    <xf numFmtId="0" fontId="0" fillId="0" borderId="12" xfId="0" applyBorder="1"/>
    <xf numFmtId="0" fontId="0" fillId="0" borderId="0" xfId="0" applyBorder="1"/>
    <xf numFmtId="0" fontId="0" fillId="0" borderId="27" xfId="0" applyBorder="1"/>
    <xf numFmtId="0" fontId="0" fillId="0" borderId="24" xfId="0" applyBorder="1"/>
    <xf numFmtId="0" fontId="0" fillId="0" borderId="38" xfId="0" applyBorder="1"/>
    <xf numFmtId="0" fontId="0" fillId="0" borderId="26" xfId="0" applyBorder="1"/>
    <xf numFmtId="0" fontId="0" fillId="0" borderId="32" xfId="0" applyBorder="1"/>
    <xf numFmtId="3" fontId="12" fillId="0" borderId="0" xfId="0" applyNumberFormat="1" applyFont="1" applyAlignment="1">
      <alignment horizontal="left"/>
    </xf>
    <xf numFmtId="0" fontId="3" fillId="0" borderId="21" xfId="0" applyFont="1" applyBorder="1" applyAlignment="1">
      <alignment horizontal="center"/>
    </xf>
    <xf numFmtId="0" fontId="1" fillId="0" borderId="16" xfId="0" applyFont="1" applyBorder="1" applyAlignment="1"/>
    <xf numFmtId="0" fontId="1" fillId="0" borderId="38" xfId="0" applyFont="1" applyBorder="1" applyAlignment="1"/>
    <xf numFmtId="0" fontId="1" fillId="0" borderId="39" xfId="0" applyFont="1" applyBorder="1" applyAlignment="1"/>
    <xf numFmtId="0" fontId="1" fillId="0" borderId="8" xfId="0" applyFont="1" applyBorder="1" applyAlignment="1"/>
    <xf numFmtId="0" fontId="6" fillId="0" borderId="3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/>
    <xf numFmtId="0" fontId="0" fillId="0" borderId="0" xfId="0"/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1" xfId="0" applyFont="1" applyFill="1" applyBorder="1" applyAlignment="1">
      <alignment horizontal="center"/>
    </xf>
    <xf numFmtId="0" fontId="16" fillId="0" borderId="31" xfId="0" applyFont="1" applyBorder="1"/>
    <xf numFmtId="0" fontId="8" fillId="0" borderId="3" xfId="0" applyFont="1" applyBorder="1"/>
    <xf numFmtId="0" fontId="8" fillId="0" borderId="34" xfId="0" applyFont="1" applyBorder="1"/>
    <xf numFmtId="0" fontId="8" fillId="0" borderId="0" xfId="0" applyFont="1" applyBorder="1"/>
    <xf numFmtId="3" fontId="8" fillId="0" borderId="45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0" fontId="8" fillId="0" borderId="44" xfId="0" applyFont="1" applyBorder="1"/>
    <xf numFmtId="0" fontId="8" fillId="0" borderId="45" xfId="0" applyFont="1" applyBorder="1" applyAlignment="1">
      <alignment horizontal="center"/>
    </xf>
    <xf numFmtId="3" fontId="8" fillId="0" borderId="50" xfId="0" applyNumberFormat="1" applyFont="1" applyBorder="1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2" xfId="0" applyFont="1" applyBorder="1" applyAlignment="1"/>
    <xf numFmtId="0" fontId="0" fillId="0" borderId="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4" xfId="0" applyFont="1" applyBorder="1" applyAlignment="1"/>
    <xf numFmtId="0" fontId="0" fillId="0" borderId="25" xfId="0" applyBorder="1"/>
    <xf numFmtId="0" fontId="0" fillId="0" borderId="53" xfId="0" applyFont="1" applyBorder="1" applyAlignment="1"/>
    <xf numFmtId="0" fontId="0" fillId="0" borderId="54" xfId="0" applyBorder="1"/>
    <xf numFmtId="0" fontId="0" fillId="0" borderId="55" xfId="0" applyBorder="1"/>
    <xf numFmtId="0" fontId="0" fillId="0" borderId="0" xfId="0" applyFill="1" applyBorder="1" applyAlignment="1">
      <alignment horizontal="right"/>
    </xf>
    <xf numFmtId="0" fontId="0" fillId="0" borderId="53" xfId="0" applyBorder="1"/>
    <xf numFmtId="0" fontId="0" fillId="0" borderId="56" xfId="0" applyBorder="1"/>
    <xf numFmtId="2" fontId="0" fillId="0" borderId="32" xfId="0" applyNumberFormat="1" applyBorder="1"/>
    <xf numFmtId="2" fontId="0" fillId="0" borderId="54" xfId="0" applyNumberFormat="1" applyBorder="1"/>
    <xf numFmtId="0" fontId="17" fillId="0" borderId="16" xfId="0" applyFont="1" applyBorder="1" applyAlignment="1"/>
    <xf numFmtId="0" fontId="17" fillId="0" borderId="16" xfId="0" applyFont="1" applyBorder="1"/>
    <xf numFmtId="0" fontId="8" fillId="0" borderId="0" xfId="0" applyFont="1" applyBorder="1" applyAlignment="1">
      <alignment horizontal="right"/>
    </xf>
    <xf numFmtId="0" fontId="8" fillId="0" borderId="19" xfId="0" applyFont="1" applyBorder="1"/>
    <xf numFmtId="0" fontId="8" fillId="0" borderId="18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right"/>
    </xf>
    <xf numFmtId="0" fontId="8" fillId="0" borderId="33" xfId="0" applyFont="1" applyBorder="1"/>
    <xf numFmtId="3" fontId="8" fillId="0" borderId="43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0" fontId="8" fillId="0" borderId="38" xfId="0" applyFont="1" applyBorder="1"/>
    <xf numFmtId="0" fontId="8" fillId="0" borderId="36" xfId="0" applyFont="1" applyBorder="1"/>
    <xf numFmtId="0" fontId="22" fillId="0" borderId="0" xfId="0" applyFont="1"/>
    <xf numFmtId="49" fontId="12" fillId="0" borderId="0" xfId="0" applyNumberFormat="1" applyFont="1"/>
    <xf numFmtId="3" fontId="22" fillId="0" borderId="0" xfId="0" applyNumberFormat="1" applyFont="1"/>
    <xf numFmtId="3" fontId="0" fillId="0" borderId="0" xfId="0" applyNumberFormat="1"/>
    <xf numFmtId="0" fontId="23" fillId="0" borderId="0" xfId="0" applyFont="1"/>
    <xf numFmtId="3" fontId="17" fillId="0" borderId="0" xfId="0" applyNumberFormat="1" applyFont="1"/>
    <xf numFmtId="0" fontId="17" fillId="0" borderId="0" xfId="0" applyFont="1"/>
    <xf numFmtId="3" fontId="0" fillId="0" borderId="27" xfId="0" applyNumberFormat="1" applyBorder="1"/>
    <xf numFmtId="0" fontId="0" fillId="0" borderId="0" xfId="0" applyAlignment="1">
      <alignment horizontal="center"/>
    </xf>
    <xf numFmtId="0" fontId="0" fillId="0" borderId="0" xfId="0"/>
    <xf numFmtId="164" fontId="0" fillId="0" borderId="33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0" fontId="25" fillId="0" borderId="0" xfId="0" applyFont="1"/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/>
    <xf numFmtId="0" fontId="0" fillId="0" borderId="27" xfId="0" applyBorder="1"/>
    <xf numFmtId="0" fontId="3" fillId="0" borderId="21" xfId="0" applyFont="1" applyBorder="1" applyAlignment="1">
      <alignment horizontal="center"/>
    </xf>
    <xf numFmtId="2" fontId="26" fillId="0" borderId="46" xfId="0" applyNumberFormat="1" applyFont="1" applyBorder="1" applyAlignment="1"/>
    <xf numFmtId="0" fontId="26" fillId="0" borderId="48" xfId="0" applyFont="1" applyBorder="1" applyAlignment="1"/>
    <xf numFmtId="0" fontId="26" fillId="0" borderId="56" xfId="0" applyFont="1" applyBorder="1" applyAlignment="1"/>
    <xf numFmtId="0" fontId="26" fillId="0" borderId="46" xfId="0" applyFont="1" applyBorder="1" applyAlignment="1"/>
    <xf numFmtId="0" fontId="0" fillId="0" borderId="13" xfId="0" applyBorder="1" applyAlignment="1"/>
    <xf numFmtId="0" fontId="12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0" fillId="0" borderId="0" xfId="0"/>
    <xf numFmtId="2" fontId="26" fillId="0" borderId="29" xfId="0" applyNumberFormat="1" applyFont="1" applyBorder="1"/>
    <xf numFmtId="0" fontId="26" fillId="0" borderId="29" xfId="0" applyFont="1" applyBorder="1"/>
    <xf numFmtId="0" fontId="26" fillId="0" borderId="46" xfId="0" applyFont="1" applyBorder="1"/>
    <xf numFmtId="0" fontId="26" fillId="0" borderId="51" xfId="0" applyFont="1" applyBorder="1"/>
    <xf numFmtId="0" fontId="26" fillId="0" borderId="52" xfId="0" applyFont="1" applyBorder="1"/>
    <xf numFmtId="2" fontId="26" fillId="0" borderId="46" xfId="0" applyNumberFormat="1" applyFont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7" xfId="0" applyBorder="1"/>
    <xf numFmtId="0" fontId="0" fillId="0" borderId="0" xfId="0"/>
    <xf numFmtId="2" fontId="26" fillId="0" borderId="51" xfId="0" applyNumberFormat="1" applyFont="1" applyBorder="1"/>
    <xf numFmtId="0" fontId="0" fillId="0" borderId="19" xfId="0" applyBorder="1"/>
    <xf numFmtId="0" fontId="0" fillId="0" borderId="23" xfId="0" applyBorder="1"/>
    <xf numFmtId="164" fontId="0" fillId="0" borderId="23" xfId="0" applyNumberFormat="1" applyBorder="1" applyAlignment="1">
      <alignment horizontal="center"/>
    </xf>
    <xf numFmtId="0" fontId="0" fillId="0" borderId="22" xfId="0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20" xfId="0" applyFill="1" applyBorder="1"/>
    <xf numFmtId="0" fontId="0" fillId="4" borderId="32" xfId="0" applyFill="1" applyBorder="1" applyAlignment="1">
      <alignment horizontal="center"/>
    </xf>
    <xf numFmtId="0" fontId="0" fillId="4" borderId="32" xfId="0" applyFill="1" applyBorder="1"/>
    <xf numFmtId="0" fontId="0" fillId="4" borderId="25" xfId="0" applyFill="1" applyBorder="1"/>
    <xf numFmtId="0" fontId="0" fillId="4" borderId="32" xfId="0" applyFill="1" applyBorder="1" applyAlignment="1"/>
    <xf numFmtId="0" fontId="0" fillId="4" borderId="25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0" fillId="3" borderId="16" xfId="0" applyFill="1" applyBorder="1"/>
    <xf numFmtId="0" fontId="0" fillId="3" borderId="37" xfId="0" applyFill="1" applyBorder="1"/>
    <xf numFmtId="0" fontId="0" fillId="3" borderId="18" xfId="0" applyFill="1" applyBorder="1"/>
    <xf numFmtId="0" fontId="0" fillId="3" borderId="33" xfId="0" applyFill="1" applyBorder="1"/>
    <xf numFmtId="0" fontId="18" fillId="3" borderId="34" xfId="0" applyFont="1" applyFill="1" applyBorder="1" applyAlignment="1">
      <alignment horizontal="center"/>
    </xf>
    <xf numFmtId="0" fontId="18" fillId="3" borderId="19" xfId="0" applyFont="1" applyFill="1" applyBorder="1" applyAlignment="1">
      <alignment horizontal="center"/>
    </xf>
    <xf numFmtId="3" fontId="18" fillId="3" borderId="35" xfId="0" applyNumberFormat="1" applyFont="1" applyFill="1" applyBorder="1" applyAlignment="1">
      <alignment horizontal="center"/>
    </xf>
    <xf numFmtId="3" fontId="18" fillId="3" borderId="19" xfId="0" applyNumberFormat="1" applyFont="1" applyFill="1" applyBorder="1" applyAlignment="1">
      <alignment horizontal="center"/>
    </xf>
    <xf numFmtId="0" fontId="18" fillId="3" borderId="35" xfId="0" applyFon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8" fillId="3" borderId="44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3" fontId="0" fillId="3" borderId="44" xfId="0" applyNumberFormat="1" applyFill="1" applyBorder="1" applyAlignment="1">
      <alignment horizontal="center"/>
    </xf>
    <xf numFmtId="0" fontId="0" fillId="0" borderId="27" xfId="0" applyBorder="1" applyAlignment="1"/>
    <xf numFmtId="0" fontId="21" fillId="0" borderId="27" xfId="0" applyFont="1" applyBorder="1"/>
    <xf numFmtId="0" fontId="0" fillId="0" borderId="0" xfId="0" applyFont="1" applyAlignment="1"/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/>
    <xf numFmtId="0" fontId="0" fillId="0" borderId="0" xfId="0" applyAlignment="1">
      <alignment horizontal="right"/>
    </xf>
    <xf numFmtId="4" fontId="26" fillId="0" borderId="52" xfId="0" applyNumberFormat="1" applyFont="1" applyBorder="1" applyAlignment="1"/>
    <xf numFmtId="2" fontId="0" fillId="0" borderId="55" xfId="0" applyNumberFormat="1" applyBorder="1"/>
    <xf numFmtId="2" fontId="0" fillId="0" borderId="25" xfId="0" applyNumberFormat="1" applyBorder="1"/>
    <xf numFmtId="2" fontId="26" fillId="0" borderId="52" xfId="0" applyNumberFormat="1" applyFont="1" applyBorder="1"/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49" fontId="28" fillId="0" borderId="0" xfId="0" applyNumberFormat="1" applyFont="1" applyBorder="1" applyAlignment="1">
      <alignment horizontal="right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9" fontId="21" fillId="0" borderId="57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0" xfId="0" applyFont="1" applyBorder="1"/>
    <xf numFmtId="4" fontId="0" fillId="0" borderId="19" xfId="0" applyNumberFormat="1" applyBorder="1" applyAlignment="1">
      <alignment horizontal="right"/>
    </xf>
    <xf numFmtId="0" fontId="21" fillId="0" borderId="0" xfId="0" applyFont="1" applyBorder="1"/>
    <xf numFmtId="0" fontId="30" fillId="0" borderId="0" xfId="0" applyFont="1" applyBorder="1" applyAlignment="1">
      <alignment horizontal="center"/>
    </xf>
    <xf numFmtId="0" fontId="0" fillId="0" borderId="21" xfId="0" applyBorder="1"/>
    <xf numFmtId="4" fontId="0" fillId="0" borderId="22" xfId="0" applyNumberFormat="1" applyBorder="1" applyAlignment="1">
      <alignment horizontal="right"/>
    </xf>
    <xf numFmtId="0" fontId="22" fillId="0" borderId="0" xfId="0" applyFont="1" applyFill="1" applyBorder="1"/>
    <xf numFmtId="0" fontId="22" fillId="0" borderId="21" xfId="0" applyFont="1" applyBorder="1"/>
    <xf numFmtId="2" fontId="0" fillId="0" borderId="19" xfId="0" applyNumberFormat="1" applyBorder="1"/>
    <xf numFmtId="0" fontId="21" fillId="0" borderId="21" xfId="0" applyFont="1" applyBorder="1"/>
    <xf numFmtId="0" fontId="30" fillId="0" borderId="0" xfId="0" applyFont="1" applyFill="1" applyBorder="1" applyAlignment="1">
      <alignment horizontal="center"/>
    </xf>
    <xf numFmtId="4" fontId="0" fillId="0" borderId="19" xfId="0" applyNumberFormat="1" applyBorder="1"/>
    <xf numFmtId="0" fontId="0" fillId="0" borderId="21" xfId="0" applyFill="1" applyBorder="1" applyAlignment="1">
      <alignment horizontal="center"/>
    </xf>
    <xf numFmtId="4" fontId="0" fillId="0" borderId="22" xfId="0" applyNumberFormat="1" applyBorder="1"/>
    <xf numFmtId="0" fontId="20" fillId="0" borderId="0" xfId="0" applyFont="1" applyBorder="1"/>
    <xf numFmtId="0" fontId="20" fillId="0" borderId="0" xfId="0" applyFont="1" applyFill="1" applyBorder="1"/>
    <xf numFmtId="0" fontId="18" fillId="0" borderId="18" xfId="0" applyFont="1" applyBorder="1"/>
    <xf numFmtId="0" fontId="18" fillId="0" borderId="18" xfId="0" applyFont="1" applyBorder="1" applyAlignment="1">
      <alignment vertical="top"/>
    </xf>
    <xf numFmtId="0" fontId="0" fillId="0" borderId="0" xfId="0" applyBorder="1" applyAlignment="1"/>
    <xf numFmtId="0" fontId="18" fillId="0" borderId="20" xfId="0" applyFont="1" applyBorder="1" applyAlignment="1">
      <alignment vertical="top"/>
    </xf>
    <xf numFmtId="0" fontId="0" fillId="0" borderId="21" xfId="0" applyBorder="1" applyAlignment="1"/>
    <xf numFmtId="0" fontId="18" fillId="0" borderId="18" xfId="0" applyFont="1" applyBorder="1" applyAlignment="1">
      <alignment horizontal="center" vertical="top"/>
    </xf>
    <xf numFmtId="3" fontId="0" fillId="0" borderId="19" xfId="0" applyNumberFormat="1" applyBorder="1"/>
    <xf numFmtId="3" fontId="0" fillId="0" borderId="22" xfId="0" applyNumberFormat="1" applyBorder="1"/>
    <xf numFmtId="3" fontId="0" fillId="0" borderId="0" xfId="0" applyNumberFormat="1" applyAlignment="1">
      <alignment horizontal="right"/>
    </xf>
    <xf numFmtId="0" fontId="0" fillId="0" borderId="0" xfId="0" applyFill="1" applyBorder="1" applyAlignment="1"/>
    <xf numFmtId="0" fontId="18" fillId="0" borderId="18" xfId="0" applyFont="1" applyBorder="1" applyAlignment="1">
      <alignment horizontal="left" vertical="top"/>
    </xf>
    <xf numFmtId="0" fontId="18" fillId="0" borderId="18" xfId="0" applyFont="1" applyBorder="1" applyAlignment="1">
      <alignment horizontal="left"/>
    </xf>
    <xf numFmtId="0" fontId="18" fillId="0" borderId="20" xfId="0" applyFont="1" applyBorder="1" applyAlignment="1">
      <alignment horizontal="left" vertical="top"/>
    </xf>
    <xf numFmtId="3" fontId="0" fillId="0" borderId="0" xfId="0" applyNumberFormat="1" applyBorder="1"/>
    <xf numFmtId="3" fontId="0" fillId="0" borderId="27" xfId="0" applyNumberFormat="1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21" fillId="0" borderId="0" xfId="0" applyFont="1" applyFill="1" applyBorder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0" fillId="0" borderId="29" xfId="0" applyBorder="1"/>
    <xf numFmtId="0" fontId="0" fillId="0" borderId="45" xfId="0" applyBorder="1"/>
    <xf numFmtId="0" fontId="0" fillId="0" borderId="46" xfId="0" applyBorder="1"/>
    <xf numFmtId="0" fontId="0" fillId="0" borderId="50" xfId="0" applyBorder="1"/>
    <xf numFmtId="0" fontId="0" fillId="0" borderId="51" xfId="0" applyBorder="1"/>
    <xf numFmtId="0" fontId="0" fillId="2" borderId="52" xfId="0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22" fillId="0" borderId="0" xfId="0" applyFont="1"/>
    <xf numFmtId="0" fontId="0" fillId="0" borderId="0" xfId="0" applyBorder="1" applyAlignment="1">
      <alignment horizontal="left"/>
    </xf>
    <xf numFmtId="0" fontId="0" fillId="0" borderId="27" xfId="0" applyBorder="1"/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/>
    <xf numFmtId="0" fontId="0" fillId="0" borderId="0" xfId="0" quotePrefix="1" applyAlignment="1">
      <alignment horizontal="left"/>
    </xf>
    <xf numFmtId="3" fontId="0" fillId="0" borderId="0" xfId="0" applyNumberFormat="1" applyBorder="1" applyAlignment="1">
      <alignment horizontal="right"/>
    </xf>
    <xf numFmtId="3" fontId="0" fillId="0" borderId="0" xfId="0" applyNumberFormat="1" applyAlignment="1"/>
    <xf numFmtId="0" fontId="17" fillId="0" borderId="0" xfId="0" applyFont="1" applyAlignment="1"/>
    <xf numFmtId="0" fontId="23" fillId="0" borderId="0" xfId="0" applyFont="1" applyBorder="1"/>
    <xf numFmtId="3" fontId="22" fillId="0" borderId="0" xfId="0" applyNumberFormat="1" applyFont="1" applyBorder="1"/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 applyAlignment="1">
      <alignment horizontal="right"/>
    </xf>
    <xf numFmtId="0" fontId="17" fillId="0" borderId="0" xfId="0" applyFont="1" applyBorder="1" applyAlignment="1"/>
    <xf numFmtId="3" fontId="0" fillId="0" borderId="0" xfId="0" applyNumberFormat="1" applyBorder="1" applyAlignment="1"/>
    <xf numFmtId="0" fontId="0" fillId="0" borderId="0" xfId="0" quotePrefix="1" applyBorder="1" applyAlignment="1"/>
    <xf numFmtId="3" fontId="18" fillId="0" borderId="0" xfId="0" applyNumberFormat="1" applyFont="1"/>
    <xf numFmtId="3" fontId="21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12" fillId="0" borderId="0" xfId="0" applyFont="1"/>
    <xf numFmtId="0" fontId="22" fillId="0" borderId="0" xfId="0" applyFont="1"/>
    <xf numFmtId="0" fontId="0" fillId="0" borderId="0" xfId="0" applyBorder="1" applyAlignment="1">
      <alignment horizontal="left"/>
    </xf>
    <xf numFmtId="0" fontId="17" fillId="0" borderId="0" xfId="0" applyFont="1" applyBorder="1" applyAlignment="1">
      <alignment horizontal="center"/>
    </xf>
    <xf numFmtId="0" fontId="0" fillId="0" borderId="27" xfId="0" applyBorder="1"/>
    <xf numFmtId="0" fontId="0" fillId="0" borderId="0" xfId="0" applyBorder="1"/>
    <xf numFmtId="0" fontId="0" fillId="0" borderId="0" xfId="0"/>
    <xf numFmtId="0" fontId="0" fillId="0" borderId="0" xfId="0" applyAlignment="1">
      <alignment horizontal="right"/>
    </xf>
    <xf numFmtId="0" fontId="20" fillId="0" borderId="0" xfId="0" applyFont="1"/>
    <xf numFmtId="2" fontId="12" fillId="0" borderId="0" xfId="0" applyNumberFormat="1" applyFont="1"/>
    <xf numFmtId="0" fontId="0" fillId="0" borderId="0" xfId="0" applyFont="1" applyBorder="1" applyAlignment="1">
      <alignment horizontal="center"/>
    </xf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17" fillId="0" borderId="0" xfId="0" applyFont="1" applyBorder="1" applyAlignment="1">
      <alignment horizontal="center"/>
    </xf>
    <xf numFmtId="0" fontId="0" fillId="0" borderId="2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 applyBorder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/>
    <xf numFmtId="0" fontId="3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12" fillId="0" borderId="0" xfId="0" applyFont="1"/>
    <xf numFmtId="0" fontId="22" fillId="0" borderId="0" xfId="0" applyFont="1"/>
    <xf numFmtId="0" fontId="0" fillId="0" borderId="27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quotePrefix="1" applyAlignment="1">
      <alignment horizontal="left"/>
    </xf>
    <xf numFmtId="0" fontId="17" fillId="0" borderId="0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right"/>
    </xf>
    <xf numFmtId="0" fontId="0" fillId="0" borderId="27" xfId="0" applyFont="1" applyBorder="1"/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27" xfId="0" applyBorder="1"/>
    <xf numFmtId="0" fontId="0" fillId="0" borderId="0" xfId="0" applyBorder="1"/>
    <xf numFmtId="0" fontId="0" fillId="0" borderId="0" xfId="0"/>
    <xf numFmtId="0" fontId="18" fillId="0" borderId="0" xfId="0" applyFont="1"/>
    <xf numFmtId="3" fontId="31" fillId="0" borderId="0" xfId="0" applyNumberFormat="1" applyFont="1"/>
    <xf numFmtId="0" fontId="18" fillId="0" borderId="0" xfId="0" applyFont="1" applyBorder="1" applyAlignment="1">
      <alignment horizontal="right"/>
    </xf>
    <xf numFmtId="3" fontId="18" fillId="0" borderId="0" xfId="0" applyNumberFormat="1" applyFont="1" applyBorder="1"/>
    <xf numFmtId="3" fontId="18" fillId="0" borderId="0" xfId="0" applyNumberFormat="1" applyFont="1" applyAlignment="1"/>
    <xf numFmtId="0" fontId="18" fillId="0" borderId="0" xfId="0" applyFont="1" applyAlignment="1">
      <alignment horizontal="right"/>
    </xf>
    <xf numFmtId="4" fontId="18" fillId="0" borderId="0" xfId="0" applyNumberFormat="1" applyFont="1" applyBorder="1" applyAlignment="1">
      <alignment horizontal="right"/>
    </xf>
    <xf numFmtId="0" fontId="18" fillId="0" borderId="0" xfId="0" applyFont="1" applyBorder="1"/>
    <xf numFmtId="3" fontId="18" fillId="0" borderId="0" xfId="0" applyNumberFormat="1" applyFont="1" applyBorder="1" applyAlignment="1"/>
    <xf numFmtId="0" fontId="18" fillId="0" borderId="27" xfId="0" applyFont="1" applyBorder="1" applyAlignment="1">
      <alignment horizontal="right"/>
    </xf>
    <xf numFmtId="4" fontId="18" fillId="0" borderId="27" xfId="0" applyNumberFormat="1" applyFont="1" applyBorder="1" applyAlignment="1">
      <alignment horizontal="right"/>
    </xf>
    <xf numFmtId="3" fontId="18" fillId="0" borderId="27" xfId="0" applyNumberFormat="1" applyFont="1" applyBorder="1"/>
    <xf numFmtId="0" fontId="18" fillId="0" borderId="27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8" fillId="0" borderId="0" xfId="0" applyFont="1" applyBorder="1" applyAlignment="1">
      <alignment horizontal="center"/>
    </xf>
    <xf numFmtId="0" fontId="0" fillId="0" borderId="0" xfId="0"/>
    <xf numFmtId="0" fontId="18" fillId="0" borderId="0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1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0" xfId="0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6" fillId="0" borderId="31" xfId="0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49" fontId="6" fillId="0" borderId="33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22" fillId="0" borderId="0" xfId="0" applyFont="1"/>
    <xf numFmtId="3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quotePrefix="1" applyBorder="1" applyAlignment="1">
      <alignment horizontal="left"/>
    </xf>
    <xf numFmtId="0" fontId="0" fillId="0" borderId="13" xfId="0" applyBorder="1" applyAlignment="1">
      <alignment horizontal="right"/>
    </xf>
    <xf numFmtId="0" fontId="19" fillId="0" borderId="32" xfId="0" applyFont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16" fillId="0" borderId="24" xfId="0" applyFont="1" applyBorder="1" applyAlignment="1">
      <alignment horizontal="center" textRotation="90"/>
    </xf>
    <xf numFmtId="0" fontId="16" fillId="0" borderId="32" xfId="0" applyFont="1" applyBorder="1" applyAlignment="1">
      <alignment horizontal="center" textRotation="90"/>
    </xf>
    <xf numFmtId="0" fontId="16" fillId="0" borderId="26" xfId="0" applyFont="1" applyBorder="1" applyAlignment="1">
      <alignment horizontal="center" textRotation="90"/>
    </xf>
    <xf numFmtId="0" fontId="16" fillId="0" borderId="37" xfId="0" applyFont="1" applyBorder="1" applyAlignment="1">
      <alignment horizontal="center" textRotation="90"/>
    </xf>
    <xf numFmtId="0" fontId="16" fillId="0" borderId="33" xfId="0" applyFont="1" applyBorder="1" applyAlignment="1">
      <alignment horizontal="center" textRotation="90"/>
    </xf>
    <xf numFmtId="0" fontId="16" fillId="0" borderId="31" xfId="0" applyFont="1" applyBorder="1" applyAlignment="1">
      <alignment horizontal="center" textRotation="90"/>
    </xf>
    <xf numFmtId="0" fontId="0" fillId="0" borderId="24" xfId="0" applyBorder="1"/>
    <xf numFmtId="0" fontId="0" fillId="0" borderId="12" xfId="0" applyBorder="1"/>
    <xf numFmtId="0" fontId="0" fillId="0" borderId="37" xfId="0" applyBorder="1"/>
    <xf numFmtId="0" fontId="0" fillId="0" borderId="24" xfId="0" applyBorder="1" applyAlignment="1">
      <alignment horizontal="center"/>
    </xf>
    <xf numFmtId="0" fontId="0" fillId="0" borderId="37" xfId="0" applyBorder="1" applyAlignment="1">
      <alignment horizontal="center"/>
    </xf>
    <xf numFmtId="0" fontId="3" fillId="0" borderId="24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3" fillId="0" borderId="26" xfId="0" applyFont="1" applyBorder="1" applyAlignment="1">
      <alignment horizontal="center" textRotation="90"/>
    </xf>
    <xf numFmtId="0" fontId="3" fillId="0" borderId="37" xfId="0" applyFont="1" applyBorder="1" applyAlignment="1">
      <alignment horizontal="center" textRotation="90"/>
    </xf>
    <xf numFmtId="0" fontId="3" fillId="0" borderId="33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16" fillId="0" borderId="4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0" fillId="0" borderId="33" xfId="0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0" fillId="0" borderId="21" xfId="0" applyBorder="1"/>
    <xf numFmtId="0" fontId="0" fillId="0" borderId="16" xfId="0" applyBorder="1"/>
    <xf numFmtId="0" fontId="0" fillId="0" borderId="38" xfId="0" applyBorder="1"/>
    <xf numFmtId="0" fontId="0" fillId="0" borderId="26" xfId="0" applyNumberFormat="1" applyFont="1" applyBorder="1" applyAlignment="1">
      <alignment horizontal="center"/>
    </xf>
    <xf numFmtId="0" fontId="0" fillId="0" borderId="27" xfId="0" applyNumberFormat="1" applyFont="1" applyBorder="1" applyAlignment="1">
      <alignment horizontal="center"/>
    </xf>
    <xf numFmtId="0" fontId="0" fillId="0" borderId="31" xfId="0" applyNumberFormat="1" applyFon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39" xfId="0" applyBorder="1"/>
    <xf numFmtId="0" fontId="0" fillId="0" borderId="13" xfId="0" applyBorder="1"/>
    <xf numFmtId="0" fontId="0" fillId="0" borderId="30" xfId="0" applyBorder="1"/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32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0" fillId="0" borderId="27" xfId="0" applyBorder="1" applyAlignment="1">
      <alignment horizontal="left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7" fillId="0" borderId="0" xfId="0" quotePrefix="1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27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Border="1"/>
    <xf numFmtId="0" fontId="0" fillId="0" borderId="0" xfId="0" quotePrefix="1" applyFont="1" applyAlignment="1">
      <alignment horizontal="left"/>
    </xf>
    <xf numFmtId="0" fontId="0" fillId="0" borderId="18" xfId="0" applyBorder="1" applyAlignment="1">
      <alignment horizontal="left"/>
    </xf>
    <xf numFmtId="2" fontId="0" fillId="0" borderId="2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3" borderId="24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0" fillId="0" borderId="39" xfId="0" applyBorder="1" applyAlignment="1">
      <alignment horizontal="left"/>
    </xf>
    <xf numFmtId="0" fontId="0" fillId="0" borderId="13" xfId="0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0" fillId="3" borderId="41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14" fillId="2" borderId="58" xfId="0" applyFont="1" applyFill="1" applyBorder="1" applyAlignment="1">
      <alignment horizontal="center"/>
    </xf>
    <xf numFmtId="0" fontId="14" fillId="2" borderId="59" xfId="0" applyFont="1" applyFill="1" applyBorder="1" applyAlignment="1">
      <alignment horizontal="center"/>
    </xf>
    <xf numFmtId="0" fontId="14" fillId="2" borderId="60" xfId="0" applyFont="1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13" fillId="2" borderId="59" xfId="0" applyFont="1" applyFill="1" applyBorder="1" applyAlignment="1">
      <alignment horizontal="center"/>
    </xf>
    <xf numFmtId="0" fontId="13" fillId="2" borderId="60" xfId="0" applyFont="1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5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3" borderId="49" xfId="0" applyFont="1" applyFill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0" fillId="2" borderId="58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2" fontId="0" fillId="0" borderId="0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41</xdr:row>
      <xdr:rowOff>38100</xdr:rowOff>
    </xdr:from>
    <xdr:to>
      <xdr:col>11</xdr:col>
      <xdr:colOff>19050</xdr:colOff>
      <xdr:row>44</xdr:row>
      <xdr:rowOff>161925</xdr:rowOff>
    </xdr:to>
    <xdr:pic>
      <xdr:nvPicPr>
        <xdr:cNvPr id="2" name="Picture 8" descr="bp_logo_cmyk_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8705850"/>
          <a:ext cx="1085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ul&#237;k\ZAK&#193;ZKY%20-%202019\&#268;esk&#225;%20zbrojovka%20Uhersk&#253;%20Brod\Budova%20TOV\Rozpo&#269;ty\ROZPO&#268;ET%20KDK%20-%20CZU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ul&#237;k\ZAK&#193;ZKY%20-%202019\AVX%20-%20Roz&#353;&#237;&#345;en&#237;%20impregnace\Rozpo&#269;ty\ROZPO&#268;ET%20KDK%20-%20Ocelov&#225;%20plo&#353;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Konstrukce"/>
      <sheetName val="Nátěry"/>
      <sheetName val="Podklady OK"/>
      <sheetName val="Podklady N"/>
      <sheetName val="ÚRS"/>
      <sheetName val="HILTI"/>
      <sheetName val="Kování"/>
    </sheetNames>
    <sheetDataSet>
      <sheetData sheetId="0"/>
      <sheetData sheetId="1"/>
      <sheetData sheetId="2"/>
      <sheetData sheetId="3"/>
      <sheetData sheetId="4"/>
      <sheetData sheetId="5">
        <row r="6">
          <cell r="A6" t="str">
            <v>16-1111</v>
          </cell>
          <cell r="B6" t="str">
            <v>do 20 kg</v>
          </cell>
          <cell r="C6" t="str">
            <v>m</v>
          </cell>
          <cell r="D6">
            <v>208</v>
          </cell>
        </row>
        <row r="7">
          <cell r="A7" t="str">
            <v>16-1114</v>
          </cell>
          <cell r="B7" t="str">
            <v>přes 20 do 30 kg</v>
          </cell>
          <cell r="C7" t="str">
            <v>m</v>
          </cell>
          <cell r="D7">
            <v>246</v>
          </cell>
        </row>
        <row r="8">
          <cell r="A8" t="str">
            <v>16-1117</v>
          </cell>
          <cell r="B8" t="str">
            <v>přes 30 do 45 kg</v>
          </cell>
          <cell r="C8" t="str">
            <v>m</v>
          </cell>
          <cell r="D8">
            <v>294</v>
          </cell>
        </row>
        <row r="9">
          <cell r="A9" t="str">
            <v>16-1119</v>
          </cell>
          <cell r="B9" t="str">
            <v>přes 45 kg</v>
          </cell>
          <cell r="C9" t="str">
            <v>m</v>
          </cell>
          <cell r="D9">
            <v>459</v>
          </cell>
        </row>
        <row r="10">
          <cell r="A10">
            <v>459</v>
          </cell>
          <cell r="B10" t="str">
            <v>na ocelovou konstrukci, hmotnost 1 m zábradlí</v>
          </cell>
          <cell r="C10">
            <v>459</v>
          </cell>
          <cell r="D10">
            <v>459</v>
          </cell>
        </row>
        <row r="11">
          <cell r="A11" t="str">
            <v>16-1123</v>
          </cell>
          <cell r="B11" t="str">
            <v>do 20 kg</v>
          </cell>
          <cell r="C11" t="str">
            <v>m</v>
          </cell>
          <cell r="D11">
            <v>280</v>
          </cell>
        </row>
        <row r="12">
          <cell r="A12" t="str">
            <v>16-1126</v>
          </cell>
          <cell r="B12" t="str">
            <v>přes 20 do 30 kg</v>
          </cell>
          <cell r="C12" t="str">
            <v>m</v>
          </cell>
          <cell r="D12">
            <v>370</v>
          </cell>
        </row>
        <row r="13">
          <cell r="A13" t="str">
            <v>16-1129</v>
          </cell>
          <cell r="B13" t="str">
            <v>přes 30 do 45 kg</v>
          </cell>
          <cell r="C13" t="str">
            <v>m</v>
          </cell>
          <cell r="D13">
            <v>385</v>
          </cell>
        </row>
        <row r="14">
          <cell r="A14" t="str">
            <v>16-1132</v>
          </cell>
          <cell r="B14" t="str">
            <v>přes 45 kg</v>
          </cell>
          <cell r="C14" t="str">
            <v>m</v>
          </cell>
          <cell r="D14">
            <v>606</v>
          </cell>
        </row>
        <row r="15">
          <cell r="A15">
            <v>606</v>
          </cell>
          <cell r="B15" t="str">
            <v>z profilové oceli</v>
          </cell>
          <cell r="C15">
            <v>606</v>
          </cell>
          <cell r="D15">
            <v>606</v>
          </cell>
        </row>
        <row r="16">
          <cell r="A16">
            <v>606</v>
          </cell>
          <cell r="B16" t="str">
            <v>do zdiva, hmotnost 1 m zábradlí</v>
          </cell>
          <cell r="C16">
            <v>606</v>
          </cell>
          <cell r="D16">
            <v>606</v>
          </cell>
        </row>
        <row r="17">
          <cell r="A17" t="str">
            <v>16-1211</v>
          </cell>
          <cell r="B17" t="str">
            <v>do 20 kg</v>
          </cell>
          <cell r="C17" t="str">
            <v>m</v>
          </cell>
          <cell r="D17">
            <v>217</v>
          </cell>
        </row>
        <row r="18">
          <cell r="A18" t="str">
            <v>16-1214</v>
          </cell>
          <cell r="B18" t="str">
            <v>přes 20 do 30 kg</v>
          </cell>
          <cell r="C18" t="str">
            <v>m</v>
          </cell>
          <cell r="D18">
            <v>251</v>
          </cell>
        </row>
        <row r="19">
          <cell r="A19" t="str">
            <v>16-1217</v>
          </cell>
          <cell r="B19" t="str">
            <v>přes 30 do 45 kg</v>
          </cell>
          <cell r="C19" t="str">
            <v>m</v>
          </cell>
          <cell r="D19">
            <v>294</v>
          </cell>
        </row>
        <row r="20">
          <cell r="A20" t="str">
            <v>16-1219</v>
          </cell>
          <cell r="B20" t="str">
            <v>přes 45 do 60 kg</v>
          </cell>
          <cell r="C20" t="str">
            <v>m</v>
          </cell>
          <cell r="D20">
            <v>366</v>
          </cell>
        </row>
        <row r="21">
          <cell r="A21" t="str">
            <v>16-1223</v>
          </cell>
          <cell r="B21" t="str">
            <v>přes 60 kg</v>
          </cell>
          <cell r="C21" t="str">
            <v>m</v>
          </cell>
          <cell r="D21">
            <v>574</v>
          </cell>
        </row>
        <row r="22">
          <cell r="A22">
            <v>574</v>
          </cell>
          <cell r="B22" t="str">
            <v>na ocelovou konstrukci, hmotnost 1 m zábradlí</v>
          </cell>
          <cell r="C22">
            <v>574</v>
          </cell>
          <cell r="D22">
            <v>574</v>
          </cell>
        </row>
        <row r="23">
          <cell r="A23" t="str">
            <v>16-1226</v>
          </cell>
          <cell r="B23" t="str">
            <v>do 20 kg</v>
          </cell>
          <cell r="C23" t="str">
            <v>m</v>
          </cell>
          <cell r="D23">
            <v>265</v>
          </cell>
        </row>
        <row r="24">
          <cell r="A24" t="str">
            <v>16-1229</v>
          </cell>
          <cell r="B24" t="str">
            <v>přes 20 do 30 kg</v>
          </cell>
          <cell r="C24" t="str">
            <v>m</v>
          </cell>
          <cell r="D24">
            <v>332</v>
          </cell>
        </row>
        <row r="25">
          <cell r="A25" t="str">
            <v>16-1232</v>
          </cell>
          <cell r="B25" t="str">
            <v>přes 30 do 45 kg</v>
          </cell>
          <cell r="C25" t="str">
            <v>m</v>
          </cell>
          <cell r="D25">
            <v>409</v>
          </cell>
        </row>
        <row r="26">
          <cell r="A26" t="str">
            <v>16-1235</v>
          </cell>
          <cell r="B26" t="str">
            <v>přes 45 do 60 kg</v>
          </cell>
          <cell r="C26" t="str">
            <v>m</v>
          </cell>
          <cell r="D26">
            <v>495</v>
          </cell>
        </row>
        <row r="27">
          <cell r="A27" t="str">
            <v>16-1238</v>
          </cell>
          <cell r="B27" t="str">
            <v>přes 60 kg</v>
          </cell>
          <cell r="C27" t="str">
            <v>m</v>
          </cell>
          <cell r="D27">
            <v>782</v>
          </cell>
        </row>
        <row r="28">
          <cell r="A28">
            <v>782</v>
          </cell>
          <cell r="B28" t="str">
            <v>madel z trubek nebo tenkostěnných profilů</v>
          </cell>
          <cell r="C28">
            <v>782</v>
          </cell>
          <cell r="D28">
            <v>782</v>
          </cell>
        </row>
        <row r="29">
          <cell r="A29" t="str">
            <v>16-5111</v>
          </cell>
          <cell r="B29" t="str">
            <v>šroubováním</v>
          </cell>
          <cell r="C29" t="str">
            <v>m</v>
          </cell>
          <cell r="D29">
            <v>151</v>
          </cell>
        </row>
        <row r="30">
          <cell r="A30" t="str">
            <v>16-5114</v>
          </cell>
          <cell r="B30" t="str">
            <v>svařováním</v>
          </cell>
          <cell r="C30" t="str">
            <v>m</v>
          </cell>
          <cell r="D30">
            <v>267</v>
          </cell>
        </row>
        <row r="31">
          <cell r="A31">
            <v>267</v>
          </cell>
          <cell r="B31">
            <v>267</v>
          </cell>
          <cell r="C31">
            <v>267</v>
          </cell>
          <cell r="D31">
            <v>267</v>
          </cell>
        </row>
        <row r="32">
          <cell r="A32" t="str">
            <v>MONTÁŽ  SCHODNIC OCELOVÝCH</v>
          </cell>
          <cell r="B32">
            <v>267</v>
          </cell>
          <cell r="C32">
            <v>267</v>
          </cell>
          <cell r="D32">
            <v>267</v>
          </cell>
        </row>
        <row r="33">
          <cell r="A33">
            <v>267</v>
          </cell>
          <cell r="B33" t="str">
            <v>rovných</v>
          </cell>
          <cell r="C33">
            <v>267</v>
          </cell>
          <cell r="D33">
            <v>267</v>
          </cell>
        </row>
        <row r="34">
          <cell r="A34" t="str">
            <v>21-0111</v>
          </cell>
          <cell r="B34" t="str">
            <v>v prostoru, podepřené</v>
          </cell>
          <cell r="C34" t="str">
            <v>m</v>
          </cell>
          <cell r="D34">
            <v>191</v>
          </cell>
        </row>
        <row r="35">
          <cell r="A35" t="str">
            <v>21-0112</v>
          </cell>
          <cell r="B35" t="str">
            <v>do zdiva</v>
          </cell>
          <cell r="C35" t="str">
            <v>m</v>
          </cell>
          <cell r="D35">
            <v>221</v>
          </cell>
        </row>
        <row r="36">
          <cell r="A36" t="str">
            <v>21-0113</v>
          </cell>
          <cell r="B36" t="str">
            <v>na ocelovou konstrukci šroubováním</v>
          </cell>
          <cell r="C36" t="str">
            <v>m</v>
          </cell>
          <cell r="D36">
            <v>240</v>
          </cell>
        </row>
        <row r="37">
          <cell r="A37" t="str">
            <v>21-0114</v>
          </cell>
          <cell r="B37" t="str">
            <v>na ocelovou konstrukci svařováním</v>
          </cell>
          <cell r="C37" t="str">
            <v>m</v>
          </cell>
          <cell r="D37">
            <v>260</v>
          </cell>
        </row>
        <row r="38">
          <cell r="A38">
            <v>260</v>
          </cell>
          <cell r="B38" t="str">
            <v>vřetenových</v>
          </cell>
          <cell r="C38">
            <v>260</v>
          </cell>
          <cell r="D38">
            <v>260</v>
          </cell>
        </row>
        <row r="39">
          <cell r="A39" t="str">
            <v>21-0121</v>
          </cell>
          <cell r="B39" t="str">
            <v>v prostoru, podepřené</v>
          </cell>
          <cell r="C39" t="str">
            <v>m</v>
          </cell>
          <cell r="D39">
            <v>219</v>
          </cell>
        </row>
        <row r="40">
          <cell r="A40" t="str">
            <v>21-0122</v>
          </cell>
          <cell r="B40" t="str">
            <v>do zdiva</v>
          </cell>
          <cell r="C40" t="str">
            <v>m</v>
          </cell>
          <cell r="D40">
            <v>252</v>
          </cell>
        </row>
        <row r="41">
          <cell r="A41" t="str">
            <v>21-0123</v>
          </cell>
          <cell r="B41" t="str">
            <v>na ocelovou konstrukci šroubováním</v>
          </cell>
          <cell r="C41" t="str">
            <v>m</v>
          </cell>
          <cell r="D41">
            <v>278</v>
          </cell>
        </row>
        <row r="42">
          <cell r="A42" t="str">
            <v>21-0124</v>
          </cell>
          <cell r="B42" t="str">
            <v>na ocelovou konstrukci svařováním</v>
          </cell>
          <cell r="C42" t="str">
            <v>m</v>
          </cell>
          <cell r="D42">
            <v>306</v>
          </cell>
        </row>
        <row r="43">
          <cell r="A43" t="str">
            <v>MONTÁŽ  SCHODIŠŤOVÝCH STUPŇŮ Z OCELI</v>
          </cell>
          <cell r="B43">
            <v>306</v>
          </cell>
          <cell r="C43">
            <v>306</v>
          </cell>
          <cell r="D43">
            <v>306</v>
          </cell>
        </row>
        <row r="44">
          <cell r="A44">
            <v>306</v>
          </cell>
          <cell r="B44" t="str">
            <v>rovných nebo vřetenových</v>
          </cell>
          <cell r="C44">
            <v>306</v>
          </cell>
          <cell r="D44">
            <v>306</v>
          </cell>
        </row>
        <row r="45">
          <cell r="A45" t="str">
            <v>21-0151</v>
          </cell>
          <cell r="B45" t="str">
            <v>šroubováním</v>
          </cell>
          <cell r="C45" t="str">
            <v>kus</v>
          </cell>
          <cell r="D45">
            <v>111</v>
          </cell>
        </row>
        <row r="46">
          <cell r="A46" t="str">
            <v>21-0153</v>
          </cell>
          <cell r="B46" t="str">
            <v>svařováním</v>
          </cell>
          <cell r="C46" t="str">
            <v>kus</v>
          </cell>
          <cell r="D46">
            <v>121</v>
          </cell>
        </row>
        <row r="47">
          <cell r="A47">
            <v>121</v>
          </cell>
          <cell r="B47">
            <v>121</v>
          </cell>
          <cell r="C47">
            <v>121</v>
          </cell>
          <cell r="D47">
            <v>121</v>
          </cell>
        </row>
        <row r="48">
          <cell r="A48">
            <v>121</v>
          </cell>
          <cell r="B48">
            <v>121</v>
          </cell>
          <cell r="C48">
            <v>121</v>
          </cell>
          <cell r="D48">
            <v>121</v>
          </cell>
        </row>
        <row r="49">
          <cell r="A49">
            <v>121</v>
          </cell>
          <cell r="B49">
            <v>121</v>
          </cell>
          <cell r="C49">
            <v>121</v>
          </cell>
          <cell r="D49">
            <v>121</v>
          </cell>
        </row>
        <row r="50">
          <cell r="D50" t="str">
            <v>List 2</v>
          </cell>
        </row>
        <row r="51">
          <cell r="A51" t="str">
            <v>Položka</v>
          </cell>
          <cell r="B51" t="str">
            <v>Popis</v>
          </cell>
          <cell r="C51" t="str">
            <v>m.j.</v>
          </cell>
          <cell r="D51" t="str">
            <v>Kč</v>
          </cell>
        </row>
        <row r="52">
          <cell r="A52" t="str">
            <v>MONTÁŽ SCHODIŠŤOVÉHO ZÁBRADLÍ</v>
          </cell>
          <cell r="B52">
            <v>121</v>
          </cell>
          <cell r="C52">
            <v>121</v>
          </cell>
          <cell r="D52">
            <v>121</v>
          </cell>
        </row>
        <row r="53">
          <cell r="A53">
            <v>121</v>
          </cell>
          <cell r="B53" t="str">
            <v>z trubek nebo tenkostěnných profilů</v>
          </cell>
          <cell r="C53">
            <v>121</v>
          </cell>
          <cell r="D53">
            <v>121</v>
          </cell>
        </row>
        <row r="54">
          <cell r="A54">
            <v>121</v>
          </cell>
          <cell r="B54" t="str">
            <v>do zdiva, hmotnost 1 m zábradlí</v>
          </cell>
          <cell r="C54">
            <v>121</v>
          </cell>
          <cell r="D54">
            <v>121</v>
          </cell>
        </row>
        <row r="55">
          <cell r="A55" t="str">
            <v>22-0110</v>
          </cell>
          <cell r="B55" t="str">
            <v>do 15 kg</v>
          </cell>
          <cell r="C55" t="str">
            <v>m</v>
          </cell>
          <cell r="D55">
            <v>234</v>
          </cell>
        </row>
        <row r="56">
          <cell r="A56" t="str">
            <v>22-0120</v>
          </cell>
          <cell r="B56" t="str">
            <v>přes 15 do 25 kg</v>
          </cell>
          <cell r="C56" t="str">
            <v>m</v>
          </cell>
          <cell r="D56">
            <v>290</v>
          </cell>
        </row>
        <row r="57">
          <cell r="A57" t="str">
            <v>22-0130</v>
          </cell>
          <cell r="B57" t="str">
            <v>přes 25 kg</v>
          </cell>
          <cell r="C57" t="str">
            <v>m</v>
          </cell>
          <cell r="D57">
            <v>349</v>
          </cell>
        </row>
        <row r="58">
          <cell r="A58">
            <v>349</v>
          </cell>
          <cell r="B58" t="str">
            <v>Příplatek k cenám</v>
          </cell>
          <cell r="C58">
            <v>349</v>
          </cell>
          <cell r="D58">
            <v>349</v>
          </cell>
        </row>
        <row r="59">
          <cell r="A59" t="str">
            <v>22-0191</v>
          </cell>
          <cell r="B59" t="str">
            <v>za vytvoření ohybu nebo ohybníku</v>
          </cell>
          <cell r="C59" t="str">
            <v>kus</v>
          </cell>
          <cell r="D59">
            <v>282</v>
          </cell>
        </row>
        <row r="60">
          <cell r="A60">
            <v>282</v>
          </cell>
          <cell r="B60" t="str">
            <v>na ocelovou konstrukci, hmotnost 1 m zábradlí</v>
          </cell>
          <cell r="C60">
            <v>282</v>
          </cell>
          <cell r="D60">
            <v>282</v>
          </cell>
        </row>
        <row r="61">
          <cell r="A61" t="str">
            <v>22-0210</v>
          </cell>
          <cell r="B61" t="str">
            <v>do 15 kg</v>
          </cell>
          <cell r="C61" t="str">
            <v>m</v>
          </cell>
          <cell r="D61">
            <v>358</v>
          </cell>
        </row>
        <row r="62">
          <cell r="A62" t="str">
            <v>22-0220</v>
          </cell>
          <cell r="B62" t="str">
            <v>přes 15 do 25 kg</v>
          </cell>
          <cell r="C62" t="str">
            <v>m</v>
          </cell>
          <cell r="D62">
            <v>401</v>
          </cell>
        </row>
        <row r="63">
          <cell r="A63" t="str">
            <v>22-0230</v>
          </cell>
          <cell r="B63" t="str">
            <v>přes 25 kg</v>
          </cell>
          <cell r="C63" t="str">
            <v>m</v>
          </cell>
          <cell r="D63">
            <v>472</v>
          </cell>
        </row>
        <row r="64">
          <cell r="A64">
            <v>472</v>
          </cell>
          <cell r="B64" t="str">
            <v>z profilové oceli</v>
          </cell>
          <cell r="C64">
            <v>472</v>
          </cell>
          <cell r="D64">
            <v>472</v>
          </cell>
        </row>
        <row r="65">
          <cell r="A65">
            <v>472</v>
          </cell>
          <cell r="B65" t="str">
            <v>do zdiva, hmotnost 1 m zábradlí</v>
          </cell>
          <cell r="C65">
            <v>472</v>
          </cell>
          <cell r="D65">
            <v>472</v>
          </cell>
        </row>
        <row r="66">
          <cell r="A66" t="str">
            <v>22-0410</v>
          </cell>
          <cell r="B66" t="str">
            <v>do 20 kg</v>
          </cell>
          <cell r="C66" t="str">
            <v>m</v>
          </cell>
          <cell r="D66">
            <v>245</v>
          </cell>
        </row>
        <row r="67">
          <cell r="A67" t="str">
            <v>22-0420</v>
          </cell>
          <cell r="B67" t="str">
            <v>přes 20 do 40 kg</v>
          </cell>
          <cell r="C67" t="str">
            <v>m</v>
          </cell>
          <cell r="D67">
            <v>326</v>
          </cell>
        </row>
        <row r="68">
          <cell r="A68" t="str">
            <v>22-0430</v>
          </cell>
          <cell r="B68" t="str">
            <v>přes 40 kg</v>
          </cell>
          <cell r="C68" t="str">
            <v>m</v>
          </cell>
          <cell r="D68">
            <v>424</v>
          </cell>
        </row>
        <row r="69">
          <cell r="A69">
            <v>424</v>
          </cell>
          <cell r="B69" t="str">
            <v>Příplatek k cenám</v>
          </cell>
          <cell r="C69">
            <v>424</v>
          </cell>
          <cell r="D69">
            <v>424</v>
          </cell>
        </row>
        <row r="70">
          <cell r="A70" t="str">
            <v>22-0490</v>
          </cell>
          <cell r="B70" t="str">
            <v>za vytvoření ohybu nebo ohybníku</v>
          </cell>
          <cell r="C70" t="str">
            <v>kus</v>
          </cell>
          <cell r="D70">
            <v>366</v>
          </cell>
        </row>
        <row r="71">
          <cell r="A71">
            <v>366</v>
          </cell>
          <cell r="B71" t="str">
            <v>na ocelovou konstrukci, hmotnost 1 m zábradlí</v>
          </cell>
          <cell r="C71">
            <v>366</v>
          </cell>
          <cell r="D71">
            <v>366</v>
          </cell>
        </row>
        <row r="72">
          <cell r="A72" t="str">
            <v>22-0510</v>
          </cell>
          <cell r="B72" t="str">
            <v>do 20 kg</v>
          </cell>
          <cell r="C72" t="str">
            <v>m</v>
          </cell>
          <cell r="D72">
            <v>365</v>
          </cell>
        </row>
        <row r="73">
          <cell r="A73" t="str">
            <v>22-0520</v>
          </cell>
          <cell r="B73" t="str">
            <v>přes 20 do 40 kg</v>
          </cell>
          <cell r="C73" t="str">
            <v>m</v>
          </cell>
          <cell r="D73">
            <v>451</v>
          </cell>
        </row>
        <row r="74">
          <cell r="A74" t="str">
            <v>22-0530</v>
          </cell>
          <cell r="B74" t="str">
            <v>přes 40 kg</v>
          </cell>
          <cell r="C74" t="str">
            <v>m</v>
          </cell>
          <cell r="D74">
            <v>572</v>
          </cell>
        </row>
        <row r="75">
          <cell r="A75">
            <v>572</v>
          </cell>
          <cell r="B75" t="str">
            <v>Osazení</v>
          </cell>
          <cell r="C75">
            <v>572</v>
          </cell>
          <cell r="D75">
            <v>572</v>
          </cell>
        </row>
        <row r="76">
          <cell r="A76" t="str">
            <v>22-0550</v>
          </cell>
          <cell r="B76" t="str">
            <v>samostatného sloupku</v>
          </cell>
          <cell r="C76" t="str">
            <v>kus</v>
          </cell>
          <cell r="D76">
            <v>272</v>
          </cell>
        </row>
        <row r="77">
          <cell r="A77" t="str">
            <v>MONTÁŽ PODEST Z OCELI</v>
          </cell>
          <cell r="B77">
            <v>272</v>
          </cell>
          <cell r="C77">
            <v>272</v>
          </cell>
          <cell r="D77">
            <v>272</v>
          </cell>
        </row>
        <row r="78">
          <cell r="A78" t="str">
            <v>25-0111</v>
          </cell>
          <cell r="B78" t="str">
            <v>šroubováním</v>
          </cell>
          <cell r="C78" t="str">
            <v>m2</v>
          </cell>
          <cell r="D78">
            <v>164</v>
          </cell>
        </row>
        <row r="79">
          <cell r="A79" t="str">
            <v>25-0113</v>
          </cell>
          <cell r="B79" t="str">
            <v>svařováním</v>
          </cell>
          <cell r="C79" t="str">
            <v>m2</v>
          </cell>
          <cell r="D79">
            <v>215</v>
          </cell>
        </row>
        <row r="80">
          <cell r="A80" t="str">
            <v>MONTÁŽ KRYTIN Z TVAROVANÝCH PLECHŮ</v>
          </cell>
          <cell r="B80">
            <v>215</v>
          </cell>
          <cell r="C80">
            <v>215</v>
          </cell>
          <cell r="D80">
            <v>215</v>
          </cell>
        </row>
        <row r="81">
          <cell r="A81">
            <v>215</v>
          </cell>
          <cell r="B81" t="str">
            <v>trapézových nebo vlnitých, uchycením</v>
          </cell>
          <cell r="C81">
            <v>215</v>
          </cell>
          <cell r="D81">
            <v>215</v>
          </cell>
        </row>
        <row r="82">
          <cell r="A82" t="str">
            <v>39-1111</v>
          </cell>
          <cell r="B82" t="str">
            <v>nýtováním</v>
          </cell>
          <cell r="C82" t="str">
            <v>m2</v>
          </cell>
          <cell r="D82">
            <v>224</v>
          </cell>
        </row>
        <row r="83">
          <cell r="A83" t="str">
            <v>39-1112</v>
          </cell>
          <cell r="B83" t="str">
            <v>šroubováním</v>
          </cell>
          <cell r="C83" t="str">
            <v>m2</v>
          </cell>
          <cell r="D83">
            <v>235</v>
          </cell>
        </row>
        <row r="84">
          <cell r="A84" t="str">
            <v>39-1113</v>
          </cell>
          <cell r="B84" t="str">
            <v>přistřelením</v>
          </cell>
          <cell r="C84" t="str">
            <v>m2</v>
          </cell>
          <cell r="D84">
            <v>300</v>
          </cell>
        </row>
        <row r="85">
          <cell r="A85" t="str">
            <v>39-1207</v>
          </cell>
          <cell r="B85" t="str">
            <v>šroubováním přes kaloty</v>
          </cell>
          <cell r="C85" t="str">
            <v>m2</v>
          </cell>
          <cell r="D85">
            <v>296</v>
          </cell>
        </row>
        <row r="86">
          <cell r="A86">
            <v>296</v>
          </cell>
          <cell r="B86" t="str">
            <v>Příplatek k cenám</v>
          </cell>
          <cell r="C86">
            <v>296</v>
          </cell>
          <cell r="D86">
            <v>296</v>
          </cell>
        </row>
        <row r="87">
          <cell r="A87" t="str">
            <v>39-1209</v>
          </cell>
          <cell r="B87" t="str">
            <v>za antikondenzační úpravu plechu</v>
          </cell>
          <cell r="C87" t="str">
            <v>m2</v>
          </cell>
          <cell r="D87">
            <v>110</v>
          </cell>
        </row>
        <row r="88">
          <cell r="A88">
            <v>110</v>
          </cell>
          <cell r="B88" t="str">
            <v>hřebene nebo nároží</v>
          </cell>
          <cell r="C88">
            <v>110</v>
          </cell>
          <cell r="D88">
            <v>110</v>
          </cell>
        </row>
        <row r="89">
          <cell r="A89" t="str">
            <v>39-1231</v>
          </cell>
          <cell r="B89" t="str">
            <v>z hřebenáčů</v>
          </cell>
          <cell r="C89" t="str">
            <v>m</v>
          </cell>
          <cell r="D89">
            <v>102</v>
          </cell>
        </row>
        <row r="90">
          <cell r="A90">
            <v>102</v>
          </cell>
          <cell r="B90" t="str">
            <v>vložení</v>
          </cell>
          <cell r="C90">
            <v>102</v>
          </cell>
          <cell r="D90">
            <v>102</v>
          </cell>
        </row>
        <row r="91">
          <cell r="A91" t="str">
            <v>39-1235</v>
          </cell>
          <cell r="B91" t="str">
            <v>těsnícího nebo větracího prvku</v>
          </cell>
          <cell r="C91" t="str">
            <v>m</v>
          </cell>
          <cell r="D91">
            <v>21.1</v>
          </cell>
        </row>
        <row r="92">
          <cell r="A92" t="str">
            <v>39-1237</v>
          </cell>
          <cell r="B92" t="str">
            <v>těsnícího pásku do spojů plechů ve sklonu do 10 stupňů</v>
          </cell>
          <cell r="C92" t="str">
            <v>m</v>
          </cell>
          <cell r="D92">
            <v>12.5</v>
          </cell>
        </row>
        <row r="93">
          <cell r="A93" t="str">
            <v>MONTÁŽ KANÁLOVÝCH KRYTŮ</v>
          </cell>
          <cell r="B93">
            <v>12.5</v>
          </cell>
          <cell r="C93">
            <v>12.5</v>
          </cell>
          <cell r="D93">
            <v>12.5</v>
          </cell>
        </row>
        <row r="94">
          <cell r="A94" t="str">
            <v>51-0111</v>
          </cell>
          <cell r="B94" t="str">
            <v>osazení</v>
          </cell>
          <cell r="C94" t="str">
            <v>kg</v>
          </cell>
          <cell r="D94">
            <v>28.1</v>
          </cell>
        </row>
        <row r="95">
          <cell r="A95">
            <v>28.099990844726563</v>
          </cell>
          <cell r="B95" t="str">
            <v>Příplatek k ceně</v>
          </cell>
          <cell r="C95">
            <v>28.099990844726563</v>
          </cell>
          <cell r="D95">
            <v>28.099990844726563</v>
          </cell>
        </row>
        <row r="96">
          <cell r="A96" t="str">
            <v>51-0191</v>
          </cell>
          <cell r="B96" t="str">
            <v>za vyřezání a úpravu otvoru do průměru 50 mm nebo</v>
          </cell>
          <cell r="C96">
            <v>28.099990844726563</v>
          </cell>
          <cell r="D96">
            <v>28.099990844726563</v>
          </cell>
        </row>
        <row r="97">
          <cell r="A97">
            <v>28.099990844726563</v>
          </cell>
          <cell r="B97" t="str">
            <v>obvodu do 160 mm</v>
          </cell>
          <cell r="C97" t="str">
            <v>kus</v>
          </cell>
          <cell r="D97">
            <v>69.8</v>
          </cell>
        </row>
        <row r="98">
          <cell r="A98" t="str">
            <v>51-0192</v>
          </cell>
          <cell r="B98" t="str">
            <v>za zhotovení rohu lemovacích úhelníků</v>
          </cell>
          <cell r="C98" t="str">
            <v>kus</v>
          </cell>
          <cell r="D98">
            <v>118</v>
          </cell>
        </row>
        <row r="99">
          <cell r="D99" t="str">
            <v>List 3</v>
          </cell>
        </row>
        <row r="100">
          <cell r="A100" t="str">
            <v>Položka</v>
          </cell>
          <cell r="B100" t="str">
            <v>Popis</v>
          </cell>
          <cell r="C100" t="str">
            <v>m.j.</v>
          </cell>
          <cell r="D100" t="str">
            <v>Kč</v>
          </cell>
        </row>
        <row r="101">
          <cell r="A101" t="str">
            <v>MONTÁŽ VSTUPNÍCH ČISTÍCÍCH ZÓN Z ROHOŽÍ</v>
          </cell>
          <cell r="B101">
            <v>118</v>
          </cell>
          <cell r="C101">
            <v>118</v>
          </cell>
          <cell r="D101">
            <v>118</v>
          </cell>
        </row>
        <row r="102">
          <cell r="A102" t="str">
            <v>53-1111</v>
          </cell>
          <cell r="B102" t="str">
            <v>kovových nebo plastových</v>
          </cell>
          <cell r="C102" t="str">
            <v>m2</v>
          </cell>
          <cell r="D102">
            <v>53.1</v>
          </cell>
        </row>
        <row r="103">
          <cell r="A103">
            <v>53.0999755859375</v>
          </cell>
          <cell r="B103" t="str">
            <v>osazení rámu mosazného nebo hliníkového zapuštěného</v>
          </cell>
          <cell r="C103">
            <v>53.0999755859375</v>
          </cell>
          <cell r="D103">
            <v>53.0999755859375</v>
          </cell>
        </row>
        <row r="104">
          <cell r="A104" t="str">
            <v>53-1121</v>
          </cell>
          <cell r="B104" t="str">
            <v>z L profilů</v>
          </cell>
          <cell r="C104" t="str">
            <v>m</v>
          </cell>
          <cell r="D104">
            <v>82</v>
          </cell>
        </row>
        <row r="105">
          <cell r="A105">
            <v>82</v>
          </cell>
          <cell r="B105" t="str">
            <v>náběhového</v>
          </cell>
          <cell r="C105">
            <v>82</v>
          </cell>
          <cell r="D105">
            <v>82</v>
          </cell>
        </row>
        <row r="106">
          <cell r="A106" t="str">
            <v>53-1125</v>
          </cell>
          <cell r="B106" t="str">
            <v>širokého 65 mm</v>
          </cell>
          <cell r="C106" t="str">
            <v>m</v>
          </cell>
          <cell r="D106">
            <v>70.3</v>
          </cell>
        </row>
        <row r="107">
          <cell r="A107" t="str">
            <v>53-1126</v>
          </cell>
          <cell r="B107" t="str">
            <v>úzkého 45 mm</v>
          </cell>
          <cell r="C107" t="str">
            <v>m</v>
          </cell>
          <cell r="D107">
            <v>66.400000000000006</v>
          </cell>
        </row>
        <row r="108">
          <cell r="A108" t="str">
            <v>MONTÁŽ PODLAHOVÝCH KONSTRUKCÍ</v>
          </cell>
          <cell r="B108">
            <v>66.39996337890625</v>
          </cell>
          <cell r="C108">
            <v>66.39996337890625</v>
          </cell>
          <cell r="D108">
            <v>66.39996337890625</v>
          </cell>
        </row>
        <row r="109">
          <cell r="A109">
            <v>66.39996337890625</v>
          </cell>
          <cell r="B109" t="str">
            <v>podlahových roštů, podlah připevněných</v>
          </cell>
          <cell r="C109">
            <v>66.39996337890625</v>
          </cell>
          <cell r="D109">
            <v>66.39996337890625</v>
          </cell>
        </row>
        <row r="110">
          <cell r="A110" t="str">
            <v>59-0110</v>
          </cell>
          <cell r="B110" t="str">
            <v>svařováním</v>
          </cell>
          <cell r="C110" t="str">
            <v>kg</v>
          </cell>
          <cell r="D110">
            <v>29.5</v>
          </cell>
        </row>
        <row r="111">
          <cell r="A111" t="str">
            <v>59-0120</v>
          </cell>
          <cell r="B111" t="str">
            <v>šroubováním</v>
          </cell>
          <cell r="C111" t="str">
            <v>kg</v>
          </cell>
          <cell r="D111">
            <v>30.6</v>
          </cell>
        </row>
        <row r="112">
          <cell r="A112" t="str">
            <v>59-0125</v>
          </cell>
          <cell r="B112" t="str">
            <v>nýtováním</v>
          </cell>
          <cell r="C112" t="str">
            <v>kg</v>
          </cell>
          <cell r="D112">
            <v>30.2</v>
          </cell>
        </row>
        <row r="113">
          <cell r="A113">
            <v>30.199996948242188</v>
          </cell>
          <cell r="B113" t="str">
            <v>Příplatek k cenám</v>
          </cell>
          <cell r="C113">
            <v>30.199996948242188</v>
          </cell>
          <cell r="D113">
            <v>30.199996948242188</v>
          </cell>
        </row>
        <row r="114">
          <cell r="A114" t="str">
            <v>59-0190</v>
          </cell>
          <cell r="B114" t="str">
            <v>za vyřezání a úpravu otvoru</v>
          </cell>
          <cell r="C114" t="str">
            <v>kus</v>
          </cell>
          <cell r="D114">
            <v>60.1</v>
          </cell>
        </row>
        <row r="115">
          <cell r="A115" t="str">
            <v>59-0192</v>
          </cell>
          <cell r="B115" t="str">
            <v>za úpravu roštů ( krácení)</v>
          </cell>
          <cell r="C115" t="str">
            <v>m</v>
          </cell>
          <cell r="D115">
            <v>60.9</v>
          </cell>
        </row>
        <row r="116">
          <cell r="A116" t="str">
            <v>MONTÁŽ DVEŘÍ OCELOVÝCH</v>
          </cell>
          <cell r="B116">
            <v>60.899993896484375</v>
          </cell>
          <cell r="C116">
            <v>60.899993896484375</v>
          </cell>
          <cell r="D116">
            <v>60.899993896484375</v>
          </cell>
        </row>
        <row r="117">
          <cell r="A117">
            <v>60.899993896484375</v>
          </cell>
          <cell r="B117" t="str">
            <v>vchodových</v>
          </cell>
          <cell r="C117">
            <v>60.899993896484375</v>
          </cell>
          <cell r="D117">
            <v>60.899993896484375</v>
          </cell>
        </row>
        <row r="118">
          <cell r="A118">
            <v>60.899993896484375</v>
          </cell>
          <cell r="B118" t="str">
            <v>jednokřídlových</v>
          </cell>
          <cell r="C118">
            <v>60.899993896484375</v>
          </cell>
          <cell r="D118">
            <v>60.899993896484375</v>
          </cell>
        </row>
        <row r="119">
          <cell r="A119" t="str">
            <v>64-0111</v>
          </cell>
          <cell r="B119" t="str">
            <v>bez nadsvětlíku</v>
          </cell>
          <cell r="C119" t="str">
            <v>kus</v>
          </cell>
          <cell r="D119">
            <v>3380</v>
          </cell>
        </row>
        <row r="120">
          <cell r="A120" t="str">
            <v>64-0112</v>
          </cell>
          <cell r="B120" t="str">
            <v>s nadvětlíkem</v>
          </cell>
          <cell r="C120" t="str">
            <v>kus</v>
          </cell>
          <cell r="D120">
            <v>4040</v>
          </cell>
        </row>
        <row r="121">
          <cell r="A121" t="str">
            <v>64-0113</v>
          </cell>
          <cell r="B121" t="str">
            <v>s pevným bočním dílem</v>
          </cell>
          <cell r="C121" t="str">
            <v>kus</v>
          </cell>
          <cell r="D121">
            <v>3640</v>
          </cell>
        </row>
        <row r="122">
          <cell r="A122" t="str">
            <v>64-0114</v>
          </cell>
          <cell r="B122" t="str">
            <v>s pevným bočním dílem a nadsvětlíkem</v>
          </cell>
          <cell r="C122" t="str">
            <v>kus</v>
          </cell>
          <cell r="D122">
            <v>4560</v>
          </cell>
        </row>
        <row r="123">
          <cell r="A123">
            <v>4560</v>
          </cell>
          <cell r="B123" t="str">
            <v>dvoukřídlových</v>
          </cell>
          <cell r="C123">
            <v>4560</v>
          </cell>
          <cell r="D123">
            <v>4560</v>
          </cell>
        </row>
        <row r="124">
          <cell r="A124" t="str">
            <v>64-0221</v>
          </cell>
          <cell r="B124" t="str">
            <v>bez nadsvětlíku</v>
          </cell>
          <cell r="C124" t="str">
            <v>kus</v>
          </cell>
          <cell r="D124">
            <v>6050</v>
          </cell>
        </row>
        <row r="125">
          <cell r="A125" t="str">
            <v>64-0222</v>
          </cell>
          <cell r="B125" t="str">
            <v>s nadvětlíkem</v>
          </cell>
          <cell r="C125" t="str">
            <v>kus</v>
          </cell>
          <cell r="D125">
            <v>7270</v>
          </cell>
        </row>
        <row r="126">
          <cell r="A126" t="str">
            <v>64-0223</v>
          </cell>
          <cell r="B126" t="str">
            <v>s pevným bočním dílem</v>
          </cell>
          <cell r="C126" t="str">
            <v>kus</v>
          </cell>
          <cell r="D126">
            <v>6540</v>
          </cell>
        </row>
        <row r="127">
          <cell r="A127" t="str">
            <v>64-0224</v>
          </cell>
          <cell r="B127" t="str">
            <v>s pevným bočním dílem a nadsvětlíkem</v>
          </cell>
          <cell r="C127" t="str">
            <v>kus</v>
          </cell>
          <cell r="D127">
            <v>8250</v>
          </cell>
        </row>
        <row r="128">
          <cell r="A128">
            <v>8250</v>
          </cell>
          <cell r="B128" t="str">
            <v>vnitřních</v>
          </cell>
          <cell r="C128">
            <v>8250</v>
          </cell>
          <cell r="D128">
            <v>8250</v>
          </cell>
        </row>
        <row r="129">
          <cell r="A129" t="str">
            <v>64-0311</v>
          </cell>
          <cell r="B129" t="str">
            <v>jednokřídlových</v>
          </cell>
          <cell r="C129" t="str">
            <v>kus</v>
          </cell>
          <cell r="D129">
            <v>909</v>
          </cell>
        </row>
        <row r="130">
          <cell r="A130" t="str">
            <v>64-0322</v>
          </cell>
          <cell r="B130" t="str">
            <v>dvoukřídlových</v>
          </cell>
          <cell r="C130" t="str">
            <v>kus</v>
          </cell>
          <cell r="D130">
            <v>1370</v>
          </cell>
        </row>
        <row r="131">
          <cell r="A131">
            <v>1370</v>
          </cell>
          <cell r="B131" t="str">
            <v>revizních dvířek s rámem</v>
          </cell>
          <cell r="C131">
            <v>1370</v>
          </cell>
          <cell r="D131">
            <v>1370</v>
          </cell>
        </row>
        <row r="132">
          <cell r="A132">
            <v>1370</v>
          </cell>
          <cell r="B132" t="str">
            <v>jednokřídlových, výšky</v>
          </cell>
          <cell r="C132">
            <v>1370</v>
          </cell>
          <cell r="D132">
            <v>1370</v>
          </cell>
        </row>
        <row r="133">
          <cell r="A133" t="str">
            <v>64-6401</v>
          </cell>
          <cell r="B133" t="str">
            <v>do 1000 mm</v>
          </cell>
          <cell r="C133" t="str">
            <v>kus</v>
          </cell>
          <cell r="D133">
            <v>184</v>
          </cell>
        </row>
        <row r="134">
          <cell r="A134" t="str">
            <v>64-6402</v>
          </cell>
          <cell r="B134" t="str">
            <v>přes 1000 do 1500 mm</v>
          </cell>
          <cell r="C134" t="str">
            <v>kus</v>
          </cell>
          <cell r="D134">
            <v>238</v>
          </cell>
        </row>
        <row r="135">
          <cell r="A135" t="str">
            <v>64-6403</v>
          </cell>
          <cell r="B135" t="str">
            <v>přes 1500 do 1800 mm</v>
          </cell>
          <cell r="C135" t="str">
            <v>kus</v>
          </cell>
          <cell r="D135">
            <v>260</v>
          </cell>
        </row>
        <row r="136">
          <cell r="A136">
            <v>260</v>
          </cell>
          <cell r="B136" t="str">
            <v>dvoukřídlových, výšky</v>
          </cell>
          <cell r="C136">
            <v>260</v>
          </cell>
          <cell r="D136">
            <v>260</v>
          </cell>
        </row>
        <row r="137">
          <cell r="A137" t="str">
            <v>64-6421</v>
          </cell>
          <cell r="B137" t="str">
            <v>do 1000 mm</v>
          </cell>
          <cell r="C137" t="str">
            <v>kus</v>
          </cell>
          <cell r="D137">
            <v>314</v>
          </cell>
        </row>
        <row r="138">
          <cell r="A138" t="str">
            <v>64-6422</v>
          </cell>
          <cell r="B138" t="str">
            <v>přes 1000 do 1500 mm</v>
          </cell>
          <cell r="C138" t="str">
            <v>kus</v>
          </cell>
          <cell r="D138">
            <v>359</v>
          </cell>
        </row>
        <row r="139">
          <cell r="A139" t="str">
            <v>64-6423</v>
          </cell>
          <cell r="B139" t="str">
            <v>přes 1500 do 1800 mm</v>
          </cell>
          <cell r="C139" t="str">
            <v>kus</v>
          </cell>
          <cell r="D139">
            <v>434</v>
          </cell>
        </row>
        <row r="140">
          <cell r="A140">
            <v>434</v>
          </cell>
          <cell r="B140" t="str">
            <v>protipožárních uzávěrů</v>
          </cell>
          <cell r="C140">
            <v>434</v>
          </cell>
          <cell r="D140">
            <v>434</v>
          </cell>
        </row>
        <row r="141">
          <cell r="A141" t="str">
            <v>64-6510</v>
          </cell>
          <cell r="B141" t="str">
            <v>jednokřídlových</v>
          </cell>
          <cell r="C141" t="str">
            <v>kus</v>
          </cell>
          <cell r="D141">
            <v>1510</v>
          </cell>
        </row>
        <row r="142">
          <cell r="A142">
            <v>1510</v>
          </cell>
          <cell r="B142" t="str">
            <v>dvoukřídlových, výšky</v>
          </cell>
          <cell r="C142">
            <v>1510</v>
          </cell>
          <cell r="D142">
            <v>1510</v>
          </cell>
        </row>
        <row r="143">
          <cell r="A143" t="str">
            <v>64-6521</v>
          </cell>
          <cell r="B143" t="str">
            <v>do 1970 mm</v>
          </cell>
          <cell r="C143" t="str">
            <v>kus</v>
          </cell>
          <cell r="D143">
            <v>1940</v>
          </cell>
        </row>
        <row r="144">
          <cell r="A144" t="str">
            <v>64-6522</v>
          </cell>
          <cell r="B144" t="str">
            <v>přes 1970 do 2200 mm</v>
          </cell>
          <cell r="C144" t="str">
            <v>kus</v>
          </cell>
          <cell r="D144">
            <v>2140</v>
          </cell>
        </row>
        <row r="145">
          <cell r="A145" t="str">
            <v>64-6523</v>
          </cell>
          <cell r="B145" t="str">
            <v>přes 2200 do 2400 mm</v>
          </cell>
          <cell r="C145" t="str">
            <v>kus</v>
          </cell>
          <cell r="D145">
            <v>2290</v>
          </cell>
        </row>
        <row r="146">
          <cell r="A146">
            <v>2290</v>
          </cell>
          <cell r="B146" t="str">
            <v>stavěče křídel</v>
          </cell>
          <cell r="C146">
            <v>2290</v>
          </cell>
          <cell r="D146">
            <v>2290</v>
          </cell>
        </row>
        <row r="147">
          <cell r="A147" t="str">
            <v>64-6593</v>
          </cell>
          <cell r="B147" t="str">
            <v>elektromagnetického</v>
          </cell>
          <cell r="C147" t="str">
            <v>kus</v>
          </cell>
          <cell r="D147">
            <v>313</v>
          </cell>
        </row>
        <row r="148">
          <cell r="D148" t="str">
            <v>List 4</v>
          </cell>
        </row>
        <row r="149">
          <cell r="A149" t="str">
            <v>Položka</v>
          </cell>
          <cell r="B149" t="str">
            <v>Popis</v>
          </cell>
          <cell r="C149" t="str">
            <v>m.j.</v>
          </cell>
          <cell r="D149" t="str">
            <v>Kč</v>
          </cell>
        </row>
        <row r="150">
          <cell r="A150">
            <v>313</v>
          </cell>
          <cell r="B150" t="str">
            <v>spojení dveří a stěn</v>
          </cell>
          <cell r="C150">
            <v>313</v>
          </cell>
          <cell r="D150">
            <v>313</v>
          </cell>
        </row>
        <row r="151">
          <cell r="A151" t="str">
            <v>64-8351</v>
          </cell>
          <cell r="B151" t="str">
            <v>průběžné</v>
          </cell>
          <cell r="C151" t="str">
            <v>m</v>
          </cell>
          <cell r="D151">
            <v>100</v>
          </cell>
        </row>
        <row r="152">
          <cell r="A152" t="str">
            <v>64-8352</v>
          </cell>
          <cell r="B152" t="str">
            <v>kolmé</v>
          </cell>
          <cell r="C152" t="str">
            <v>m</v>
          </cell>
          <cell r="D152">
            <v>200</v>
          </cell>
        </row>
        <row r="153">
          <cell r="A153" t="str">
            <v>64-8353</v>
          </cell>
          <cell r="B153" t="str">
            <v>rohové</v>
          </cell>
          <cell r="C153" t="str">
            <v>m</v>
          </cell>
          <cell r="D153">
            <v>161</v>
          </cell>
        </row>
        <row r="154">
          <cell r="A154">
            <v>161</v>
          </cell>
          <cell r="B154" t="str">
            <v>ocelového prahu dveří</v>
          </cell>
          <cell r="C154">
            <v>161</v>
          </cell>
          <cell r="D154">
            <v>161</v>
          </cell>
        </row>
        <row r="155">
          <cell r="A155" t="str">
            <v>64-8511</v>
          </cell>
          <cell r="B155" t="str">
            <v>jednokřídlových</v>
          </cell>
          <cell r="C155" t="str">
            <v>kus</v>
          </cell>
          <cell r="D155">
            <v>113</v>
          </cell>
        </row>
        <row r="156">
          <cell r="A156" t="str">
            <v>64-8512</v>
          </cell>
          <cell r="B156" t="str">
            <v>dvoukřídlových</v>
          </cell>
          <cell r="C156" t="str">
            <v>kus</v>
          </cell>
          <cell r="D156">
            <v>148</v>
          </cell>
        </row>
        <row r="157">
          <cell r="A157">
            <v>148</v>
          </cell>
          <cell r="B157" t="str">
            <v>doplňků dveří</v>
          </cell>
          <cell r="C157">
            <v>148</v>
          </cell>
          <cell r="D157">
            <v>148</v>
          </cell>
        </row>
        <row r="158">
          <cell r="A158" t="str">
            <v>64-9191</v>
          </cell>
          <cell r="B158" t="str">
            <v>samozavírače hydraulického</v>
          </cell>
          <cell r="C158" t="str">
            <v>kus</v>
          </cell>
          <cell r="D158">
            <v>160</v>
          </cell>
        </row>
        <row r="159">
          <cell r="A159" t="str">
            <v>64-9192</v>
          </cell>
          <cell r="B159" t="str">
            <v>samozavírače podlahového</v>
          </cell>
          <cell r="C159" t="str">
            <v>kus</v>
          </cell>
          <cell r="D159">
            <v>184</v>
          </cell>
        </row>
        <row r="160">
          <cell r="A160" t="str">
            <v>64-9193</v>
          </cell>
          <cell r="B160" t="str">
            <v>stavěče křídel</v>
          </cell>
          <cell r="C160" t="str">
            <v>kus</v>
          </cell>
          <cell r="D160">
            <v>70.8</v>
          </cell>
        </row>
        <row r="161">
          <cell r="A161" t="str">
            <v>64-9494</v>
          </cell>
          <cell r="B161" t="str">
            <v>madel</v>
          </cell>
          <cell r="C161" t="str">
            <v>kus</v>
          </cell>
          <cell r="D161">
            <v>29.6</v>
          </cell>
        </row>
        <row r="162">
          <cell r="A162" t="str">
            <v>64-9195</v>
          </cell>
          <cell r="B162" t="str">
            <v>druhého zámku</v>
          </cell>
          <cell r="C162" t="str">
            <v>kus</v>
          </cell>
          <cell r="D162">
            <v>548</v>
          </cell>
        </row>
        <row r="163">
          <cell r="A163" t="str">
            <v>64-9196</v>
          </cell>
          <cell r="B163" t="str">
            <v>krácení dveřního křídla</v>
          </cell>
          <cell r="C163" t="str">
            <v>kus</v>
          </cell>
          <cell r="D163">
            <v>623</v>
          </cell>
        </row>
        <row r="164">
          <cell r="A164" t="str">
            <v>MONTÁŽ AUTOMATICKÝCH DVEŘÍ</v>
          </cell>
          <cell r="B164">
            <v>623</v>
          </cell>
          <cell r="C164">
            <v>623</v>
          </cell>
          <cell r="D164">
            <v>623</v>
          </cell>
        </row>
        <row r="165">
          <cell r="A165">
            <v>623</v>
          </cell>
          <cell r="B165" t="str">
            <v>posuvných, výšky do 2200 mm</v>
          </cell>
          <cell r="C165">
            <v>623</v>
          </cell>
          <cell r="D165">
            <v>623</v>
          </cell>
        </row>
        <row r="166">
          <cell r="A166">
            <v>623</v>
          </cell>
          <cell r="B166" t="str">
            <v>lineárních, šířky</v>
          </cell>
          <cell r="C166">
            <v>623</v>
          </cell>
          <cell r="D166">
            <v>623</v>
          </cell>
        </row>
        <row r="167">
          <cell r="A167" t="str">
            <v>64-1111</v>
          </cell>
          <cell r="B167" t="str">
            <v>do 1000 mm</v>
          </cell>
          <cell r="C167" t="str">
            <v>kus</v>
          </cell>
          <cell r="D167">
            <v>6580</v>
          </cell>
        </row>
        <row r="168">
          <cell r="A168" t="str">
            <v>64-1112</v>
          </cell>
          <cell r="B168" t="str">
            <v>přes 1000 do 1800 mm</v>
          </cell>
          <cell r="C168" t="str">
            <v>kus</v>
          </cell>
          <cell r="D168">
            <v>7200</v>
          </cell>
        </row>
        <row r="169">
          <cell r="A169" t="str">
            <v>64-1114</v>
          </cell>
          <cell r="B169" t="str">
            <v>přes 1800 do 3500 mm</v>
          </cell>
          <cell r="C169" t="str">
            <v>kus</v>
          </cell>
          <cell r="D169">
            <v>8310</v>
          </cell>
        </row>
        <row r="170">
          <cell r="A170">
            <v>8310</v>
          </cell>
          <cell r="B170" t="str">
            <v>teleskopických, šířky</v>
          </cell>
          <cell r="C170">
            <v>8310</v>
          </cell>
          <cell r="D170">
            <v>8310</v>
          </cell>
        </row>
        <row r="171">
          <cell r="A171" t="str">
            <v>64-1211</v>
          </cell>
          <cell r="B171" t="str">
            <v>do 2000 mm</v>
          </cell>
          <cell r="C171" t="str">
            <v>kus</v>
          </cell>
          <cell r="D171">
            <v>7220</v>
          </cell>
        </row>
        <row r="172">
          <cell r="A172" t="str">
            <v>64-1212</v>
          </cell>
          <cell r="B172" t="str">
            <v>přes 2000 do 2500 mm</v>
          </cell>
          <cell r="C172" t="str">
            <v>kus</v>
          </cell>
          <cell r="D172">
            <v>7320</v>
          </cell>
        </row>
        <row r="173">
          <cell r="A173" t="str">
            <v>64-1213</v>
          </cell>
          <cell r="B173" t="str">
            <v>přes 2500 do 3500 mm</v>
          </cell>
          <cell r="C173" t="str">
            <v>kus</v>
          </cell>
          <cell r="D173">
            <v>8440</v>
          </cell>
        </row>
        <row r="174">
          <cell r="A174" t="str">
            <v>64-1214</v>
          </cell>
          <cell r="B174" t="str">
            <v>přes 3500 do 4000 mm</v>
          </cell>
          <cell r="C174" t="str">
            <v>kus</v>
          </cell>
          <cell r="D174">
            <v>9550</v>
          </cell>
        </row>
        <row r="175">
          <cell r="A175">
            <v>9550</v>
          </cell>
          <cell r="B175" t="str">
            <v>obloukových, průměru</v>
          </cell>
          <cell r="C175">
            <v>9550</v>
          </cell>
          <cell r="D175">
            <v>9550</v>
          </cell>
        </row>
        <row r="176">
          <cell r="A176" t="str">
            <v>64-1311</v>
          </cell>
          <cell r="B176" t="str">
            <v>do 2200 mm</v>
          </cell>
          <cell r="C176" t="str">
            <v>kus</v>
          </cell>
          <cell r="D176">
            <v>25900</v>
          </cell>
        </row>
        <row r="177">
          <cell r="A177" t="str">
            <v>64-1312</v>
          </cell>
          <cell r="B177" t="str">
            <v>přes 2200 do 3000 mm</v>
          </cell>
          <cell r="C177" t="str">
            <v>kus</v>
          </cell>
          <cell r="D177">
            <v>27400</v>
          </cell>
        </row>
        <row r="178">
          <cell r="A178">
            <v>27400</v>
          </cell>
          <cell r="B178" t="str">
            <v>kruhových, průměru</v>
          </cell>
          <cell r="C178">
            <v>27400</v>
          </cell>
          <cell r="D178">
            <v>27400</v>
          </cell>
        </row>
        <row r="179">
          <cell r="A179" t="str">
            <v>64-1411</v>
          </cell>
          <cell r="B179" t="str">
            <v>do 3000 mm</v>
          </cell>
          <cell r="C179" t="str">
            <v>kus</v>
          </cell>
          <cell r="D179">
            <v>33900</v>
          </cell>
        </row>
        <row r="180">
          <cell r="A180">
            <v>33900</v>
          </cell>
          <cell r="B180" t="str">
            <v>panikových, šířky</v>
          </cell>
          <cell r="C180">
            <v>33900</v>
          </cell>
          <cell r="D180">
            <v>33900</v>
          </cell>
        </row>
        <row r="181">
          <cell r="A181" t="str">
            <v>64-1511</v>
          </cell>
          <cell r="B181" t="str">
            <v>do 4000 mm</v>
          </cell>
          <cell r="C181" t="str">
            <v>kus</v>
          </cell>
          <cell r="D181">
            <v>11800</v>
          </cell>
        </row>
        <row r="182">
          <cell r="A182">
            <v>11800</v>
          </cell>
          <cell r="B182" t="str">
            <v>šípových, šířky</v>
          </cell>
          <cell r="C182">
            <v>11800</v>
          </cell>
          <cell r="D182">
            <v>11800</v>
          </cell>
        </row>
        <row r="183">
          <cell r="A183" t="str">
            <v>64-1611</v>
          </cell>
          <cell r="B183" t="str">
            <v>do 3800 mm</v>
          </cell>
          <cell r="C183" t="str">
            <v>kus</v>
          </cell>
          <cell r="D183">
            <v>13100</v>
          </cell>
        </row>
        <row r="184">
          <cell r="A184">
            <v>13100</v>
          </cell>
          <cell r="B184" t="str">
            <v>turniketu, výšky do 2200 mm, průměru</v>
          </cell>
          <cell r="C184">
            <v>13100</v>
          </cell>
          <cell r="D184">
            <v>13100</v>
          </cell>
        </row>
        <row r="185">
          <cell r="A185" t="str">
            <v>64-1711</v>
          </cell>
          <cell r="B185" t="str">
            <v>do 3000 mm</v>
          </cell>
          <cell r="C185" t="str">
            <v>kus</v>
          </cell>
          <cell r="D185">
            <v>48600</v>
          </cell>
        </row>
        <row r="186">
          <cell r="A186" t="str">
            <v>64-1712</v>
          </cell>
          <cell r="B186" t="str">
            <v>přes 3000 mm</v>
          </cell>
          <cell r="C186" t="str">
            <v>kus</v>
          </cell>
          <cell r="D186">
            <v>52500</v>
          </cell>
        </row>
        <row r="187">
          <cell r="A187">
            <v>52500</v>
          </cell>
          <cell r="B187" t="str">
            <v>posuvných, výšky přes 2200 do 3000 mm</v>
          </cell>
          <cell r="C187">
            <v>52500</v>
          </cell>
          <cell r="D187">
            <v>52500</v>
          </cell>
        </row>
        <row r="188">
          <cell r="A188">
            <v>52500</v>
          </cell>
          <cell r="B188" t="str">
            <v>lineárních, šířky</v>
          </cell>
          <cell r="C188">
            <v>52500</v>
          </cell>
          <cell r="D188">
            <v>52500</v>
          </cell>
        </row>
        <row r="189">
          <cell r="A189" t="str">
            <v>64-2111</v>
          </cell>
          <cell r="B189" t="str">
            <v>do 1000 mm</v>
          </cell>
          <cell r="C189" t="str">
            <v>kus</v>
          </cell>
          <cell r="D189">
            <v>7750</v>
          </cell>
        </row>
        <row r="190">
          <cell r="A190" t="str">
            <v>64-2112</v>
          </cell>
          <cell r="B190" t="str">
            <v>přes 1000 do 1800 mm</v>
          </cell>
          <cell r="C190" t="str">
            <v>kus</v>
          </cell>
          <cell r="D190">
            <v>8490</v>
          </cell>
        </row>
        <row r="191">
          <cell r="A191" t="str">
            <v>64-2114</v>
          </cell>
          <cell r="B191" t="str">
            <v>přes 1800 do 3500 mm</v>
          </cell>
          <cell r="C191" t="str">
            <v>kus</v>
          </cell>
          <cell r="D191">
            <v>9800</v>
          </cell>
        </row>
        <row r="192">
          <cell r="A192">
            <v>9800</v>
          </cell>
          <cell r="B192" t="str">
            <v>teleskopických, šířky</v>
          </cell>
          <cell r="C192">
            <v>9800</v>
          </cell>
          <cell r="D192">
            <v>9800</v>
          </cell>
        </row>
        <row r="193">
          <cell r="A193" t="str">
            <v>64-2211</v>
          </cell>
          <cell r="B193" t="str">
            <v>do 2000 mm</v>
          </cell>
          <cell r="C193" t="str">
            <v>kus</v>
          </cell>
          <cell r="D193">
            <v>8510</v>
          </cell>
        </row>
        <row r="194">
          <cell r="A194" t="str">
            <v>64-2212</v>
          </cell>
          <cell r="B194" t="str">
            <v>přes 2000 do 2500 mm</v>
          </cell>
          <cell r="C194" t="str">
            <v>kus</v>
          </cell>
          <cell r="D194">
            <v>8640</v>
          </cell>
        </row>
        <row r="195">
          <cell r="A195" t="str">
            <v>64-2213</v>
          </cell>
          <cell r="B195" t="str">
            <v>přes 2500 do 3500 mm</v>
          </cell>
          <cell r="C195" t="str">
            <v>kus</v>
          </cell>
          <cell r="D195">
            <v>9950</v>
          </cell>
        </row>
        <row r="196">
          <cell r="A196" t="str">
            <v>64-2214</v>
          </cell>
          <cell r="B196" t="str">
            <v>přes 3500 do 4000 mm</v>
          </cell>
          <cell r="C196" t="str">
            <v>kus</v>
          </cell>
          <cell r="D196">
            <v>11300</v>
          </cell>
        </row>
        <row r="197">
          <cell r="D197" t="str">
            <v>List 5</v>
          </cell>
        </row>
        <row r="198">
          <cell r="A198" t="str">
            <v>Položka</v>
          </cell>
          <cell r="B198" t="str">
            <v>Popis</v>
          </cell>
          <cell r="C198" t="str">
            <v>m.j.</v>
          </cell>
          <cell r="D198" t="str">
            <v>Kč</v>
          </cell>
        </row>
        <row r="199">
          <cell r="A199">
            <v>11300</v>
          </cell>
          <cell r="B199" t="str">
            <v>obloukových, průměru</v>
          </cell>
          <cell r="C199">
            <v>11300</v>
          </cell>
          <cell r="D199">
            <v>11300</v>
          </cell>
        </row>
        <row r="200">
          <cell r="A200" t="str">
            <v>64-2311</v>
          </cell>
          <cell r="B200" t="str">
            <v>do 2200 mm</v>
          </cell>
          <cell r="C200" t="str">
            <v>kus</v>
          </cell>
          <cell r="D200">
            <v>29200</v>
          </cell>
        </row>
        <row r="201">
          <cell r="A201">
            <v>29200</v>
          </cell>
          <cell r="B201" t="str">
            <v>kruhových, průměru</v>
          </cell>
          <cell r="C201">
            <v>29200</v>
          </cell>
          <cell r="D201">
            <v>29200</v>
          </cell>
        </row>
        <row r="202">
          <cell r="A202" t="str">
            <v>64-2411</v>
          </cell>
          <cell r="B202" t="str">
            <v>do 3000 mm</v>
          </cell>
          <cell r="C202" t="str">
            <v>kus</v>
          </cell>
          <cell r="D202">
            <v>36700</v>
          </cell>
        </row>
        <row r="203">
          <cell r="A203">
            <v>36700</v>
          </cell>
          <cell r="B203" t="str">
            <v>panikových, šířky</v>
          </cell>
          <cell r="C203">
            <v>36700</v>
          </cell>
          <cell r="D203">
            <v>36700</v>
          </cell>
        </row>
        <row r="204">
          <cell r="A204" t="str">
            <v>64-2511</v>
          </cell>
          <cell r="B204" t="str">
            <v>do 4000 mm</v>
          </cell>
          <cell r="C204" t="str">
            <v>kus</v>
          </cell>
          <cell r="D204">
            <v>13400</v>
          </cell>
        </row>
        <row r="205">
          <cell r="A205">
            <v>13400</v>
          </cell>
          <cell r="B205" t="str">
            <v>šípových, šířky</v>
          </cell>
          <cell r="C205">
            <v>13400</v>
          </cell>
          <cell r="D205">
            <v>13400</v>
          </cell>
        </row>
        <row r="206">
          <cell r="A206" t="str">
            <v>64-2611</v>
          </cell>
          <cell r="B206" t="str">
            <v>do 3800 mm</v>
          </cell>
          <cell r="C206" t="str">
            <v>kus</v>
          </cell>
          <cell r="D206">
            <v>14900</v>
          </cell>
        </row>
        <row r="207">
          <cell r="A207">
            <v>14900</v>
          </cell>
          <cell r="B207" t="str">
            <v>turniketu, výšky přes 2200 do 3000 mm, průměru</v>
          </cell>
          <cell r="C207">
            <v>14900</v>
          </cell>
          <cell r="D207">
            <v>14900</v>
          </cell>
        </row>
        <row r="208">
          <cell r="A208" t="str">
            <v>64-2711</v>
          </cell>
          <cell r="B208" t="str">
            <v>do 3000 mm</v>
          </cell>
          <cell r="C208" t="str">
            <v>kus</v>
          </cell>
          <cell r="D208">
            <v>51800</v>
          </cell>
        </row>
        <row r="209">
          <cell r="A209" t="str">
            <v>64-2712</v>
          </cell>
          <cell r="B209" t="str">
            <v>přes 3000 mm</v>
          </cell>
          <cell r="C209" t="str">
            <v>kus</v>
          </cell>
          <cell r="D209">
            <v>55700</v>
          </cell>
        </row>
        <row r="210">
          <cell r="A210" t="str">
            <v>MONTÁŽ VRAT GARÁŽOVÝCH NEBO PRŮMYSLOVÝCH</v>
          </cell>
          <cell r="B210">
            <v>55700</v>
          </cell>
          <cell r="C210">
            <v>55700</v>
          </cell>
          <cell r="D210">
            <v>55700</v>
          </cell>
        </row>
        <row r="211">
          <cell r="A211">
            <v>55700</v>
          </cell>
          <cell r="B211" t="str">
            <v>sekčních zajíždějících pod strop, plochy</v>
          </cell>
          <cell r="C211">
            <v>55700</v>
          </cell>
          <cell r="D211">
            <v>55700</v>
          </cell>
        </row>
        <row r="212">
          <cell r="A212" t="str">
            <v>65-1111</v>
          </cell>
          <cell r="B212" t="str">
            <v>do 6m2</v>
          </cell>
          <cell r="C212" t="str">
            <v>kus</v>
          </cell>
          <cell r="D212">
            <v>4120</v>
          </cell>
        </row>
        <row r="213">
          <cell r="A213" t="str">
            <v>65-1112</v>
          </cell>
          <cell r="B213" t="str">
            <v>přes 6 do 9m2</v>
          </cell>
          <cell r="C213" t="str">
            <v>kus</v>
          </cell>
          <cell r="D213">
            <v>4600</v>
          </cell>
        </row>
        <row r="214">
          <cell r="A214" t="str">
            <v>65-1113</v>
          </cell>
          <cell r="B214" t="str">
            <v>přes 9 do 13m2</v>
          </cell>
          <cell r="C214" t="str">
            <v>kus</v>
          </cell>
          <cell r="D214">
            <v>5030</v>
          </cell>
        </row>
        <row r="215">
          <cell r="A215" t="str">
            <v>65-1114</v>
          </cell>
          <cell r="B215" t="str">
            <v>přes 13m2</v>
          </cell>
          <cell r="C215" t="str">
            <v>kus</v>
          </cell>
          <cell r="D215">
            <v>5610</v>
          </cell>
        </row>
        <row r="216">
          <cell r="A216">
            <v>5610</v>
          </cell>
          <cell r="B216" t="str">
            <v>příslušenství sekčních vrat</v>
          </cell>
          <cell r="C216">
            <v>5610</v>
          </cell>
          <cell r="D216">
            <v>5610</v>
          </cell>
        </row>
        <row r="217">
          <cell r="A217" t="str">
            <v>65-1121</v>
          </cell>
          <cell r="B217" t="str">
            <v>kliky se zámkem pro ruční otevírání</v>
          </cell>
          <cell r="C217" t="str">
            <v>kus</v>
          </cell>
          <cell r="D217">
            <v>97.7</v>
          </cell>
        </row>
        <row r="218">
          <cell r="A218" t="str">
            <v>65-1126</v>
          </cell>
          <cell r="B218" t="str">
            <v>elektrického pohonu</v>
          </cell>
          <cell r="C218" t="str">
            <v>kus</v>
          </cell>
          <cell r="D218">
            <v>1480</v>
          </cell>
        </row>
        <row r="219">
          <cell r="A219" t="str">
            <v>65-1131</v>
          </cell>
          <cell r="B219" t="str">
            <v>fotobuněk pro bezpečný chod</v>
          </cell>
          <cell r="C219" t="str">
            <v>pár</v>
          </cell>
          <cell r="D219">
            <v>259</v>
          </cell>
        </row>
        <row r="220">
          <cell r="A220">
            <v>259</v>
          </cell>
          <cell r="B220" t="str">
            <v>otvíravých</v>
          </cell>
          <cell r="C220">
            <v>259</v>
          </cell>
          <cell r="D220">
            <v>259</v>
          </cell>
        </row>
        <row r="221">
          <cell r="A221">
            <v>259</v>
          </cell>
          <cell r="B221" t="str">
            <v>do ocelové zárubně z dílů, plochy</v>
          </cell>
          <cell r="C221">
            <v>259</v>
          </cell>
          <cell r="D221">
            <v>259</v>
          </cell>
        </row>
        <row r="222">
          <cell r="A222" t="str">
            <v>65-1210</v>
          </cell>
          <cell r="B222" t="str">
            <v>do 6m2</v>
          </cell>
          <cell r="C222" t="str">
            <v>kus</v>
          </cell>
          <cell r="D222">
            <v>1060</v>
          </cell>
        </row>
        <row r="223">
          <cell r="A223" t="str">
            <v>65-1220</v>
          </cell>
          <cell r="B223" t="str">
            <v>přes 6 do 9m2</v>
          </cell>
          <cell r="C223" t="str">
            <v>kus</v>
          </cell>
          <cell r="D223">
            <v>1290</v>
          </cell>
        </row>
        <row r="224">
          <cell r="A224" t="str">
            <v>65-1230</v>
          </cell>
          <cell r="B224" t="str">
            <v>přes 9 do 13m2</v>
          </cell>
          <cell r="C224" t="str">
            <v>kus</v>
          </cell>
          <cell r="D224">
            <v>1720</v>
          </cell>
        </row>
        <row r="225">
          <cell r="A225" t="str">
            <v>65-1240</v>
          </cell>
          <cell r="B225" t="str">
            <v>přes 13m2</v>
          </cell>
          <cell r="C225" t="str">
            <v>kus</v>
          </cell>
          <cell r="D225">
            <v>2180</v>
          </cell>
        </row>
        <row r="226">
          <cell r="A226">
            <v>2180</v>
          </cell>
          <cell r="B226" t="str">
            <v>do ocelové konstrukce, plochy</v>
          </cell>
          <cell r="C226">
            <v>2180</v>
          </cell>
          <cell r="D226">
            <v>2180</v>
          </cell>
        </row>
        <row r="227">
          <cell r="A227" t="str">
            <v>65-2210</v>
          </cell>
          <cell r="B227" t="str">
            <v>do 6m2</v>
          </cell>
          <cell r="C227" t="str">
            <v>kus</v>
          </cell>
          <cell r="D227">
            <v>3730</v>
          </cell>
        </row>
        <row r="228">
          <cell r="A228" t="str">
            <v>65-2220</v>
          </cell>
          <cell r="B228" t="str">
            <v>přes 6 do 9m2</v>
          </cell>
          <cell r="C228" t="str">
            <v>kus</v>
          </cell>
          <cell r="D228">
            <v>5040</v>
          </cell>
        </row>
        <row r="229">
          <cell r="A229" t="str">
            <v>65-2230</v>
          </cell>
          <cell r="B229" t="str">
            <v>přes 9 do 13m2</v>
          </cell>
          <cell r="C229" t="str">
            <v>kus</v>
          </cell>
          <cell r="D229">
            <v>6630</v>
          </cell>
        </row>
        <row r="230">
          <cell r="A230" t="str">
            <v>65-2240</v>
          </cell>
          <cell r="B230" t="str">
            <v>přes 13m2</v>
          </cell>
          <cell r="C230" t="str">
            <v>kus</v>
          </cell>
          <cell r="D230">
            <v>8500</v>
          </cell>
        </row>
        <row r="231">
          <cell r="A231">
            <v>8500</v>
          </cell>
          <cell r="B231" t="str">
            <v>posuvných</v>
          </cell>
          <cell r="C231">
            <v>8500</v>
          </cell>
          <cell r="D231">
            <v>8500</v>
          </cell>
        </row>
        <row r="232">
          <cell r="A232">
            <v>8500</v>
          </cell>
          <cell r="B232" t="str">
            <v>do ocelové zárubně z dílů, plochy</v>
          </cell>
          <cell r="C232">
            <v>8500</v>
          </cell>
          <cell r="D232">
            <v>8500</v>
          </cell>
        </row>
        <row r="233">
          <cell r="A233" t="str">
            <v>65-3210</v>
          </cell>
          <cell r="B233" t="str">
            <v>do 6m2</v>
          </cell>
          <cell r="C233" t="str">
            <v>kus</v>
          </cell>
          <cell r="D233">
            <v>1330</v>
          </cell>
        </row>
        <row r="234">
          <cell r="A234" t="str">
            <v>65-3220</v>
          </cell>
          <cell r="B234" t="str">
            <v>přes 6 do 9m2</v>
          </cell>
          <cell r="C234" t="str">
            <v>kus</v>
          </cell>
          <cell r="D234">
            <v>1740</v>
          </cell>
        </row>
        <row r="235">
          <cell r="A235" t="str">
            <v>65-3230</v>
          </cell>
          <cell r="B235" t="str">
            <v>přes 9 do 13m2</v>
          </cell>
          <cell r="C235" t="str">
            <v>kus</v>
          </cell>
          <cell r="D235">
            <v>2260</v>
          </cell>
        </row>
        <row r="236">
          <cell r="A236" t="str">
            <v>65-3240</v>
          </cell>
          <cell r="B236" t="str">
            <v>přes 13 do 20m2</v>
          </cell>
          <cell r="C236" t="str">
            <v>kus</v>
          </cell>
          <cell r="D236">
            <v>3020</v>
          </cell>
        </row>
        <row r="237">
          <cell r="A237" t="str">
            <v>65-3250</v>
          </cell>
          <cell r="B237" t="str">
            <v>přes 20 do 32m2</v>
          </cell>
          <cell r="C237" t="str">
            <v>kus</v>
          </cell>
          <cell r="D237">
            <v>4760</v>
          </cell>
        </row>
        <row r="238">
          <cell r="A238" t="str">
            <v>65-3260</v>
          </cell>
          <cell r="B238" t="str">
            <v>přes 32m2</v>
          </cell>
          <cell r="C238" t="str">
            <v>kus</v>
          </cell>
          <cell r="D238">
            <v>6290</v>
          </cell>
        </row>
        <row r="239">
          <cell r="A239">
            <v>6290</v>
          </cell>
          <cell r="B239" t="str">
            <v>do ocelové konstrukce, plochy</v>
          </cell>
          <cell r="C239">
            <v>6290</v>
          </cell>
          <cell r="D239">
            <v>6290</v>
          </cell>
        </row>
        <row r="240">
          <cell r="A240" t="str">
            <v>65-4210</v>
          </cell>
          <cell r="B240" t="str">
            <v>do 6m2</v>
          </cell>
          <cell r="C240" t="str">
            <v>kus</v>
          </cell>
          <cell r="D240">
            <v>3280</v>
          </cell>
        </row>
        <row r="241">
          <cell r="A241" t="str">
            <v>65-4220</v>
          </cell>
          <cell r="B241" t="str">
            <v>přes 6 do 9m2</v>
          </cell>
          <cell r="C241" t="str">
            <v>kus</v>
          </cell>
          <cell r="D241">
            <v>3810</v>
          </cell>
        </row>
        <row r="242">
          <cell r="A242" t="str">
            <v>65-4230</v>
          </cell>
          <cell r="B242" t="str">
            <v>přes 9 do 13m2</v>
          </cell>
          <cell r="C242" t="str">
            <v>kus</v>
          </cell>
          <cell r="D242">
            <v>5050</v>
          </cell>
        </row>
        <row r="243">
          <cell r="A243" t="str">
            <v>65-4240</v>
          </cell>
          <cell r="B243" t="str">
            <v>přes 13 do 20m2</v>
          </cell>
          <cell r="C243" t="str">
            <v>kus</v>
          </cell>
          <cell r="D243">
            <v>7600</v>
          </cell>
        </row>
        <row r="244">
          <cell r="A244" t="str">
            <v>65-4250</v>
          </cell>
          <cell r="B244" t="str">
            <v>přes 20 do 32m2</v>
          </cell>
          <cell r="C244" t="str">
            <v>kus</v>
          </cell>
          <cell r="D244">
            <v>10200</v>
          </cell>
        </row>
        <row r="245">
          <cell r="A245" t="str">
            <v>65-4260</v>
          </cell>
          <cell r="B245" t="str">
            <v>přes 32m2</v>
          </cell>
          <cell r="C245" t="str">
            <v>kus</v>
          </cell>
          <cell r="D245">
            <v>13100</v>
          </cell>
        </row>
        <row r="246">
          <cell r="D246" t="str">
            <v>List 6</v>
          </cell>
        </row>
        <row r="247">
          <cell r="A247" t="str">
            <v>Položka</v>
          </cell>
          <cell r="B247" t="str">
            <v>Popis</v>
          </cell>
          <cell r="C247" t="str">
            <v>m.j.</v>
          </cell>
          <cell r="D247" t="str">
            <v>Kč</v>
          </cell>
        </row>
        <row r="248">
          <cell r="A248">
            <v>13100</v>
          </cell>
          <cell r="B248" t="str">
            <v>skládacích, osazovaných</v>
          </cell>
          <cell r="C248">
            <v>13100</v>
          </cell>
          <cell r="D248">
            <v>13100</v>
          </cell>
        </row>
        <row r="249">
          <cell r="A249">
            <v>13100</v>
          </cell>
          <cell r="B249" t="str">
            <v>do ocelové zárubně, z dílů</v>
          </cell>
          <cell r="C249">
            <v>13100</v>
          </cell>
          <cell r="D249">
            <v>13100</v>
          </cell>
        </row>
        <row r="250">
          <cell r="A250">
            <v>13100</v>
          </cell>
          <cell r="B250" t="str">
            <v>tříkřídlových, plochy</v>
          </cell>
          <cell r="C250">
            <v>13100</v>
          </cell>
          <cell r="D250">
            <v>13100</v>
          </cell>
        </row>
        <row r="251">
          <cell r="A251" t="str">
            <v>65-5210</v>
          </cell>
          <cell r="B251" t="str">
            <v>do 6m2</v>
          </cell>
          <cell r="C251" t="str">
            <v>kus</v>
          </cell>
          <cell r="D251">
            <v>2290</v>
          </cell>
        </row>
        <row r="252">
          <cell r="A252" t="str">
            <v>65-5220</v>
          </cell>
          <cell r="B252" t="str">
            <v>přes 6 do 9m2</v>
          </cell>
          <cell r="C252" t="str">
            <v>kus</v>
          </cell>
          <cell r="D252">
            <v>2950</v>
          </cell>
        </row>
        <row r="253">
          <cell r="A253" t="str">
            <v>65-5230</v>
          </cell>
          <cell r="B253" t="str">
            <v>přes 9 do 13m2</v>
          </cell>
          <cell r="C253" t="str">
            <v>kus</v>
          </cell>
          <cell r="D253">
            <v>3640</v>
          </cell>
        </row>
        <row r="254">
          <cell r="A254" t="str">
            <v>65-5231</v>
          </cell>
          <cell r="B254" t="str">
            <v>přes 13m2</v>
          </cell>
          <cell r="C254" t="str">
            <v>kus</v>
          </cell>
          <cell r="D254">
            <v>4940</v>
          </cell>
        </row>
        <row r="255">
          <cell r="A255">
            <v>4940</v>
          </cell>
          <cell r="B255" t="str">
            <v>čtykřídlových, plochy</v>
          </cell>
          <cell r="C255">
            <v>4940</v>
          </cell>
          <cell r="D255">
            <v>4940</v>
          </cell>
        </row>
        <row r="256">
          <cell r="A256" t="str">
            <v>65-5240</v>
          </cell>
          <cell r="B256" t="str">
            <v>do 20m2</v>
          </cell>
          <cell r="C256" t="str">
            <v>kus</v>
          </cell>
          <cell r="D256">
            <v>5410</v>
          </cell>
        </row>
        <row r="257">
          <cell r="A257" t="str">
            <v>65-5250</v>
          </cell>
          <cell r="B257" t="str">
            <v>přes 20 do 32m2</v>
          </cell>
          <cell r="C257" t="str">
            <v>kus</v>
          </cell>
          <cell r="D257">
            <v>7240</v>
          </cell>
        </row>
        <row r="258">
          <cell r="A258" t="str">
            <v>65-5260</v>
          </cell>
          <cell r="B258" t="str">
            <v>přes 32m2</v>
          </cell>
          <cell r="C258" t="str">
            <v>kus</v>
          </cell>
          <cell r="D258">
            <v>9440</v>
          </cell>
        </row>
        <row r="259">
          <cell r="A259">
            <v>9440</v>
          </cell>
          <cell r="B259" t="str">
            <v>do ocelové konstrukce</v>
          </cell>
          <cell r="C259">
            <v>9440</v>
          </cell>
          <cell r="D259">
            <v>9440</v>
          </cell>
        </row>
        <row r="260">
          <cell r="A260">
            <v>9440</v>
          </cell>
          <cell r="B260" t="str">
            <v>tříkřídlových, plochy</v>
          </cell>
          <cell r="C260">
            <v>9440</v>
          </cell>
          <cell r="D260">
            <v>9440</v>
          </cell>
        </row>
        <row r="261">
          <cell r="A261" t="str">
            <v>65-6210</v>
          </cell>
          <cell r="B261" t="str">
            <v>do 6m2</v>
          </cell>
          <cell r="C261" t="str">
            <v>kus</v>
          </cell>
          <cell r="D261">
            <v>5900</v>
          </cell>
        </row>
        <row r="262">
          <cell r="A262" t="str">
            <v>65-6220</v>
          </cell>
          <cell r="B262" t="str">
            <v>přes 6 do 9m2</v>
          </cell>
          <cell r="C262" t="str">
            <v>kus</v>
          </cell>
          <cell r="D262">
            <v>8470</v>
          </cell>
        </row>
        <row r="263">
          <cell r="A263" t="str">
            <v>65-6230</v>
          </cell>
          <cell r="B263" t="str">
            <v>přes 9 do 13m2</v>
          </cell>
          <cell r="C263" t="str">
            <v>kus</v>
          </cell>
          <cell r="D263">
            <v>11300</v>
          </cell>
        </row>
        <row r="264">
          <cell r="A264" t="str">
            <v>65-6231</v>
          </cell>
          <cell r="B264" t="str">
            <v>přes 13m2</v>
          </cell>
          <cell r="C264" t="str">
            <v>kus</v>
          </cell>
          <cell r="D264">
            <v>14600</v>
          </cell>
        </row>
        <row r="265">
          <cell r="A265">
            <v>14600</v>
          </cell>
          <cell r="B265" t="str">
            <v>čtykřídlových, plochy</v>
          </cell>
          <cell r="C265">
            <v>14600</v>
          </cell>
          <cell r="D265">
            <v>14600</v>
          </cell>
        </row>
        <row r="266">
          <cell r="A266" t="str">
            <v>65-6240</v>
          </cell>
          <cell r="B266" t="str">
            <v>do 20m2</v>
          </cell>
          <cell r="C266" t="str">
            <v>kus</v>
          </cell>
          <cell r="D266">
            <v>16700</v>
          </cell>
        </row>
        <row r="267">
          <cell r="A267" t="str">
            <v>65-6250</v>
          </cell>
          <cell r="B267" t="str">
            <v>přes 20 do 32m2</v>
          </cell>
          <cell r="C267" t="str">
            <v>kus</v>
          </cell>
          <cell r="D267">
            <v>23100</v>
          </cell>
        </row>
        <row r="268">
          <cell r="A268" t="str">
            <v>65-6260</v>
          </cell>
          <cell r="B268" t="str">
            <v>přes 32m2</v>
          </cell>
          <cell r="C268" t="str">
            <v>kus</v>
          </cell>
          <cell r="D268">
            <v>29800</v>
          </cell>
        </row>
        <row r="269">
          <cell r="A269">
            <v>29800</v>
          </cell>
          <cell r="B269" t="str">
            <v>zvedacích, výklopných  osazovaných</v>
          </cell>
          <cell r="C269">
            <v>29800</v>
          </cell>
          <cell r="D269">
            <v>29800</v>
          </cell>
        </row>
        <row r="270">
          <cell r="A270">
            <v>29800</v>
          </cell>
          <cell r="B270" t="str">
            <v>do ocelové zárubně, z dílů, plochy</v>
          </cell>
          <cell r="C270">
            <v>29800</v>
          </cell>
          <cell r="D270">
            <v>29800</v>
          </cell>
        </row>
        <row r="271">
          <cell r="A271" t="str">
            <v>65-7210</v>
          </cell>
          <cell r="B271" t="str">
            <v>do 6m2</v>
          </cell>
          <cell r="C271" t="str">
            <v>kus</v>
          </cell>
          <cell r="D271">
            <v>4420</v>
          </cell>
        </row>
        <row r="272">
          <cell r="A272" t="str">
            <v>65-7220</v>
          </cell>
          <cell r="B272" t="str">
            <v>přes 6 do 9m2</v>
          </cell>
          <cell r="C272" t="str">
            <v>kus</v>
          </cell>
          <cell r="D272">
            <v>6260</v>
          </cell>
        </row>
        <row r="273">
          <cell r="A273" t="str">
            <v>65-7230</v>
          </cell>
          <cell r="B273" t="str">
            <v>přes 9 do 13m2</v>
          </cell>
          <cell r="C273" t="str">
            <v>kus</v>
          </cell>
          <cell r="D273">
            <v>7150</v>
          </cell>
        </row>
        <row r="274">
          <cell r="A274" t="str">
            <v>65-7240</v>
          </cell>
          <cell r="B274" t="str">
            <v>přes 13m2</v>
          </cell>
          <cell r="C274" t="str">
            <v>kus</v>
          </cell>
          <cell r="D274">
            <v>8810</v>
          </cell>
        </row>
        <row r="275">
          <cell r="A275">
            <v>8810</v>
          </cell>
          <cell r="B275" t="str">
            <v>do ocelové konstrukce, plochy</v>
          </cell>
          <cell r="C275">
            <v>8810</v>
          </cell>
          <cell r="D275">
            <v>8810</v>
          </cell>
        </row>
        <row r="276">
          <cell r="A276" t="str">
            <v>65-7310</v>
          </cell>
          <cell r="B276" t="str">
            <v>do 6m2</v>
          </cell>
          <cell r="C276" t="str">
            <v>kus</v>
          </cell>
          <cell r="D276">
            <v>5350</v>
          </cell>
        </row>
        <row r="277">
          <cell r="A277" t="str">
            <v>65-7320</v>
          </cell>
          <cell r="B277" t="str">
            <v>přes 6 do 9m2</v>
          </cell>
          <cell r="C277" t="str">
            <v>kus</v>
          </cell>
          <cell r="D277">
            <v>7980</v>
          </cell>
        </row>
        <row r="278">
          <cell r="A278" t="str">
            <v>65-7330</v>
          </cell>
          <cell r="B278" t="str">
            <v>přes 9 do 13m2</v>
          </cell>
          <cell r="C278" t="str">
            <v>kus</v>
          </cell>
          <cell r="D278">
            <v>8840</v>
          </cell>
        </row>
        <row r="279">
          <cell r="A279" t="str">
            <v>65-7340</v>
          </cell>
          <cell r="B279" t="str">
            <v>přes 13m2</v>
          </cell>
          <cell r="C279" t="str">
            <v>kus</v>
          </cell>
          <cell r="D279">
            <v>10800</v>
          </cell>
        </row>
        <row r="280">
          <cell r="A280">
            <v>10800</v>
          </cell>
          <cell r="B280" t="str">
            <v>protipožárních uzávěrů, výšky</v>
          </cell>
          <cell r="C280">
            <v>10800</v>
          </cell>
          <cell r="D280">
            <v>10800</v>
          </cell>
        </row>
        <row r="281">
          <cell r="A281" t="str">
            <v>65-7521</v>
          </cell>
          <cell r="B281" t="str">
            <v>do 1970 mm</v>
          </cell>
          <cell r="C281" t="str">
            <v>kus</v>
          </cell>
          <cell r="D281">
            <v>2210</v>
          </cell>
        </row>
        <row r="282">
          <cell r="A282" t="str">
            <v>65-7522</v>
          </cell>
          <cell r="B282" t="str">
            <v>přes 1970 do 2200 mm</v>
          </cell>
          <cell r="C282" t="str">
            <v>kus</v>
          </cell>
          <cell r="D282">
            <v>2480</v>
          </cell>
        </row>
        <row r="283">
          <cell r="A283" t="str">
            <v>65-7523</v>
          </cell>
          <cell r="B283" t="str">
            <v>přes 2200 do 2400 mm</v>
          </cell>
          <cell r="C283" t="str">
            <v>kus</v>
          </cell>
          <cell r="D283">
            <v>2760</v>
          </cell>
        </row>
        <row r="284">
          <cell r="A284">
            <v>2760</v>
          </cell>
          <cell r="B284" t="str">
            <v>vratového těsnícího límce</v>
          </cell>
          <cell r="C284">
            <v>2760</v>
          </cell>
          <cell r="D284">
            <v>2760</v>
          </cell>
        </row>
        <row r="285">
          <cell r="A285" t="str">
            <v>65-9111</v>
          </cell>
          <cell r="B285" t="str">
            <v>rozměru do 3500 mm x 3500 mm</v>
          </cell>
          <cell r="C285" t="str">
            <v>kus</v>
          </cell>
          <cell r="D285">
            <v>3190</v>
          </cell>
        </row>
        <row r="286">
          <cell r="A286" t="str">
            <v>MONTÁŽ MŘÍŽÍ</v>
          </cell>
          <cell r="B286">
            <v>3190</v>
          </cell>
          <cell r="C286">
            <v>3190</v>
          </cell>
          <cell r="D286">
            <v>3190</v>
          </cell>
        </row>
        <row r="287">
          <cell r="A287" t="str">
            <v>66-2110</v>
          </cell>
          <cell r="B287" t="str">
            <v>pevných, připevněných šroubováním</v>
          </cell>
          <cell r="C287" t="str">
            <v>m2</v>
          </cell>
          <cell r="D287">
            <v>304</v>
          </cell>
        </row>
        <row r="288">
          <cell r="A288" t="str">
            <v>66-2120</v>
          </cell>
          <cell r="B288" t="str">
            <v>pevných, připevněných svařováním</v>
          </cell>
          <cell r="C288" t="str">
            <v>m2</v>
          </cell>
          <cell r="D288">
            <v>339</v>
          </cell>
        </row>
        <row r="289">
          <cell r="A289" t="str">
            <v>66-2210</v>
          </cell>
          <cell r="B289" t="str">
            <v>otvíravých</v>
          </cell>
          <cell r="C289" t="str">
            <v>m2</v>
          </cell>
          <cell r="D289">
            <v>193</v>
          </cell>
        </row>
        <row r="290">
          <cell r="A290">
            <v>193</v>
          </cell>
          <cell r="B290">
            <v>193</v>
          </cell>
          <cell r="C290">
            <v>193</v>
          </cell>
          <cell r="D290">
            <v>193</v>
          </cell>
        </row>
        <row r="291">
          <cell r="A291">
            <v>193</v>
          </cell>
          <cell r="B291">
            <v>193</v>
          </cell>
          <cell r="C291">
            <v>193</v>
          </cell>
          <cell r="D291">
            <v>193</v>
          </cell>
        </row>
        <row r="292">
          <cell r="A292">
            <v>193</v>
          </cell>
          <cell r="B292">
            <v>193</v>
          </cell>
          <cell r="C292">
            <v>193</v>
          </cell>
          <cell r="D292">
            <v>193</v>
          </cell>
        </row>
        <row r="293">
          <cell r="A293">
            <v>193</v>
          </cell>
          <cell r="B293">
            <v>193</v>
          </cell>
          <cell r="C293">
            <v>193</v>
          </cell>
          <cell r="D293">
            <v>193</v>
          </cell>
        </row>
        <row r="294">
          <cell r="A294">
            <v>193</v>
          </cell>
          <cell r="B294">
            <v>193</v>
          </cell>
          <cell r="C294">
            <v>193</v>
          </cell>
          <cell r="D294">
            <v>193</v>
          </cell>
        </row>
        <row r="295">
          <cell r="D295" t="str">
            <v>List 7</v>
          </cell>
        </row>
        <row r="296">
          <cell r="A296" t="str">
            <v>Položka</v>
          </cell>
          <cell r="B296" t="str">
            <v>Popis</v>
          </cell>
          <cell r="C296" t="str">
            <v>m.j.</v>
          </cell>
          <cell r="D296" t="str">
            <v>Kč</v>
          </cell>
        </row>
        <row r="297">
          <cell r="A297" t="str">
            <v>MONTÁŽ VENKOVNÍCH POŽÁRNÍCH ŽEBŘÍKŮ</v>
          </cell>
          <cell r="B297">
            <v>193</v>
          </cell>
          <cell r="C297">
            <v>193</v>
          </cell>
          <cell r="D297">
            <v>193</v>
          </cell>
        </row>
        <row r="298">
          <cell r="A298">
            <v>193</v>
          </cell>
          <cell r="B298" t="str">
            <v>do zdiva</v>
          </cell>
          <cell r="C298">
            <v>193</v>
          </cell>
          <cell r="D298">
            <v>193</v>
          </cell>
        </row>
        <row r="299">
          <cell r="A299" t="str">
            <v>83-2101</v>
          </cell>
          <cell r="B299" t="str">
            <v>se suchovodem</v>
          </cell>
          <cell r="C299" t="str">
            <v>m</v>
          </cell>
          <cell r="D299">
            <v>2440</v>
          </cell>
        </row>
        <row r="300">
          <cell r="A300" t="str">
            <v>83-2102</v>
          </cell>
          <cell r="B300" t="str">
            <v>bez  suchovodu</v>
          </cell>
          <cell r="C300" t="str">
            <v>m</v>
          </cell>
          <cell r="D300">
            <v>2330</v>
          </cell>
        </row>
        <row r="301">
          <cell r="A301">
            <v>2330</v>
          </cell>
          <cell r="B301" t="str">
            <v>na ocelovou konstrukci</v>
          </cell>
          <cell r="C301">
            <v>2330</v>
          </cell>
          <cell r="D301">
            <v>2330</v>
          </cell>
        </row>
        <row r="302">
          <cell r="A302" t="str">
            <v>83-2111</v>
          </cell>
          <cell r="B302" t="str">
            <v>se suchovodem</v>
          </cell>
          <cell r="C302" t="str">
            <v>m</v>
          </cell>
          <cell r="D302">
            <v>2160</v>
          </cell>
        </row>
        <row r="303">
          <cell r="A303" t="str">
            <v>83-2112</v>
          </cell>
          <cell r="B303" t="str">
            <v>bez  suchovodu</v>
          </cell>
          <cell r="C303" t="str">
            <v>m</v>
          </cell>
          <cell r="D303">
            <v>2090</v>
          </cell>
        </row>
        <row r="304">
          <cell r="A304">
            <v>2090</v>
          </cell>
          <cell r="B304" t="str">
            <v>Příplatek k cenám za montáž</v>
          </cell>
          <cell r="C304">
            <v>2090</v>
          </cell>
          <cell r="D304">
            <v>2090</v>
          </cell>
        </row>
        <row r="305">
          <cell r="A305">
            <v>2090</v>
          </cell>
          <cell r="B305" t="str">
            <v>ochranného koše, připevněného</v>
          </cell>
          <cell r="C305">
            <v>2090</v>
          </cell>
          <cell r="D305">
            <v>2090</v>
          </cell>
        </row>
        <row r="306">
          <cell r="A306" t="str">
            <v>83-4111</v>
          </cell>
          <cell r="B306" t="str">
            <v>šroubováním</v>
          </cell>
          <cell r="C306" t="str">
            <v>m</v>
          </cell>
          <cell r="D306">
            <v>451</v>
          </cell>
        </row>
        <row r="307">
          <cell r="A307" t="str">
            <v>83-4112</v>
          </cell>
          <cell r="B307" t="str">
            <v>svařováním</v>
          </cell>
          <cell r="C307" t="str">
            <v>m</v>
          </cell>
          <cell r="D307">
            <v>520</v>
          </cell>
        </row>
        <row r="308">
          <cell r="A308" t="str">
            <v>MONTÁŽ VNITŘNÍCH ŽEBŘÍKŮ</v>
          </cell>
          <cell r="B308">
            <v>520</v>
          </cell>
          <cell r="C308">
            <v>520</v>
          </cell>
          <cell r="D308">
            <v>520</v>
          </cell>
        </row>
        <row r="309">
          <cell r="A309" t="str">
            <v>86-1000</v>
          </cell>
          <cell r="B309" t="str">
            <v>přímých délky do 2m, kotvených do zdiva</v>
          </cell>
          <cell r="C309" t="str">
            <v>m</v>
          </cell>
          <cell r="D309">
            <v>2440</v>
          </cell>
        </row>
        <row r="310">
          <cell r="A310" t="str">
            <v>86-1001</v>
          </cell>
          <cell r="B310" t="str">
            <v>přímých délky do 2m, kotvených do betonu</v>
          </cell>
          <cell r="C310" t="str">
            <v>m</v>
          </cell>
          <cell r="D310">
            <v>2440</v>
          </cell>
        </row>
        <row r="311">
          <cell r="A311" t="str">
            <v>86-1002</v>
          </cell>
          <cell r="B311" t="str">
            <v>přímých délky do 2m, kotvených na ocelovou konstrukci</v>
          </cell>
          <cell r="C311" t="str">
            <v>m</v>
          </cell>
          <cell r="D311">
            <v>2440</v>
          </cell>
        </row>
        <row r="312">
          <cell r="A312" t="str">
            <v>86-1010</v>
          </cell>
          <cell r="B312" t="str">
            <v>přímých délky do 5m, kotvených do zdiva</v>
          </cell>
          <cell r="C312" t="str">
            <v>m</v>
          </cell>
          <cell r="D312">
            <v>2440</v>
          </cell>
        </row>
        <row r="313">
          <cell r="A313" t="str">
            <v>86-1011</v>
          </cell>
          <cell r="B313" t="str">
            <v>přímých délky do 5m, kotvených do betonu</v>
          </cell>
          <cell r="C313" t="str">
            <v>m</v>
          </cell>
          <cell r="D313">
            <v>2440</v>
          </cell>
        </row>
        <row r="314">
          <cell r="A314" t="str">
            <v>86-1012</v>
          </cell>
          <cell r="B314" t="str">
            <v>přímých délky do 5m, kotvených na ocelovou konstrukci</v>
          </cell>
          <cell r="C314" t="str">
            <v>m</v>
          </cell>
          <cell r="D314">
            <v>2440</v>
          </cell>
        </row>
        <row r="315">
          <cell r="A315" t="str">
            <v>MONTÁŽ STŘÍŠEK NAD VENKOVNÍMI VSTUPY</v>
          </cell>
          <cell r="B315">
            <v>2440</v>
          </cell>
          <cell r="C315">
            <v>2440</v>
          </cell>
          <cell r="D315">
            <v>2440</v>
          </cell>
        </row>
        <row r="316">
          <cell r="A316">
            <v>2440</v>
          </cell>
          <cell r="B316" t="str">
            <v>kotvených pomocí závěsů</v>
          </cell>
          <cell r="C316">
            <v>2440</v>
          </cell>
          <cell r="D316">
            <v>2440</v>
          </cell>
        </row>
        <row r="317">
          <cell r="A317" t="str">
            <v>89-3111</v>
          </cell>
          <cell r="B317" t="str">
            <v>rovných, výplň z umělých hmot šířky do 1,5m</v>
          </cell>
          <cell r="C317" t="str">
            <v>kus</v>
          </cell>
          <cell r="D317">
            <v>892</v>
          </cell>
        </row>
        <row r="318">
          <cell r="A318" t="str">
            <v>89-1112</v>
          </cell>
          <cell r="B318" t="str">
            <v>rovných, výplň z umělých hmot šířky do 2m</v>
          </cell>
          <cell r="C318" t="str">
            <v>kus</v>
          </cell>
          <cell r="D318">
            <v>1060</v>
          </cell>
        </row>
        <row r="319">
          <cell r="A319" t="str">
            <v>89-3113</v>
          </cell>
          <cell r="B319" t="str">
            <v>obloukových, výplň z umělých hmot šířky do 1,5m</v>
          </cell>
          <cell r="C319" t="str">
            <v>kus</v>
          </cell>
          <cell r="D319">
            <v>970</v>
          </cell>
        </row>
        <row r="320">
          <cell r="A320" t="str">
            <v>89-3114</v>
          </cell>
          <cell r="B320" t="str">
            <v>obloukových, výplň z umělých hmot šířky do 2m</v>
          </cell>
          <cell r="C320" t="str">
            <v>kus</v>
          </cell>
          <cell r="D320">
            <v>1240</v>
          </cell>
        </row>
        <row r="321">
          <cell r="A321" t="str">
            <v>89-3115</v>
          </cell>
          <cell r="B321" t="str">
            <v>rovných, výplň skleněná šířky do 1,5m</v>
          </cell>
          <cell r="C321" t="str">
            <v>kus</v>
          </cell>
          <cell r="D321">
            <v>1600</v>
          </cell>
        </row>
        <row r="322">
          <cell r="A322" t="str">
            <v>89-3116</v>
          </cell>
          <cell r="B322" t="str">
            <v>rovných, výplň skleněná šířky do 2m</v>
          </cell>
          <cell r="C322" t="str">
            <v>kus</v>
          </cell>
          <cell r="D322">
            <v>2080</v>
          </cell>
        </row>
        <row r="323">
          <cell r="A323">
            <v>2080</v>
          </cell>
          <cell r="B323" t="str">
            <v>kotvených pomocí konzol</v>
          </cell>
          <cell r="C323">
            <v>2080</v>
          </cell>
          <cell r="D323">
            <v>2080</v>
          </cell>
        </row>
        <row r="324">
          <cell r="A324" t="str">
            <v>89-3121</v>
          </cell>
          <cell r="B324" t="str">
            <v>rovných, výplň z umělých hmot šířky do 1,5m</v>
          </cell>
          <cell r="C324" t="str">
            <v>kus</v>
          </cell>
          <cell r="D324">
            <v>931</v>
          </cell>
        </row>
        <row r="325">
          <cell r="A325" t="str">
            <v>89-1122</v>
          </cell>
          <cell r="B325" t="str">
            <v>rovných, výplň z umělých hmot šířky do 2m</v>
          </cell>
          <cell r="C325" t="str">
            <v>kus</v>
          </cell>
          <cell r="D325">
            <v>1100</v>
          </cell>
        </row>
        <row r="326">
          <cell r="A326" t="str">
            <v>89-3123</v>
          </cell>
          <cell r="B326" t="str">
            <v>obloukových, výplň z umělých hmot šířky do 1,5m</v>
          </cell>
          <cell r="C326" t="str">
            <v>kus</v>
          </cell>
          <cell r="D326">
            <v>1010</v>
          </cell>
        </row>
        <row r="327">
          <cell r="A327" t="str">
            <v>89-3124</v>
          </cell>
          <cell r="B327" t="str">
            <v>obloukových, výplň z umělých hmot šířky do 2m</v>
          </cell>
          <cell r="C327" t="str">
            <v>kus</v>
          </cell>
          <cell r="D327">
            <v>1240</v>
          </cell>
        </row>
        <row r="328">
          <cell r="A328" t="str">
            <v>89-3125</v>
          </cell>
          <cell r="B328" t="str">
            <v>rovných, výplň skleněná šířky do 1,5m</v>
          </cell>
          <cell r="C328" t="str">
            <v>kus</v>
          </cell>
          <cell r="D328">
            <v>1300</v>
          </cell>
        </row>
        <row r="329">
          <cell r="A329" t="str">
            <v>89-3126</v>
          </cell>
          <cell r="B329" t="str">
            <v>rovných, výplň skleněná šířky do 2m</v>
          </cell>
          <cell r="C329" t="str">
            <v>kus</v>
          </cell>
          <cell r="D329">
            <v>2180</v>
          </cell>
        </row>
        <row r="330">
          <cell r="A330">
            <v>2180</v>
          </cell>
          <cell r="B330" t="str">
            <v>bočních stěn</v>
          </cell>
          <cell r="C330">
            <v>2180</v>
          </cell>
          <cell r="D330">
            <v>2180</v>
          </cell>
        </row>
        <row r="331">
          <cell r="A331" t="str">
            <v>89-3131</v>
          </cell>
          <cell r="B331" t="str">
            <v>u vstupů s výplní z umělých hmot</v>
          </cell>
          <cell r="C331" t="str">
            <v>kus</v>
          </cell>
          <cell r="D331">
            <v>1000</v>
          </cell>
        </row>
        <row r="332">
          <cell r="A332" t="str">
            <v>89-3132</v>
          </cell>
          <cell r="B332" t="str">
            <v>u vstupů s výplní skleněnou</v>
          </cell>
          <cell r="C332" t="str">
            <v>kus</v>
          </cell>
          <cell r="D332">
            <v>1470</v>
          </cell>
        </row>
        <row r="333">
          <cell r="A333">
            <v>1470</v>
          </cell>
          <cell r="B333" t="str">
            <v>Příplatek za montáž stříšky</v>
          </cell>
          <cell r="C333">
            <v>1470</v>
          </cell>
          <cell r="D333">
            <v>1470</v>
          </cell>
        </row>
        <row r="334">
          <cell r="A334" t="str">
            <v>89-3191</v>
          </cell>
          <cell r="B334" t="str">
            <v>delší než 2m s výplní z umělých hmot</v>
          </cell>
          <cell r="C334" t="str">
            <v>m</v>
          </cell>
          <cell r="D334">
            <v>719</v>
          </cell>
        </row>
        <row r="335">
          <cell r="A335" t="str">
            <v>89-3192</v>
          </cell>
          <cell r="B335" t="str">
            <v>delší než 2m s výplní skleněnou</v>
          </cell>
          <cell r="C335" t="str">
            <v>m</v>
          </cell>
          <cell r="D335">
            <v>1310</v>
          </cell>
        </row>
        <row r="336">
          <cell r="A336" t="str">
            <v>MONTÁŽ OSTATNÍCH ATYPICKÝCH ZÁMEČNICKÝCH KONSTRUKCÍ</v>
          </cell>
          <cell r="B336">
            <v>1310</v>
          </cell>
          <cell r="C336">
            <v>1310</v>
          </cell>
          <cell r="D336">
            <v>1310</v>
          </cell>
        </row>
        <row r="337">
          <cell r="A337" t="str">
            <v>99-5111</v>
          </cell>
          <cell r="B337" t="str">
            <v>do 5kg</v>
          </cell>
          <cell r="C337" t="str">
            <v>kg</v>
          </cell>
          <cell r="D337">
            <v>119</v>
          </cell>
        </row>
        <row r="338">
          <cell r="A338" t="str">
            <v>99-5112</v>
          </cell>
          <cell r="B338" t="str">
            <v>přes 5 do 10kg</v>
          </cell>
          <cell r="C338" t="str">
            <v>kg</v>
          </cell>
          <cell r="D338">
            <v>90.9</v>
          </cell>
        </row>
        <row r="339">
          <cell r="A339" t="str">
            <v>99-5113</v>
          </cell>
          <cell r="B339" t="str">
            <v>přes 10 do 20kg</v>
          </cell>
          <cell r="C339" t="str">
            <v>kg</v>
          </cell>
          <cell r="D339">
            <v>64.400000000000006</v>
          </cell>
        </row>
        <row r="340">
          <cell r="A340" t="str">
            <v>99-5114</v>
          </cell>
          <cell r="B340" t="str">
            <v>přes 20 do 50kg</v>
          </cell>
          <cell r="C340" t="str">
            <v>kg</v>
          </cell>
          <cell r="D340">
            <v>38.700000000000003</v>
          </cell>
        </row>
        <row r="341">
          <cell r="A341" t="str">
            <v>99-5115</v>
          </cell>
          <cell r="B341" t="str">
            <v>přes 50 do 100kg</v>
          </cell>
          <cell r="C341" t="str">
            <v>kg</v>
          </cell>
          <cell r="D341">
            <v>32.6</v>
          </cell>
        </row>
        <row r="342">
          <cell r="A342" t="str">
            <v>99-5116</v>
          </cell>
          <cell r="B342" t="str">
            <v>přes 100 do 250kg</v>
          </cell>
          <cell r="C342" t="str">
            <v>kg</v>
          </cell>
          <cell r="D342">
            <v>29.4</v>
          </cell>
        </row>
        <row r="343">
          <cell r="A343" t="str">
            <v>99-5117</v>
          </cell>
          <cell r="B343" t="str">
            <v>přes 250 do 500kg</v>
          </cell>
          <cell r="C343" t="str">
            <v>kg</v>
          </cell>
          <cell r="D343">
            <v>28.6</v>
          </cell>
        </row>
        <row r="344">
          <cell r="D344" t="str">
            <v>List 8</v>
          </cell>
        </row>
        <row r="345">
          <cell r="A345" t="str">
            <v>783 NÁTĚRY ATYPICKÝCH ZÁMEČNICKÝCH KONSTRUKCÍ</v>
          </cell>
          <cell r="B345">
            <v>28.599990844726563</v>
          </cell>
          <cell r="C345">
            <v>28.599990844726563</v>
          </cell>
          <cell r="D345">
            <v>28.599990844726563</v>
          </cell>
        </row>
        <row r="346">
          <cell r="A346" t="str">
            <v>Položka</v>
          </cell>
          <cell r="B346" t="str">
            <v>Popis</v>
          </cell>
          <cell r="C346" t="str">
            <v>m.j.</v>
          </cell>
          <cell r="D346" t="str">
            <v>Kč</v>
          </cell>
        </row>
        <row r="347">
          <cell r="A347">
            <v>28.599990844726563</v>
          </cell>
          <cell r="B347" t="str">
            <v>Příprava podkladu před provedením nátěru</v>
          </cell>
          <cell r="C347">
            <v>28.599990844726563</v>
          </cell>
          <cell r="D347">
            <v>28.599990844726563</v>
          </cell>
        </row>
        <row r="348">
          <cell r="A348" t="str">
            <v>30-1303</v>
          </cell>
          <cell r="B348" t="str">
            <v>bezoplachové odrezivění</v>
          </cell>
          <cell r="C348" t="str">
            <v>m2</v>
          </cell>
          <cell r="D348">
            <v>50</v>
          </cell>
        </row>
        <row r="349">
          <cell r="A349" t="str">
            <v>30-1311</v>
          </cell>
          <cell r="B349" t="str">
            <v>odmaštění vodou ředitelným odmašťovačem</v>
          </cell>
          <cell r="C349" t="str">
            <v>m2</v>
          </cell>
          <cell r="D349">
            <v>53.3</v>
          </cell>
        </row>
        <row r="350">
          <cell r="A350" t="str">
            <v>30-1313</v>
          </cell>
          <cell r="B350" t="str">
            <v>odmaštění ředidlovým odmašťovačem</v>
          </cell>
          <cell r="C350" t="str">
            <v>m2</v>
          </cell>
          <cell r="D350">
            <v>58.7</v>
          </cell>
        </row>
        <row r="351">
          <cell r="A351" t="str">
            <v>30-1401</v>
          </cell>
          <cell r="B351" t="str">
            <v>ometení</v>
          </cell>
          <cell r="C351" t="str">
            <v>m2</v>
          </cell>
          <cell r="D351">
            <v>4.3</v>
          </cell>
        </row>
        <row r="352">
          <cell r="A352">
            <v>4.2999992370605469</v>
          </cell>
          <cell r="B352" t="str">
            <v>Tmelení</v>
          </cell>
          <cell r="C352">
            <v>4.2999992370605469</v>
          </cell>
          <cell r="D352">
            <v>4.2999992370605469</v>
          </cell>
        </row>
        <row r="353">
          <cell r="A353" t="str">
            <v>32-2101</v>
          </cell>
          <cell r="B353" t="str">
            <v>včetně přebroušení disperzním tmelem</v>
          </cell>
          <cell r="C353" t="str">
            <v>m2</v>
          </cell>
          <cell r="D353">
            <v>94.8</v>
          </cell>
        </row>
        <row r="354">
          <cell r="A354" t="str">
            <v>34-2101</v>
          </cell>
          <cell r="B354" t="str">
            <v>včetně přebroušení  polyuretanovým tmelem</v>
          </cell>
          <cell r="C354" t="str">
            <v>m2</v>
          </cell>
          <cell r="D354">
            <v>105</v>
          </cell>
        </row>
        <row r="355">
          <cell r="A355" t="str">
            <v>35-2101</v>
          </cell>
          <cell r="B355" t="str">
            <v>včetně přebroušení polyesterovým tmelem</v>
          </cell>
          <cell r="C355" t="str">
            <v>m2</v>
          </cell>
          <cell r="D355">
            <v>115</v>
          </cell>
        </row>
        <row r="356">
          <cell r="A356">
            <v>115</v>
          </cell>
          <cell r="B356" t="str">
            <v>Základní impregnační nátěr</v>
          </cell>
          <cell r="C356">
            <v>115</v>
          </cell>
          <cell r="D356">
            <v>115</v>
          </cell>
        </row>
        <row r="357">
          <cell r="A357" t="str">
            <v>34-3101</v>
          </cell>
          <cell r="B357" t="str">
            <v>jednonásobný polyuretanový</v>
          </cell>
          <cell r="C357" t="str">
            <v>m2</v>
          </cell>
          <cell r="D357">
            <v>77.400000000000006</v>
          </cell>
        </row>
        <row r="358">
          <cell r="A358">
            <v>77.39996337890625</v>
          </cell>
          <cell r="B358" t="str">
            <v>Základní nátěr</v>
          </cell>
          <cell r="C358">
            <v>77.39996337890625</v>
          </cell>
          <cell r="D358">
            <v>77.39996337890625</v>
          </cell>
        </row>
        <row r="359">
          <cell r="A359" t="str">
            <v>31-4101</v>
          </cell>
          <cell r="B359" t="str">
            <v>jednonásobný syntetický</v>
          </cell>
          <cell r="C359" t="str">
            <v>m2</v>
          </cell>
          <cell r="D359">
            <v>102</v>
          </cell>
        </row>
        <row r="360">
          <cell r="A360" t="str">
            <v>32-4101</v>
          </cell>
          <cell r="B360" t="str">
            <v>jednonásobný akrylátový</v>
          </cell>
          <cell r="C360" t="str">
            <v>m2</v>
          </cell>
          <cell r="D360">
            <v>105</v>
          </cell>
        </row>
        <row r="361">
          <cell r="A361" t="str">
            <v>33-4101</v>
          </cell>
          <cell r="B361" t="str">
            <v>jednonásobný epoxidový</v>
          </cell>
          <cell r="C361" t="str">
            <v>m2</v>
          </cell>
          <cell r="D361">
            <v>108</v>
          </cell>
        </row>
        <row r="362">
          <cell r="A362" t="str">
            <v>34-4101</v>
          </cell>
          <cell r="B362" t="str">
            <v>jednonásobný polyuretanový</v>
          </cell>
          <cell r="C362" t="str">
            <v>m2</v>
          </cell>
          <cell r="D362">
            <v>102</v>
          </cell>
        </row>
        <row r="363">
          <cell r="A363" t="str">
            <v>35-4101</v>
          </cell>
          <cell r="B363" t="str">
            <v>jednonásobný nitrokombinační</v>
          </cell>
          <cell r="C363" t="str">
            <v>m2</v>
          </cell>
          <cell r="D363">
            <v>123</v>
          </cell>
        </row>
        <row r="364">
          <cell r="A364" t="str">
            <v>36-4101</v>
          </cell>
          <cell r="B364" t="str">
            <v>jednonásobný olejový</v>
          </cell>
          <cell r="C364" t="str">
            <v>m2</v>
          </cell>
          <cell r="D364">
            <v>106</v>
          </cell>
        </row>
        <row r="365">
          <cell r="A365">
            <v>106</v>
          </cell>
          <cell r="B365" t="str">
            <v>Základní antikorozní nátěr</v>
          </cell>
          <cell r="C365">
            <v>106</v>
          </cell>
          <cell r="D365">
            <v>106</v>
          </cell>
        </row>
        <row r="366">
          <cell r="A366" t="str">
            <v>31-4201</v>
          </cell>
          <cell r="B366" t="str">
            <v>jednonásobný syntetický standardní</v>
          </cell>
          <cell r="C366" t="str">
            <v>m2</v>
          </cell>
          <cell r="D366">
            <v>105</v>
          </cell>
        </row>
        <row r="367">
          <cell r="A367" t="str">
            <v>31-4203</v>
          </cell>
          <cell r="B367" t="str">
            <v>jednonásobný syntetický samozákladující</v>
          </cell>
          <cell r="C367" t="str">
            <v>m2</v>
          </cell>
          <cell r="D367">
            <v>113</v>
          </cell>
        </row>
        <row r="368">
          <cell r="A368" t="str">
            <v>32-4201</v>
          </cell>
          <cell r="B368" t="str">
            <v>jednonásobný akrylátový</v>
          </cell>
          <cell r="C368" t="str">
            <v>m2</v>
          </cell>
          <cell r="D368">
            <v>102</v>
          </cell>
        </row>
        <row r="369">
          <cell r="A369" t="str">
            <v>33-4201</v>
          </cell>
          <cell r="B369" t="str">
            <v>jednonásobný epoxidový</v>
          </cell>
          <cell r="C369" t="str">
            <v>m2</v>
          </cell>
          <cell r="D369">
            <v>136</v>
          </cell>
        </row>
        <row r="370">
          <cell r="A370" t="str">
            <v>34-4201</v>
          </cell>
          <cell r="B370" t="str">
            <v>jednonásobný polyuretanový</v>
          </cell>
          <cell r="C370" t="str">
            <v>m2</v>
          </cell>
          <cell r="D370">
            <v>124</v>
          </cell>
        </row>
        <row r="371">
          <cell r="A371">
            <v>124</v>
          </cell>
          <cell r="B371" t="str">
            <v>Mezinátěr</v>
          </cell>
          <cell r="C371">
            <v>124</v>
          </cell>
          <cell r="D371">
            <v>124</v>
          </cell>
        </row>
        <row r="372">
          <cell r="A372" t="str">
            <v>31-5101</v>
          </cell>
          <cell r="B372" t="str">
            <v>jednonásobný syntetický standardní</v>
          </cell>
          <cell r="C372" t="str">
            <v>m2</v>
          </cell>
          <cell r="D372">
            <v>98</v>
          </cell>
        </row>
        <row r="373">
          <cell r="A373" t="str">
            <v>31-5103</v>
          </cell>
          <cell r="B373" t="str">
            <v>jednonásobný syntetický samozákladující</v>
          </cell>
          <cell r="C373" t="str">
            <v>m2</v>
          </cell>
          <cell r="D373">
            <v>105</v>
          </cell>
        </row>
        <row r="374">
          <cell r="A374" t="str">
            <v>32-5101</v>
          </cell>
          <cell r="B374" t="str">
            <v>jednonásobný akrylátový</v>
          </cell>
          <cell r="C374" t="str">
            <v>m2</v>
          </cell>
          <cell r="D374">
            <v>91.1</v>
          </cell>
        </row>
        <row r="375">
          <cell r="A375" t="str">
            <v>33-5101</v>
          </cell>
          <cell r="B375" t="str">
            <v>jednonásobný epoxidový</v>
          </cell>
          <cell r="C375" t="str">
            <v>m2</v>
          </cell>
          <cell r="D375">
            <v>127</v>
          </cell>
        </row>
        <row r="376">
          <cell r="A376">
            <v>127</v>
          </cell>
          <cell r="B376" t="str">
            <v>Krycí ( email )</v>
          </cell>
          <cell r="C376">
            <v>127</v>
          </cell>
          <cell r="D376">
            <v>127</v>
          </cell>
        </row>
        <row r="377">
          <cell r="A377" t="str">
            <v>31-7101</v>
          </cell>
          <cell r="B377" t="str">
            <v>jednonásobný syntetický standardní</v>
          </cell>
          <cell r="C377" t="str">
            <v>m2</v>
          </cell>
          <cell r="D377">
            <v>101</v>
          </cell>
        </row>
        <row r="378">
          <cell r="A378" t="str">
            <v>31-7105</v>
          </cell>
          <cell r="B378" t="str">
            <v>jednonásobný syntetický samozákladující</v>
          </cell>
          <cell r="C378" t="str">
            <v>m2</v>
          </cell>
          <cell r="D378">
            <v>108</v>
          </cell>
        </row>
        <row r="379">
          <cell r="A379" t="str">
            <v>32-7101</v>
          </cell>
          <cell r="B379" t="str">
            <v>jednonásobný akrylátový</v>
          </cell>
          <cell r="C379" t="str">
            <v>m2</v>
          </cell>
          <cell r="D379">
            <v>93.4</v>
          </cell>
        </row>
        <row r="380">
          <cell r="A380" t="str">
            <v>33-7101</v>
          </cell>
          <cell r="B380" t="str">
            <v>jednonásobný epoxidový</v>
          </cell>
          <cell r="C380" t="str">
            <v>m2</v>
          </cell>
          <cell r="D380">
            <v>130</v>
          </cell>
        </row>
        <row r="381">
          <cell r="A381" t="str">
            <v>34-7101</v>
          </cell>
          <cell r="B381" t="str">
            <v>jednonásobný polyuretanový</v>
          </cell>
          <cell r="C381" t="str">
            <v>m2</v>
          </cell>
          <cell r="D381">
            <v>109</v>
          </cell>
        </row>
        <row r="382">
          <cell r="A382" t="str">
            <v>ODSTRANĚNÍ NÁTĚRŮ</v>
          </cell>
          <cell r="B382">
            <v>109</v>
          </cell>
          <cell r="C382">
            <v>109</v>
          </cell>
          <cell r="D382">
            <v>109</v>
          </cell>
        </row>
        <row r="383">
          <cell r="A383" t="str">
            <v>30-6801</v>
          </cell>
          <cell r="B383" t="str">
            <v>obroušením</v>
          </cell>
          <cell r="C383" t="str">
            <v>m2</v>
          </cell>
          <cell r="D383">
            <v>72.2</v>
          </cell>
        </row>
        <row r="384">
          <cell r="A384" t="str">
            <v>30-6805</v>
          </cell>
          <cell r="B384" t="str">
            <v>opálením</v>
          </cell>
          <cell r="C384" t="str">
            <v>m2</v>
          </cell>
          <cell r="D384">
            <v>138</v>
          </cell>
        </row>
        <row r="385">
          <cell r="A385" t="str">
            <v>30-6807</v>
          </cell>
          <cell r="B385" t="str">
            <v>odstraňovačem nátěrů</v>
          </cell>
          <cell r="C385" t="str">
            <v>m2</v>
          </cell>
          <cell r="D385">
            <v>118</v>
          </cell>
        </row>
        <row r="386">
          <cell r="A386" t="str">
            <v>30-6809</v>
          </cell>
          <cell r="B386" t="str">
            <v>okartáčováním</v>
          </cell>
          <cell r="C386" t="str">
            <v>m2</v>
          </cell>
          <cell r="D386">
            <v>134</v>
          </cell>
        </row>
        <row r="387">
          <cell r="A387" t="str">
            <v>30-6811</v>
          </cell>
          <cell r="B387" t="str">
            <v>oškrábáním</v>
          </cell>
          <cell r="C387" t="str">
            <v>m2</v>
          </cell>
          <cell r="D387">
            <v>115</v>
          </cell>
        </row>
        <row r="388">
          <cell r="A388">
            <v>115</v>
          </cell>
          <cell r="B388">
            <v>115</v>
          </cell>
          <cell r="C388">
            <v>115</v>
          </cell>
          <cell r="D388">
            <v>115</v>
          </cell>
        </row>
        <row r="390">
          <cell r="A390">
            <v>115</v>
          </cell>
          <cell r="B390">
            <v>115</v>
          </cell>
        </row>
        <row r="391">
          <cell r="A391">
            <v>115</v>
          </cell>
          <cell r="B391">
            <v>115</v>
          </cell>
          <cell r="C391">
            <v>115</v>
          </cell>
        </row>
        <row r="392">
          <cell r="A392">
            <v>115</v>
          </cell>
          <cell r="C392">
            <v>115</v>
          </cell>
        </row>
        <row r="393">
          <cell r="A393">
            <v>115</v>
          </cell>
          <cell r="B393">
            <v>115</v>
          </cell>
          <cell r="C393">
            <v>115</v>
          </cell>
        </row>
        <row r="394">
          <cell r="A394">
            <v>115</v>
          </cell>
          <cell r="C394">
            <v>115</v>
          </cell>
        </row>
        <row r="395">
          <cell r="A395">
            <v>115</v>
          </cell>
          <cell r="C395">
            <v>115</v>
          </cell>
        </row>
        <row r="396">
          <cell r="A396">
            <v>115</v>
          </cell>
          <cell r="C396">
            <v>115</v>
          </cell>
        </row>
        <row r="398">
          <cell r="A398">
            <v>115</v>
          </cell>
          <cell r="B398">
            <v>115</v>
          </cell>
          <cell r="C398">
            <v>115</v>
          </cell>
        </row>
        <row r="399">
          <cell r="A399">
            <v>115</v>
          </cell>
        </row>
        <row r="400">
          <cell r="A400">
            <v>115</v>
          </cell>
          <cell r="C400">
            <v>115</v>
          </cell>
        </row>
        <row r="402">
          <cell r="A402">
            <v>115</v>
          </cell>
          <cell r="B402">
            <v>115</v>
          </cell>
          <cell r="C402">
            <v>115</v>
          </cell>
        </row>
      </sheetData>
      <sheetData sheetId="6"/>
      <sheetData sheetId="7">
        <row r="1">
          <cell r="A1" t="str">
            <v>KOVÁNÍ</v>
          </cell>
          <cell r="B1">
            <v>115</v>
          </cell>
          <cell r="C1">
            <v>115</v>
          </cell>
          <cell r="D1">
            <v>115</v>
          </cell>
        </row>
        <row r="2">
          <cell r="A2" t="str">
            <v>SZ</v>
          </cell>
          <cell r="B2" t="str">
            <v>Samozavírač</v>
          </cell>
          <cell r="C2" t="str">
            <v>ks</v>
          </cell>
          <cell r="D2">
            <v>3520</v>
          </cell>
        </row>
        <row r="3">
          <cell r="A3" t="str">
            <v>PK</v>
          </cell>
          <cell r="B3" t="str">
            <v>Panikové kování</v>
          </cell>
          <cell r="C3">
            <v>3520</v>
          </cell>
          <cell r="D3">
            <v>3520</v>
          </cell>
        </row>
        <row r="4">
          <cell r="A4" t="str">
            <v>J</v>
          </cell>
          <cell r="B4" t="str">
            <v>jednokřídlových dveří</v>
          </cell>
          <cell r="C4" t="str">
            <v>ks</v>
          </cell>
          <cell r="D4">
            <v>7050</v>
          </cell>
        </row>
        <row r="5">
          <cell r="A5" t="str">
            <v>D</v>
          </cell>
          <cell r="B5" t="str">
            <v>dvoukřídlových dveří</v>
          </cell>
          <cell r="C5" t="str">
            <v>ks</v>
          </cell>
          <cell r="D5">
            <v>12000</v>
          </cell>
        </row>
        <row r="6">
          <cell r="A6" t="str">
            <v>V</v>
          </cell>
          <cell r="B6" t="str">
            <v>FAB vložka</v>
          </cell>
          <cell r="C6" t="str">
            <v>ks</v>
          </cell>
          <cell r="D6">
            <v>2000</v>
          </cell>
        </row>
        <row r="7">
          <cell r="A7" t="str">
            <v>EZ</v>
          </cell>
          <cell r="B7" t="str">
            <v>Elektrozámek</v>
          </cell>
          <cell r="C7" t="str">
            <v>ks</v>
          </cell>
          <cell r="D7">
            <v>2600</v>
          </cell>
        </row>
        <row r="8">
          <cell r="A8" t="str">
            <v>KZ</v>
          </cell>
          <cell r="B8" t="str">
            <v>Koordinátor zavíráni</v>
          </cell>
          <cell r="C8" t="str">
            <v>ks</v>
          </cell>
          <cell r="D8">
            <v>2690</v>
          </cell>
        </row>
        <row r="9">
          <cell r="A9" t="str">
            <v>BK</v>
          </cell>
          <cell r="B9" t="str">
            <v>Bezpečnostní kování</v>
          </cell>
          <cell r="C9" t="str">
            <v>ks</v>
          </cell>
          <cell r="D9">
            <v>1200</v>
          </cell>
        </row>
        <row r="10">
          <cell r="A10" t="str">
            <v>AOU</v>
          </cell>
          <cell r="B10" t="str">
            <v>Aut.otevření+uzavření</v>
          </cell>
          <cell r="C10" t="str">
            <v>ks</v>
          </cell>
          <cell r="D10">
            <v>6500</v>
          </cell>
        </row>
        <row r="11">
          <cell r="A11">
            <v>6500</v>
          </cell>
          <cell r="B11">
            <v>6500</v>
          </cell>
          <cell r="C11">
            <v>6500</v>
          </cell>
          <cell r="D11">
            <v>6500</v>
          </cell>
        </row>
        <row r="12">
          <cell r="A12">
            <v>6500</v>
          </cell>
          <cell r="B12">
            <v>6500</v>
          </cell>
          <cell r="C12">
            <v>6500</v>
          </cell>
          <cell r="D12">
            <v>6500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Konstrukce"/>
      <sheetName val="Nátěry"/>
      <sheetName val="Podklady OK"/>
      <sheetName val="Podklady N"/>
      <sheetName val="ÚRS"/>
      <sheetName val="HILTI"/>
      <sheetName val="Kování"/>
    </sheetNames>
    <sheetDataSet>
      <sheetData sheetId="0"/>
      <sheetData sheetId="1"/>
      <sheetData sheetId="2"/>
      <sheetData sheetId="3"/>
      <sheetData sheetId="4"/>
      <sheetData sheetId="5">
        <row r="6">
          <cell r="A6" t="str">
            <v>16-1111</v>
          </cell>
          <cell r="B6" t="str">
            <v>do 20 kg</v>
          </cell>
          <cell r="C6" t="str">
            <v>m</v>
          </cell>
          <cell r="D6">
            <v>208</v>
          </cell>
        </row>
        <row r="7">
          <cell r="A7" t="str">
            <v>16-1114</v>
          </cell>
          <cell r="B7" t="str">
            <v>přes 20 do 30 kg</v>
          </cell>
          <cell r="C7" t="str">
            <v>m</v>
          </cell>
          <cell r="D7">
            <v>246</v>
          </cell>
        </row>
        <row r="8">
          <cell r="A8" t="str">
            <v>16-1117</v>
          </cell>
          <cell r="B8" t="str">
            <v>přes 30 do 45 kg</v>
          </cell>
          <cell r="C8" t="str">
            <v>m</v>
          </cell>
          <cell r="D8">
            <v>294</v>
          </cell>
        </row>
        <row r="9">
          <cell r="A9" t="str">
            <v>16-1119</v>
          </cell>
          <cell r="B9" t="str">
            <v>přes 45 kg</v>
          </cell>
          <cell r="C9" t="str">
            <v>m</v>
          </cell>
          <cell r="D9">
            <v>459</v>
          </cell>
        </row>
        <row r="10">
          <cell r="A10">
            <v>459</v>
          </cell>
          <cell r="B10" t="str">
            <v>na ocelovou konstrukci, hmotnost 1 m zábradlí</v>
          </cell>
          <cell r="C10">
            <v>459</v>
          </cell>
          <cell r="D10">
            <v>459</v>
          </cell>
        </row>
        <row r="11">
          <cell r="A11" t="str">
            <v>16-1123</v>
          </cell>
          <cell r="B11" t="str">
            <v>do 20 kg</v>
          </cell>
          <cell r="C11" t="str">
            <v>m</v>
          </cell>
          <cell r="D11">
            <v>280</v>
          </cell>
        </row>
        <row r="12">
          <cell r="A12" t="str">
            <v>16-1126</v>
          </cell>
          <cell r="B12" t="str">
            <v>přes 20 do 30 kg</v>
          </cell>
          <cell r="C12" t="str">
            <v>m</v>
          </cell>
          <cell r="D12">
            <v>370</v>
          </cell>
        </row>
        <row r="13">
          <cell r="A13" t="str">
            <v>16-1129</v>
          </cell>
          <cell r="B13" t="str">
            <v>přes 30 do 45 kg</v>
          </cell>
          <cell r="C13" t="str">
            <v>m</v>
          </cell>
          <cell r="D13">
            <v>385</v>
          </cell>
        </row>
        <row r="14">
          <cell r="A14" t="str">
            <v>16-1132</v>
          </cell>
          <cell r="B14" t="str">
            <v>přes 45 kg</v>
          </cell>
          <cell r="C14" t="str">
            <v>m</v>
          </cell>
          <cell r="D14">
            <v>606</v>
          </cell>
        </row>
        <row r="15">
          <cell r="A15">
            <v>606</v>
          </cell>
          <cell r="B15" t="str">
            <v>z profilové oceli</v>
          </cell>
          <cell r="C15">
            <v>606</v>
          </cell>
          <cell r="D15">
            <v>606</v>
          </cell>
        </row>
        <row r="16">
          <cell r="A16">
            <v>606</v>
          </cell>
          <cell r="B16" t="str">
            <v>do zdiva, hmotnost 1 m zábradlí</v>
          </cell>
          <cell r="C16">
            <v>606</v>
          </cell>
          <cell r="D16">
            <v>606</v>
          </cell>
        </row>
        <row r="17">
          <cell r="A17" t="str">
            <v>16-1211</v>
          </cell>
          <cell r="B17" t="str">
            <v>do 20 kg</v>
          </cell>
          <cell r="C17" t="str">
            <v>m</v>
          </cell>
          <cell r="D17">
            <v>217</v>
          </cell>
        </row>
        <row r="18">
          <cell r="A18" t="str">
            <v>16-1214</v>
          </cell>
          <cell r="B18" t="str">
            <v>přes 20 do 30 kg</v>
          </cell>
          <cell r="C18" t="str">
            <v>m</v>
          </cell>
          <cell r="D18">
            <v>251</v>
          </cell>
        </row>
        <row r="19">
          <cell r="A19" t="str">
            <v>16-1217</v>
          </cell>
          <cell r="B19" t="str">
            <v>přes 30 do 45 kg</v>
          </cell>
          <cell r="C19" t="str">
            <v>m</v>
          </cell>
          <cell r="D19">
            <v>294</v>
          </cell>
        </row>
        <row r="20">
          <cell r="A20" t="str">
            <v>16-1219</v>
          </cell>
          <cell r="B20" t="str">
            <v>přes 45 do 60 kg</v>
          </cell>
          <cell r="C20" t="str">
            <v>m</v>
          </cell>
          <cell r="D20">
            <v>366</v>
          </cell>
        </row>
        <row r="21">
          <cell r="A21" t="str">
            <v>16-1223</v>
          </cell>
          <cell r="B21" t="str">
            <v>přes 60 kg</v>
          </cell>
          <cell r="C21" t="str">
            <v>m</v>
          </cell>
          <cell r="D21">
            <v>574</v>
          </cell>
        </row>
        <row r="22">
          <cell r="A22">
            <v>574</v>
          </cell>
          <cell r="B22" t="str">
            <v>na ocelovou konstrukci, hmotnost 1 m zábradlí</v>
          </cell>
          <cell r="C22">
            <v>574</v>
          </cell>
          <cell r="D22">
            <v>574</v>
          </cell>
        </row>
        <row r="23">
          <cell r="A23" t="str">
            <v>16-1226</v>
          </cell>
          <cell r="B23" t="str">
            <v>do 20 kg</v>
          </cell>
          <cell r="C23" t="str">
            <v>m</v>
          </cell>
          <cell r="D23">
            <v>265</v>
          </cell>
        </row>
        <row r="24">
          <cell r="A24" t="str">
            <v>16-1229</v>
          </cell>
          <cell r="B24" t="str">
            <v>přes 20 do 30 kg</v>
          </cell>
          <cell r="C24" t="str">
            <v>m</v>
          </cell>
          <cell r="D24">
            <v>332</v>
          </cell>
        </row>
        <row r="25">
          <cell r="A25" t="str">
            <v>16-1232</v>
          </cell>
          <cell r="B25" t="str">
            <v>přes 30 do 45 kg</v>
          </cell>
          <cell r="C25" t="str">
            <v>m</v>
          </cell>
          <cell r="D25">
            <v>409</v>
          </cell>
        </row>
        <row r="26">
          <cell r="A26" t="str">
            <v>16-1235</v>
          </cell>
          <cell r="B26" t="str">
            <v>přes 45 do 60 kg</v>
          </cell>
          <cell r="C26" t="str">
            <v>m</v>
          </cell>
          <cell r="D26">
            <v>495</v>
          </cell>
        </row>
        <row r="27">
          <cell r="A27" t="str">
            <v>16-1238</v>
          </cell>
          <cell r="B27" t="str">
            <v>přes 60 kg</v>
          </cell>
          <cell r="C27" t="str">
            <v>m</v>
          </cell>
          <cell r="D27">
            <v>782</v>
          </cell>
        </row>
        <row r="28">
          <cell r="A28">
            <v>782</v>
          </cell>
          <cell r="B28" t="str">
            <v>madel z trubek nebo tenkostěnných profilů</v>
          </cell>
          <cell r="C28">
            <v>782</v>
          </cell>
          <cell r="D28">
            <v>782</v>
          </cell>
        </row>
        <row r="29">
          <cell r="A29" t="str">
            <v>16-5111</v>
          </cell>
          <cell r="B29" t="str">
            <v>šroubováním</v>
          </cell>
          <cell r="C29" t="str">
            <v>m</v>
          </cell>
          <cell r="D29">
            <v>151</v>
          </cell>
        </row>
        <row r="30">
          <cell r="A30" t="str">
            <v>16-5114</v>
          </cell>
          <cell r="B30" t="str">
            <v>svařováním</v>
          </cell>
          <cell r="C30" t="str">
            <v>m</v>
          </cell>
          <cell r="D30">
            <v>267</v>
          </cell>
        </row>
        <row r="31">
          <cell r="A31">
            <v>267</v>
          </cell>
          <cell r="B31">
            <v>267</v>
          </cell>
          <cell r="C31">
            <v>267</v>
          </cell>
          <cell r="D31">
            <v>267</v>
          </cell>
        </row>
        <row r="32">
          <cell r="A32" t="str">
            <v>MONTÁŽ  SCHODNIC OCELOVÝCH</v>
          </cell>
          <cell r="B32">
            <v>267</v>
          </cell>
          <cell r="C32">
            <v>267</v>
          </cell>
          <cell r="D32">
            <v>267</v>
          </cell>
        </row>
        <row r="33">
          <cell r="A33">
            <v>267</v>
          </cell>
          <cell r="B33" t="str">
            <v>rovných</v>
          </cell>
          <cell r="C33">
            <v>267</v>
          </cell>
          <cell r="D33">
            <v>267</v>
          </cell>
        </row>
        <row r="34">
          <cell r="A34" t="str">
            <v>21-0111</v>
          </cell>
          <cell r="B34" t="str">
            <v>v prostoru, podepřené</v>
          </cell>
          <cell r="C34" t="str">
            <v>m</v>
          </cell>
          <cell r="D34">
            <v>191</v>
          </cell>
        </row>
        <row r="35">
          <cell r="A35" t="str">
            <v>21-0112</v>
          </cell>
          <cell r="B35" t="str">
            <v>do zdiva</v>
          </cell>
          <cell r="C35" t="str">
            <v>m</v>
          </cell>
          <cell r="D35">
            <v>221</v>
          </cell>
        </row>
        <row r="36">
          <cell r="A36" t="str">
            <v>21-0113</v>
          </cell>
          <cell r="B36" t="str">
            <v>na ocelovou konstrukci šroubováním</v>
          </cell>
          <cell r="C36" t="str">
            <v>m</v>
          </cell>
          <cell r="D36">
            <v>240</v>
          </cell>
        </row>
        <row r="37">
          <cell r="A37" t="str">
            <v>21-0114</v>
          </cell>
          <cell r="B37" t="str">
            <v>na ocelovou konstrukci svařováním</v>
          </cell>
          <cell r="C37" t="str">
            <v>m</v>
          </cell>
          <cell r="D37">
            <v>260</v>
          </cell>
        </row>
        <row r="38">
          <cell r="A38">
            <v>260</v>
          </cell>
          <cell r="B38" t="str">
            <v>vřetenových</v>
          </cell>
          <cell r="C38">
            <v>260</v>
          </cell>
          <cell r="D38">
            <v>260</v>
          </cell>
        </row>
        <row r="39">
          <cell r="A39" t="str">
            <v>21-0121</v>
          </cell>
          <cell r="B39" t="str">
            <v>v prostoru, podepřené</v>
          </cell>
          <cell r="C39" t="str">
            <v>m</v>
          </cell>
          <cell r="D39">
            <v>219</v>
          </cell>
        </row>
        <row r="40">
          <cell r="A40" t="str">
            <v>21-0122</v>
          </cell>
          <cell r="B40" t="str">
            <v>do zdiva</v>
          </cell>
          <cell r="C40" t="str">
            <v>m</v>
          </cell>
          <cell r="D40">
            <v>252</v>
          </cell>
        </row>
        <row r="41">
          <cell r="A41" t="str">
            <v>21-0123</v>
          </cell>
          <cell r="B41" t="str">
            <v>na ocelovou konstrukci šroubováním</v>
          </cell>
          <cell r="C41" t="str">
            <v>m</v>
          </cell>
          <cell r="D41">
            <v>278</v>
          </cell>
        </row>
        <row r="42">
          <cell r="A42" t="str">
            <v>21-0124</v>
          </cell>
          <cell r="B42" t="str">
            <v>na ocelovou konstrukci svařováním</v>
          </cell>
          <cell r="C42" t="str">
            <v>m</v>
          </cell>
          <cell r="D42">
            <v>306</v>
          </cell>
        </row>
        <row r="43">
          <cell r="A43" t="str">
            <v>MONTÁŽ  SCHODIŠŤOVÝCH STUPŇŮ Z OCELI</v>
          </cell>
          <cell r="B43">
            <v>306</v>
          </cell>
          <cell r="C43">
            <v>306</v>
          </cell>
          <cell r="D43">
            <v>306</v>
          </cell>
        </row>
        <row r="44">
          <cell r="A44">
            <v>306</v>
          </cell>
          <cell r="B44" t="str">
            <v>rovných nebo vřetenových</v>
          </cell>
          <cell r="C44">
            <v>306</v>
          </cell>
          <cell r="D44">
            <v>306</v>
          </cell>
        </row>
        <row r="45">
          <cell r="A45" t="str">
            <v>21-0151</v>
          </cell>
          <cell r="B45" t="str">
            <v>šroubováním</v>
          </cell>
          <cell r="C45" t="str">
            <v>kus</v>
          </cell>
          <cell r="D45">
            <v>111</v>
          </cell>
        </row>
        <row r="46">
          <cell r="A46" t="str">
            <v>21-0153</v>
          </cell>
          <cell r="B46" t="str">
            <v>svařováním</v>
          </cell>
          <cell r="C46" t="str">
            <v>kus</v>
          </cell>
          <cell r="D46">
            <v>121</v>
          </cell>
        </row>
        <row r="47">
          <cell r="A47">
            <v>121</v>
          </cell>
          <cell r="B47">
            <v>121</v>
          </cell>
          <cell r="C47">
            <v>121</v>
          </cell>
          <cell r="D47">
            <v>121</v>
          </cell>
        </row>
        <row r="48">
          <cell r="A48">
            <v>121</v>
          </cell>
          <cell r="B48">
            <v>121</v>
          </cell>
          <cell r="C48">
            <v>121</v>
          </cell>
          <cell r="D48">
            <v>121</v>
          </cell>
        </row>
        <row r="49">
          <cell r="A49">
            <v>121</v>
          </cell>
          <cell r="B49">
            <v>121</v>
          </cell>
          <cell r="C49">
            <v>121</v>
          </cell>
          <cell r="D49">
            <v>121</v>
          </cell>
        </row>
        <row r="50">
          <cell r="D50" t="str">
            <v>List 2</v>
          </cell>
        </row>
        <row r="51">
          <cell r="A51" t="str">
            <v>Položka</v>
          </cell>
          <cell r="B51" t="str">
            <v>Popis</v>
          </cell>
          <cell r="C51" t="str">
            <v>m.j.</v>
          </cell>
          <cell r="D51" t="str">
            <v>Kč</v>
          </cell>
        </row>
        <row r="52">
          <cell r="A52" t="str">
            <v>MONTÁŽ SCHODIŠŤOVÉHO ZÁBRADLÍ</v>
          </cell>
          <cell r="B52">
            <v>121</v>
          </cell>
          <cell r="C52">
            <v>121</v>
          </cell>
          <cell r="D52">
            <v>121</v>
          </cell>
        </row>
        <row r="53">
          <cell r="A53">
            <v>121</v>
          </cell>
          <cell r="B53" t="str">
            <v>z trubek nebo tenkostěnných profilů</v>
          </cell>
          <cell r="C53">
            <v>121</v>
          </cell>
          <cell r="D53">
            <v>121</v>
          </cell>
        </row>
        <row r="54">
          <cell r="A54">
            <v>121</v>
          </cell>
          <cell r="B54" t="str">
            <v>do zdiva, hmotnost 1 m zábradlí</v>
          </cell>
          <cell r="C54">
            <v>121</v>
          </cell>
          <cell r="D54">
            <v>121</v>
          </cell>
        </row>
        <row r="55">
          <cell r="A55" t="str">
            <v>22-0110</v>
          </cell>
          <cell r="B55" t="str">
            <v>do 15 kg</v>
          </cell>
          <cell r="C55" t="str">
            <v>m</v>
          </cell>
          <cell r="D55">
            <v>234</v>
          </cell>
        </row>
        <row r="56">
          <cell r="A56" t="str">
            <v>22-0120</v>
          </cell>
          <cell r="B56" t="str">
            <v>přes 15 do 25 kg</v>
          </cell>
          <cell r="C56" t="str">
            <v>m</v>
          </cell>
          <cell r="D56">
            <v>290</v>
          </cell>
        </row>
        <row r="57">
          <cell r="A57" t="str">
            <v>22-0130</v>
          </cell>
          <cell r="B57" t="str">
            <v>přes 25 kg</v>
          </cell>
          <cell r="C57" t="str">
            <v>m</v>
          </cell>
          <cell r="D57">
            <v>349</v>
          </cell>
        </row>
        <row r="58">
          <cell r="A58">
            <v>349</v>
          </cell>
          <cell r="B58" t="str">
            <v>Příplatek k cenám</v>
          </cell>
          <cell r="C58">
            <v>349</v>
          </cell>
          <cell r="D58">
            <v>349</v>
          </cell>
        </row>
        <row r="59">
          <cell r="A59" t="str">
            <v>22-0191</v>
          </cell>
          <cell r="B59" t="str">
            <v>za vytvoření ohybu nebo ohybníku</v>
          </cell>
          <cell r="C59" t="str">
            <v>kus</v>
          </cell>
          <cell r="D59">
            <v>282</v>
          </cell>
        </row>
        <row r="60">
          <cell r="A60">
            <v>282</v>
          </cell>
          <cell r="B60" t="str">
            <v>na ocelovou konstrukci, hmotnost 1 m zábradlí</v>
          </cell>
          <cell r="C60">
            <v>282</v>
          </cell>
          <cell r="D60">
            <v>282</v>
          </cell>
        </row>
        <row r="61">
          <cell r="A61" t="str">
            <v>22-0210</v>
          </cell>
          <cell r="B61" t="str">
            <v>do 15 kg</v>
          </cell>
          <cell r="C61" t="str">
            <v>m</v>
          </cell>
          <cell r="D61">
            <v>358</v>
          </cell>
        </row>
        <row r="62">
          <cell r="A62" t="str">
            <v>22-0220</v>
          </cell>
          <cell r="B62" t="str">
            <v>přes 15 do 25 kg</v>
          </cell>
          <cell r="C62" t="str">
            <v>m</v>
          </cell>
          <cell r="D62">
            <v>401</v>
          </cell>
        </row>
        <row r="63">
          <cell r="A63" t="str">
            <v>22-0230</v>
          </cell>
          <cell r="B63" t="str">
            <v>přes 25 kg</v>
          </cell>
          <cell r="C63" t="str">
            <v>m</v>
          </cell>
          <cell r="D63">
            <v>472</v>
          </cell>
        </row>
        <row r="64">
          <cell r="A64">
            <v>472</v>
          </cell>
          <cell r="B64" t="str">
            <v>z profilové oceli</v>
          </cell>
          <cell r="C64">
            <v>472</v>
          </cell>
          <cell r="D64">
            <v>472</v>
          </cell>
        </row>
        <row r="65">
          <cell r="A65">
            <v>472</v>
          </cell>
          <cell r="B65" t="str">
            <v>do zdiva, hmotnost 1 m zábradlí</v>
          </cell>
          <cell r="C65">
            <v>472</v>
          </cell>
          <cell r="D65">
            <v>472</v>
          </cell>
        </row>
        <row r="66">
          <cell r="A66" t="str">
            <v>22-0410</v>
          </cell>
          <cell r="B66" t="str">
            <v>do 20 kg</v>
          </cell>
          <cell r="C66" t="str">
            <v>m</v>
          </cell>
          <cell r="D66">
            <v>245</v>
          </cell>
        </row>
        <row r="67">
          <cell r="A67" t="str">
            <v>22-0420</v>
          </cell>
          <cell r="B67" t="str">
            <v>přes 20 do 40 kg</v>
          </cell>
          <cell r="C67" t="str">
            <v>m</v>
          </cell>
          <cell r="D67">
            <v>326</v>
          </cell>
        </row>
        <row r="68">
          <cell r="A68" t="str">
            <v>22-0430</v>
          </cell>
          <cell r="B68" t="str">
            <v>přes 40 kg</v>
          </cell>
          <cell r="C68" t="str">
            <v>m</v>
          </cell>
          <cell r="D68">
            <v>424</v>
          </cell>
        </row>
        <row r="69">
          <cell r="A69">
            <v>424</v>
          </cell>
          <cell r="B69" t="str">
            <v>Příplatek k cenám</v>
          </cell>
          <cell r="C69">
            <v>424</v>
          </cell>
          <cell r="D69">
            <v>424</v>
          </cell>
        </row>
        <row r="70">
          <cell r="A70" t="str">
            <v>22-0490</v>
          </cell>
          <cell r="B70" t="str">
            <v>za vytvoření ohybu nebo ohybníku</v>
          </cell>
          <cell r="C70" t="str">
            <v>kus</v>
          </cell>
          <cell r="D70">
            <v>366</v>
          </cell>
        </row>
        <row r="71">
          <cell r="A71">
            <v>366</v>
          </cell>
          <cell r="B71" t="str">
            <v>na ocelovou konstrukci, hmotnost 1 m zábradlí</v>
          </cell>
          <cell r="C71">
            <v>366</v>
          </cell>
          <cell r="D71">
            <v>366</v>
          </cell>
        </row>
        <row r="72">
          <cell r="A72" t="str">
            <v>22-0510</v>
          </cell>
          <cell r="B72" t="str">
            <v>do 20 kg</v>
          </cell>
          <cell r="C72" t="str">
            <v>m</v>
          </cell>
          <cell r="D72">
            <v>365</v>
          </cell>
        </row>
        <row r="73">
          <cell r="A73" t="str">
            <v>22-0520</v>
          </cell>
          <cell r="B73" t="str">
            <v>přes 20 do 40 kg</v>
          </cell>
          <cell r="C73" t="str">
            <v>m</v>
          </cell>
          <cell r="D73">
            <v>451</v>
          </cell>
        </row>
        <row r="74">
          <cell r="A74" t="str">
            <v>22-0530</v>
          </cell>
          <cell r="B74" t="str">
            <v>přes 40 kg</v>
          </cell>
          <cell r="C74" t="str">
            <v>m</v>
          </cell>
          <cell r="D74">
            <v>572</v>
          </cell>
        </row>
        <row r="75">
          <cell r="A75">
            <v>572</v>
          </cell>
          <cell r="B75" t="str">
            <v>Osazení</v>
          </cell>
          <cell r="C75">
            <v>572</v>
          </cell>
          <cell r="D75">
            <v>572</v>
          </cell>
        </row>
        <row r="76">
          <cell r="A76" t="str">
            <v>22-0550</v>
          </cell>
          <cell r="B76" t="str">
            <v>samostatného sloupku</v>
          </cell>
          <cell r="C76" t="str">
            <v>kus</v>
          </cell>
          <cell r="D76">
            <v>272</v>
          </cell>
        </row>
        <row r="77">
          <cell r="A77" t="str">
            <v>MONTÁŽ PODEST Z OCELI</v>
          </cell>
          <cell r="B77">
            <v>272</v>
          </cell>
          <cell r="C77">
            <v>272</v>
          </cell>
          <cell r="D77">
            <v>272</v>
          </cell>
        </row>
        <row r="78">
          <cell r="A78" t="str">
            <v>25-0111</v>
          </cell>
          <cell r="B78" t="str">
            <v>šroubováním</v>
          </cell>
          <cell r="C78" t="str">
            <v>m2</v>
          </cell>
          <cell r="D78">
            <v>164</v>
          </cell>
        </row>
        <row r="79">
          <cell r="A79" t="str">
            <v>25-0113</v>
          </cell>
          <cell r="B79" t="str">
            <v>svařováním</v>
          </cell>
          <cell r="C79" t="str">
            <v>m2</v>
          </cell>
          <cell r="D79">
            <v>215</v>
          </cell>
        </row>
        <row r="80">
          <cell r="A80" t="str">
            <v>MONTÁŽ KRYTIN Z TVAROVANÝCH PLECHŮ</v>
          </cell>
          <cell r="B80">
            <v>215</v>
          </cell>
          <cell r="C80">
            <v>215</v>
          </cell>
          <cell r="D80">
            <v>215</v>
          </cell>
        </row>
        <row r="81">
          <cell r="A81">
            <v>215</v>
          </cell>
          <cell r="B81" t="str">
            <v>trapézových nebo vlnitých, uchycením</v>
          </cell>
          <cell r="C81">
            <v>215</v>
          </cell>
          <cell r="D81">
            <v>215</v>
          </cell>
        </row>
        <row r="82">
          <cell r="A82" t="str">
            <v>39-1111</v>
          </cell>
          <cell r="B82" t="str">
            <v>nýtováním</v>
          </cell>
          <cell r="C82" t="str">
            <v>m2</v>
          </cell>
          <cell r="D82">
            <v>224</v>
          </cell>
        </row>
        <row r="83">
          <cell r="A83" t="str">
            <v>39-112</v>
          </cell>
          <cell r="B83" t="str">
            <v>šroubováním</v>
          </cell>
          <cell r="C83" t="str">
            <v>m2</v>
          </cell>
          <cell r="D83">
            <v>235</v>
          </cell>
        </row>
        <row r="84">
          <cell r="A84" t="str">
            <v>39-1113</v>
          </cell>
          <cell r="B84" t="str">
            <v>přistřelením</v>
          </cell>
          <cell r="C84" t="str">
            <v>m2</v>
          </cell>
          <cell r="D84">
            <v>300</v>
          </cell>
        </row>
        <row r="85">
          <cell r="A85" t="str">
            <v>39-1207</v>
          </cell>
          <cell r="B85" t="str">
            <v>šroubováním přes kaloty</v>
          </cell>
          <cell r="C85" t="str">
            <v>m2</v>
          </cell>
          <cell r="D85">
            <v>296</v>
          </cell>
        </row>
        <row r="86">
          <cell r="A86">
            <v>296</v>
          </cell>
          <cell r="B86" t="str">
            <v>Příplatek k cenám</v>
          </cell>
          <cell r="C86">
            <v>296</v>
          </cell>
          <cell r="D86">
            <v>296</v>
          </cell>
        </row>
        <row r="87">
          <cell r="A87" t="str">
            <v>39-1209</v>
          </cell>
          <cell r="B87" t="str">
            <v>za antikondenzační úpravu plechu</v>
          </cell>
          <cell r="C87" t="str">
            <v>m2</v>
          </cell>
          <cell r="D87">
            <v>110</v>
          </cell>
        </row>
        <row r="88">
          <cell r="A88">
            <v>110</v>
          </cell>
          <cell r="B88" t="str">
            <v>hřebene nebo nároží</v>
          </cell>
          <cell r="C88">
            <v>110</v>
          </cell>
          <cell r="D88">
            <v>110</v>
          </cell>
        </row>
        <row r="89">
          <cell r="A89" t="str">
            <v>39-1231</v>
          </cell>
          <cell r="B89" t="str">
            <v>z hřebenáčů</v>
          </cell>
          <cell r="C89" t="str">
            <v>m</v>
          </cell>
          <cell r="D89">
            <v>102</v>
          </cell>
        </row>
        <row r="90">
          <cell r="A90">
            <v>102</v>
          </cell>
          <cell r="B90" t="str">
            <v>vložení</v>
          </cell>
          <cell r="C90">
            <v>102</v>
          </cell>
          <cell r="D90">
            <v>102</v>
          </cell>
        </row>
        <row r="91">
          <cell r="A91" t="str">
            <v>39-1235</v>
          </cell>
          <cell r="B91" t="str">
            <v>těsnícího nebo větracího prvku</v>
          </cell>
          <cell r="C91" t="str">
            <v>m</v>
          </cell>
          <cell r="D91">
            <v>21.1</v>
          </cell>
        </row>
        <row r="92">
          <cell r="A92" t="str">
            <v>39-1237</v>
          </cell>
          <cell r="B92" t="str">
            <v>těsnícího pásku do spojů plechů ve sklonu do 10 stupňů</v>
          </cell>
          <cell r="C92" t="str">
            <v>m</v>
          </cell>
          <cell r="D92">
            <v>12.5</v>
          </cell>
        </row>
        <row r="93">
          <cell r="A93" t="str">
            <v>MONTÁŽ KANÁLOVÝCH KRYTŮ</v>
          </cell>
          <cell r="B93">
            <v>12.5</v>
          </cell>
          <cell r="C93">
            <v>12.5</v>
          </cell>
          <cell r="D93">
            <v>12.5</v>
          </cell>
        </row>
        <row r="94">
          <cell r="A94" t="str">
            <v>51-0111</v>
          </cell>
          <cell r="B94" t="str">
            <v>osazení</v>
          </cell>
          <cell r="C94" t="str">
            <v>kg</v>
          </cell>
          <cell r="D94">
            <v>28.1</v>
          </cell>
        </row>
        <row r="95">
          <cell r="A95">
            <v>28.099990844726563</v>
          </cell>
          <cell r="B95" t="str">
            <v>Příplatek k ceně</v>
          </cell>
          <cell r="C95">
            <v>28.099990844726563</v>
          </cell>
          <cell r="D95">
            <v>28.099990844726563</v>
          </cell>
        </row>
        <row r="96">
          <cell r="A96" t="str">
            <v>51-0191</v>
          </cell>
          <cell r="B96" t="str">
            <v>za vyřezání a úpravu otvoru do průměru 50 mm nebo</v>
          </cell>
          <cell r="C96">
            <v>28.099990844726563</v>
          </cell>
          <cell r="D96">
            <v>28.099990844726563</v>
          </cell>
        </row>
        <row r="97">
          <cell r="A97">
            <v>28.099990844726563</v>
          </cell>
          <cell r="B97" t="str">
            <v>obvodu do 160 mm</v>
          </cell>
          <cell r="C97" t="str">
            <v>kus</v>
          </cell>
          <cell r="D97">
            <v>69.8</v>
          </cell>
        </row>
        <row r="98">
          <cell r="A98" t="str">
            <v>51-0192</v>
          </cell>
          <cell r="B98" t="str">
            <v>za zhotovení rohu lemovacích úhelníků</v>
          </cell>
          <cell r="C98" t="str">
            <v>kus</v>
          </cell>
          <cell r="D98">
            <v>118</v>
          </cell>
        </row>
        <row r="99">
          <cell r="D99" t="str">
            <v>List 3</v>
          </cell>
        </row>
        <row r="100">
          <cell r="A100" t="str">
            <v>Položka</v>
          </cell>
          <cell r="B100" t="str">
            <v>Popis</v>
          </cell>
          <cell r="C100" t="str">
            <v>m.j.</v>
          </cell>
          <cell r="D100" t="str">
            <v>Kč</v>
          </cell>
        </row>
        <row r="101">
          <cell r="A101" t="str">
            <v>MONTÁŽ VSTUPNÍCH ČISTÍCÍCH ZÓN Z ROHOŽÍ</v>
          </cell>
          <cell r="B101">
            <v>118</v>
          </cell>
          <cell r="C101">
            <v>118</v>
          </cell>
          <cell r="D101">
            <v>118</v>
          </cell>
        </row>
        <row r="102">
          <cell r="A102" t="str">
            <v>53-1111</v>
          </cell>
          <cell r="B102" t="str">
            <v>kovových nebo plastových</v>
          </cell>
          <cell r="C102" t="str">
            <v>m2</v>
          </cell>
          <cell r="D102">
            <v>53.1</v>
          </cell>
        </row>
        <row r="103">
          <cell r="A103">
            <v>53.0999755859375</v>
          </cell>
          <cell r="B103" t="str">
            <v>osazení rámu mosazného nebo hliníkového zapuštěného</v>
          </cell>
          <cell r="C103">
            <v>53.0999755859375</v>
          </cell>
          <cell r="D103">
            <v>53.0999755859375</v>
          </cell>
        </row>
        <row r="104">
          <cell r="A104" t="str">
            <v>53-1121</v>
          </cell>
          <cell r="B104" t="str">
            <v>z L profilů</v>
          </cell>
          <cell r="C104" t="str">
            <v>m</v>
          </cell>
          <cell r="D104">
            <v>82</v>
          </cell>
        </row>
        <row r="105">
          <cell r="A105">
            <v>82</v>
          </cell>
          <cell r="B105" t="str">
            <v>náběhového</v>
          </cell>
          <cell r="C105">
            <v>82</v>
          </cell>
          <cell r="D105">
            <v>82</v>
          </cell>
        </row>
        <row r="106">
          <cell r="A106" t="str">
            <v>53-1125</v>
          </cell>
          <cell r="B106" t="str">
            <v>širokého 65 mm</v>
          </cell>
          <cell r="C106" t="str">
            <v>m</v>
          </cell>
          <cell r="D106">
            <v>70.3</v>
          </cell>
        </row>
        <row r="107">
          <cell r="A107" t="str">
            <v>53-1126</v>
          </cell>
          <cell r="B107" t="str">
            <v>úzkého 45 mm</v>
          </cell>
          <cell r="C107" t="str">
            <v>m</v>
          </cell>
          <cell r="D107">
            <v>66.400000000000006</v>
          </cell>
        </row>
        <row r="108">
          <cell r="A108" t="str">
            <v>MONTÁŽ PODLAHOVÝCH KONSTRUKCÍ</v>
          </cell>
          <cell r="B108">
            <v>66.39996337890625</v>
          </cell>
          <cell r="C108">
            <v>66.39996337890625</v>
          </cell>
          <cell r="D108">
            <v>66.39996337890625</v>
          </cell>
        </row>
        <row r="109">
          <cell r="A109">
            <v>66.39996337890625</v>
          </cell>
          <cell r="B109" t="str">
            <v>podlahových roštů, podlah připevněných</v>
          </cell>
          <cell r="C109">
            <v>66.39996337890625</v>
          </cell>
          <cell r="D109">
            <v>66.39996337890625</v>
          </cell>
        </row>
        <row r="110">
          <cell r="A110" t="str">
            <v>59-0110</v>
          </cell>
          <cell r="B110" t="str">
            <v>svařováním</v>
          </cell>
          <cell r="C110" t="str">
            <v>kg</v>
          </cell>
          <cell r="D110">
            <v>29.5</v>
          </cell>
        </row>
        <row r="111">
          <cell r="A111" t="str">
            <v>59-0120</v>
          </cell>
          <cell r="B111" t="str">
            <v>šroubováním</v>
          </cell>
          <cell r="C111" t="str">
            <v>kg</v>
          </cell>
          <cell r="D111">
            <v>30.6</v>
          </cell>
        </row>
        <row r="112">
          <cell r="A112" t="str">
            <v>59-0125</v>
          </cell>
          <cell r="B112" t="str">
            <v>nýtováním</v>
          </cell>
          <cell r="C112" t="str">
            <v>kg</v>
          </cell>
          <cell r="D112">
            <v>30.2</v>
          </cell>
        </row>
        <row r="113">
          <cell r="A113">
            <v>30.199996948242188</v>
          </cell>
          <cell r="B113" t="str">
            <v>Příplatek k cenám</v>
          </cell>
          <cell r="C113">
            <v>30.199996948242188</v>
          </cell>
          <cell r="D113">
            <v>30.199996948242188</v>
          </cell>
        </row>
        <row r="114">
          <cell r="A114" t="str">
            <v>59-0190</v>
          </cell>
          <cell r="B114" t="str">
            <v>za vyřezání a úpravu otvoru</v>
          </cell>
          <cell r="C114" t="str">
            <v>kus</v>
          </cell>
          <cell r="D114">
            <v>60.1</v>
          </cell>
        </row>
        <row r="115">
          <cell r="A115" t="str">
            <v>59-0192</v>
          </cell>
          <cell r="B115" t="str">
            <v>za úpravu roštů ( krácení)</v>
          </cell>
          <cell r="C115" t="str">
            <v>m</v>
          </cell>
          <cell r="D115">
            <v>60.9</v>
          </cell>
        </row>
        <row r="116">
          <cell r="A116" t="str">
            <v>MONTÁŽ DVEŘÍ OCELOVÝCH</v>
          </cell>
          <cell r="B116">
            <v>60.899993896484375</v>
          </cell>
          <cell r="C116">
            <v>60.899993896484375</v>
          </cell>
          <cell r="D116">
            <v>60.899993896484375</v>
          </cell>
        </row>
        <row r="117">
          <cell r="A117">
            <v>60.899993896484375</v>
          </cell>
          <cell r="B117" t="str">
            <v>vchodových</v>
          </cell>
          <cell r="C117">
            <v>60.899993896484375</v>
          </cell>
          <cell r="D117">
            <v>60.899993896484375</v>
          </cell>
        </row>
        <row r="118">
          <cell r="A118">
            <v>60.899993896484375</v>
          </cell>
          <cell r="B118" t="str">
            <v>jednokřídlových</v>
          </cell>
          <cell r="C118">
            <v>60.899993896484375</v>
          </cell>
          <cell r="D118">
            <v>60.899993896484375</v>
          </cell>
        </row>
        <row r="119">
          <cell r="A119" t="str">
            <v>64-0111</v>
          </cell>
          <cell r="B119" t="str">
            <v>bez nadsvětlíku</v>
          </cell>
          <cell r="C119" t="str">
            <v>kus</v>
          </cell>
          <cell r="D119">
            <v>3380</v>
          </cell>
        </row>
        <row r="120">
          <cell r="A120" t="str">
            <v>64-0112</v>
          </cell>
          <cell r="B120" t="str">
            <v>s nadvětlíkem</v>
          </cell>
          <cell r="C120" t="str">
            <v>kus</v>
          </cell>
          <cell r="D120">
            <v>4040</v>
          </cell>
        </row>
        <row r="121">
          <cell r="A121" t="str">
            <v>64-0113</v>
          </cell>
          <cell r="B121" t="str">
            <v>s pevným bočním dílem</v>
          </cell>
          <cell r="C121" t="str">
            <v>kus</v>
          </cell>
          <cell r="D121">
            <v>3640</v>
          </cell>
        </row>
        <row r="122">
          <cell r="A122" t="str">
            <v>64-0114</v>
          </cell>
          <cell r="B122" t="str">
            <v>s pevným bočním dílem a nadsvětlíkem</v>
          </cell>
          <cell r="C122" t="str">
            <v>kus</v>
          </cell>
          <cell r="D122">
            <v>4560</v>
          </cell>
        </row>
        <row r="123">
          <cell r="A123">
            <v>4560</v>
          </cell>
          <cell r="B123" t="str">
            <v>dvoukřídlových</v>
          </cell>
          <cell r="C123">
            <v>4560</v>
          </cell>
          <cell r="D123">
            <v>4560</v>
          </cell>
        </row>
        <row r="124">
          <cell r="A124" t="str">
            <v>64-0221</v>
          </cell>
          <cell r="B124" t="str">
            <v>bez nadsvětlíku</v>
          </cell>
          <cell r="C124" t="str">
            <v>kus</v>
          </cell>
          <cell r="D124">
            <v>6050</v>
          </cell>
        </row>
        <row r="125">
          <cell r="A125" t="str">
            <v>64-0222</v>
          </cell>
          <cell r="B125" t="str">
            <v>s nadvětlíkem</v>
          </cell>
          <cell r="C125" t="str">
            <v>kus</v>
          </cell>
          <cell r="D125">
            <v>7270</v>
          </cell>
        </row>
        <row r="126">
          <cell r="A126" t="str">
            <v>64-0223</v>
          </cell>
          <cell r="B126" t="str">
            <v>s pevným bočním dílem</v>
          </cell>
          <cell r="C126" t="str">
            <v>kus</v>
          </cell>
          <cell r="D126">
            <v>6540</v>
          </cell>
        </row>
        <row r="127">
          <cell r="A127" t="str">
            <v>64-0224</v>
          </cell>
          <cell r="B127" t="str">
            <v>s pevným bočním dílem a nadsvětlíkem</v>
          </cell>
          <cell r="C127" t="str">
            <v>kus</v>
          </cell>
          <cell r="D127">
            <v>8250</v>
          </cell>
        </row>
        <row r="128">
          <cell r="A128">
            <v>8250</v>
          </cell>
          <cell r="B128" t="str">
            <v>vnitřních</v>
          </cell>
          <cell r="C128">
            <v>8250</v>
          </cell>
          <cell r="D128">
            <v>8250</v>
          </cell>
        </row>
        <row r="129">
          <cell r="A129" t="str">
            <v>64-0311</v>
          </cell>
          <cell r="B129" t="str">
            <v>jednokřídlových</v>
          </cell>
          <cell r="C129" t="str">
            <v>kus</v>
          </cell>
          <cell r="D129">
            <v>909</v>
          </cell>
        </row>
        <row r="130">
          <cell r="A130" t="str">
            <v>64-0322</v>
          </cell>
          <cell r="B130" t="str">
            <v>dvoukřídlových</v>
          </cell>
          <cell r="C130" t="str">
            <v>kus</v>
          </cell>
          <cell r="D130">
            <v>1370</v>
          </cell>
        </row>
        <row r="131">
          <cell r="A131">
            <v>1370</v>
          </cell>
          <cell r="B131" t="str">
            <v>revizních dvířek s rámem</v>
          </cell>
          <cell r="C131">
            <v>1370</v>
          </cell>
          <cell r="D131">
            <v>1370</v>
          </cell>
        </row>
        <row r="132">
          <cell r="A132">
            <v>1370</v>
          </cell>
          <cell r="B132" t="str">
            <v>jednokřídlových, výšky</v>
          </cell>
          <cell r="C132">
            <v>1370</v>
          </cell>
          <cell r="D132">
            <v>1370</v>
          </cell>
        </row>
        <row r="133">
          <cell r="A133" t="str">
            <v>64-6401</v>
          </cell>
          <cell r="B133" t="str">
            <v>do 1000 mm</v>
          </cell>
          <cell r="C133" t="str">
            <v>kus</v>
          </cell>
          <cell r="D133">
            <v>184</v>
          </cell>
        </row>
        <row r="134">
          <cell r="A134" t="str">
            <v>64-6402</v>
          </cell>
          <cell r="B134" t="str">
            <v>přes 1000 do 1500 mm</v>
          </cell>
          <cell r="C134" t="str">
            <v>kus</v>
          </cell>
          <cell r="D134">
            <v>238</v>
          </cell>
        </row>
        <row r="135">
          <cell r="A135" t="str">
            <v>64-6403</v>
          </cell>
          <cell r="B135" t="str">
            <v>přes 1500 do 1800 mm</v>
          </cell>
          <cell r="C135" t="str">
            <v>kus</v>
          </cell>
          <cell r="D135">
            <v>260</v>
          </cell>
        </row>
        <row r="136">
          <cell r="A136">
            <v>260</v>
          </cell>
          <cell r="B136" t="str">
            <v>dvoukřídlových, výšky</v>
          </cell>
          <cell r="C136">
            <v>260</v>
          </cell>
          <cell r="D136">
            <v>260</v>
          </cell>
        </row>
        <row r="137">
          <cell r="A137" t="str">
            <v>64-6421</v>
          </cell>
          <cell r="B137" t="str">
            <v>do 1000 mm</v>
          </cell>
          <cell r="C137" t="str">
            <v>kus</v>
          </cell>
          <cell r="D137">
            <v>314</v>
          </cell>
        </row>
        <row r="138">
          <cell r="A138" t="str">
            <v>64-6422</v>
          </cell>
          <cell r="B138" t="str">
            <v>přes 1000 do 1500 mm</v>
          </cell>
          <cell r="C138" t="str">
            <v>kus</v>
          </cell>
          <cell r="D138">
            <v>359</v>
          </cell>
        </row>
        <row r="139">
          <cell r="A139" t="str">
            <v>64-6423</v>
          </cell>
          <cell r="B139" t="str">
            <v>přes 1500 do 1800 mm</v>
          </cell>
          <cell r="C139" t="str">
            <v>kus</v>
          </cell>
          <cell r="D139">
            <v>434</v>
          </cell>
        </row>
        <row r="140">
          <cell r="A140">
            <v>434</v>
          </cell>
          <cell r="B140" t="str">
            <v>protipožárních uzávěrů</v>
          </cell>
          <cell r="C140">
            <v>434</v>
          </cell>
          <cell r="D140">
            <v>434</v>
          </cell>
        </row>
        <row r="141">
          <cell r="A141" t="str">
            <v>64-6510</v>
          </cell>
          <cell r="B141" t="str">
            <v>jednokřídlových</v>
          </cell>
          <cell r="C141" t="str">
            <v>kus</v>
          </cell>
          <cell r="D141">
            <v>1510</v>
          </cell>
        </row>
        <row r="142">
          <cell r="A142">
            <v>1510</v>
          </cell>
          <cell r="B142" t="str">
            <v>dvoukřídlových, výšky</v>
          </cell>
          <cell r="C142">
            <v>1510</v>
          </cell>
          <cell r="D142">
            <v>1510</v>
          </cell>
        </row>
        <row r="143">
          <cell r="A143" t="str">
            <v>64-6521</v>
          </cell>
          <cell r="B143" t="str">
            <v>do 1970 mm</v>
          </cell>
          <cell r="C143" t="str">
            <v>kus</v>
          </cell>
          <cell r="D143">
            <v>1940</v>
          </cell>
        </row>
        <row r="144">
          <cell r="A144" t="str">
            <v>64-6522</v>
          </cell>
          <cell r="B144" t="str">
            <v>přes 1970 do 2200 mm</v>
          </cell>
          <cell r="C144" t="str">
            <v>kus</v>
          </cell>
          <cell r="D144">
            <v>2140</v>
          </cell>
        </row>
        <row r="145">
          <cell r="A145" t="str">
            <v>64-6523</v>
          </cell>
          <cell r="B145" t="str">
            <v>přes 2200 do 2400 mm</v>
          </cell>
          <cell r="C145" t="str">
            <v>kus</v>
          </cell>
          <cell r="D145">
            <v>2290</v>
          </cell>
        </row>
        <row r="146">
          <cell r="A146">
            <v>2290</v>
          </cell>
          <cell r="B146" t="str">
            <v>stavěče křídel</v>
          </cell>
          <cell r="C146">
            <v>2290</v>
          </cell>
          <cell r="D146">
            <v>2290</v>
          </cell>
        </row>
        <row r="147">
          <cell r="A147" t="str">
            <v>64-6593</v>
          </cell>
          <cell r="B147" t="str">
            <v>elektromagnetického</v>
          </cell>
          <cell r="C147" t="str">
            <v>kus</v>
          </cell>
          <cell r="D147">
            <v>313</v>
          </cell>
        </row>
        <row r="148">
          <cell r="D148" t="str">
            <v>List 4</v>
          </cell>
        </row>
        <row r="149">
          <cell r="A149" t="str">
            <v>Položka</v>
          </cell>
          <cell r="B149" t="str">
            <v>Popis</v>
          </cell>
          <cell r="C149" t="str">
            <v>m.j.</v>
          </cell>
          <cell r="D149" t="str">
            <v>Kč</v>
          </cell>
        </row>
        <row r="150">
          <cell r="A150">
            <v>313</v>
          </cell>
          <cell r="B150" t="str">
            <v>spojení dveří a stěn</v>
          </cell>
          <cell r="C150">
            <v>313</v>
          </cell>
          <cell r="D150">
            <v>313</v>
          </cell>
        </row>
        <row r="151">
          <cell r="A151" t="str">
            <v>64-8351</v>
          </cell>
          <cell r="B151" t="str">
            <v>průběžné</v>
          </cell>
          <cell r="C151" t="str">
            <v>m</v>
          </cell>
          <cell r="D151">
            <v>100</v>
          </cell>
        </row>
        <row r="152">
          <cell r="A152" t="str">
            <v>64-8352</v>
          </cell>
          <cell r="B152" t="str">
            <v>kolmé</v>
          </cell>
          <cell r="C152" t="str">
            <v>m</v>
          </cell>
          <cell r="D152">
            <v>200</v>
          </cell>
        </row>
        <row r="153">
          <cell r="A153" t="str">
            <v>64-8353</v>
          </cell>
          <cell r="B153" t="str">
            <v>rohové</v>
          </cell>
          <cell r="C153" t="str">
            <v>m</v>
          </cell>
          <cell r="D153">
            <v>161</v>
          </cell>
        </row>
        <row r="154">
          <cell r="A154">
            <v>161</v>
          </cell>
          <cell r="B154" t="str">
            <v>ocelového prahu dveří</v>
          </cell>
          <cell r="C154">
            <v>161</v>
          </cell>
          <cell r="D154">
            <v>161</v>
          </cell>
        </row>
        <row r="155">
          <cell r="A155" t="str">
            <v>64-8511</v>
          </cell>
          <cell r="B155" t="str">
            <v>jednokřídlových</v>
          </cell>
          <cell r="C155" t="str">
            <v>kus</v>
          </cell>
          <cell r="D155">
            <v>113</v>
          </cell>
        </row>
        <row r="156">
          <cell r="A156" t="str">
            <v>64-8512</v>
          </cell>
          <cell r="B156" t="str">
            <v>dvoukřídlových</v>
          </cell>
          <cell r="C156" t="str">
            <v>kus</v>
          </cell>
          <cell r="D156">
            <v>148</v>
          </cell>
        </row>
        <row r="157">
          <cell r="A157">
            <v>148</v>
          </cell>
          <cell r="B157" t="str">
            <v>doplňků dveří</v>
          </cell>
          <cell r="C157">
            <v>148</v>
          </cell>
          <cell r="D157">
            <v>148</v>
          </cell>
        </row>
        <row r="158">
          <cell r="A158" t="str">
            <v>64-9191</v>
          </cell>
          <cell r="B158" t="str">
            <v>samozavírače hydraulického</v>
          </cell>
          <cell r="C158" t="str">
            <v>kus</v>
          </cell>
          <cell r="D158">
            <v>160</v>
          </cell>
        </row>
        <row r="159">
          <cell r="A159" t="str">
            <v>64-9192</v>
          </cell>
          <cell r="B159" t="str">
            <v>samozavírače podlahového</v>
          </cell>
          <cell r="C159" t="str">
            <v>kus</v>
          </cell>
          <cell r="D159">
            <v>184</v>
          </cell>
        </row>
        <row r="160">
          <cell r="A160" t="str">
            <v>64-9193</v>
          </cell>
          <cell r="B160" t="str">
            <v>stavěče křídel</v>
          </cell>
          <cell r="C160" t="str">
            <v>kus</v>
          </cell>
          <cell r="D160">
            <v>70.8</v>
          </cell>
        </row>
        <row r="161">
          <cell r="A161" t="str">
            <v>64-9494</v>
          </cell>
          <cell r="B161" t="str">
            <v>madel</v>
          </cell>
          <cell r="C161" t="str">
            <v>kus</v>
          </cell>
          <cell r="D161">
            <v>29.6</v>
          </cell>
        </row>
        <row r="162">
          <cell r="A162" t="str">
            <v>64-9195</v>
          </cell>
          <cell r="B162" t="str">
            <v>druhého zámku</v>
          </cell>
          <cell r="C162" t="str">
            <v>kus</v>
          </cell>
          <cell r="D162">
            <v>548</v>
          </cell>
        </row>
        <row r="163">
          <cell r="A163" t="str">
            <v>64-9196</v>
          </cell>
          <cell r="B163" t="str">
            <v>krácení dveřního křídla</v>
          </cell>
          <cell r="C163" t="str">
            <v>kus</v>
          </cell>
          <cell r="D163">
            <v>623</v>
          </cell>
        </row>
        <row r="164">
          <cell r="A164" t="str">
            <v>MONTÁŽ AUTOMATICKÝCH DVEŘÍ</v>
          </cell>
          <cell r="B164">
            <v>623</v>
          </cell>
          <cell r="C164">
            <v>623</v>
          </cell>
          <cell r="D164">
            <v>623</v>
          </cell>
        </row>
        <row r="165">
          <cell r="A165">
            <v>623</v>
          </cell>
          <cell r="B165" t="str">
            <v>posuvných, výšky do 2200 mm</v>
          </cell>
          <cell r="C165">
            <v>623</v>
          </cell>
          <cell r="D165">
            <v>623</v>
          </cell>
        </row>
        <row r="166">
          <cell r="A166">
            <v>623</v>
          </cell>
          <cell r="B166" t="str">
            <v>lineárních, šířky</v>
          </cell>
          <cell r="C166">
            <v>623</v>
          </cell>
          <cell r="D166">
            <v>623</v>
          </cell>
        </row>
        <row r="167">
          <cell r="A167" t="str">
            <v>64-1111</v>
          </cell>
          <cell r="B167" t="str">
            <v>do 1000 mm</v>
          </cell>
          <cell r="C167" t="str">
            <v>kus</v>
          </cell>
          <cell r="D167">
            <v>6580</v>
          </cell>
        </row>
        <row r="168">
          <cell r="A168" t="str">
            <v>64-1112</v>
          </cell>
          <cell r="B168" t="str">
            <v>přes 1000 do 1800 mm</v>
          </cell>
          <cell r="C168" t="str">
            <v>kus</v>
          </cell>
          <cell r="D168">
            <v>7200</v>
          </cell>
        </row>
        <row r="169">
          <cell r="A169" t="str">
            <v>64-1114</v>
          </cell>
          <cell r="B169" t="str">
            <v>přes 1800 do 3500 mm</v>
          </cell>
          <cell r="C169" t="str">
            <v>kus</v>
          </cell>
          <cell r="D169">
            <v>8310</v>
          </cell>
        </row>
        <row r="170">
          <cell r="A170">
            <v>8310</v>
          </cell>
          <cell r="B170" t="str">
            <v>teleskopických, šířky</v>
          </cell>
          <cell r="C170">
            <v>8310</v>
          </cell>
          <cell r="D170">
            <v>8310</v>
          </cell>
        </row>
        <row r="171">
          <cell r="A171" t="str">
            <v>64-1211</v>
          </cell>
          <cell r="B171" t="str">
            <v>do 2000 mm</v>
          </cell>
          <cell r="C171" t="str">
            <v>kus</v>
          </cell>
          <cell r="D171">
            <v>7220</v>
          </cell>
        </row>
        <row r="172">
          <cell r="A172" t="str">
            <v>64-1212</v>
          </cell>
          <cell r="B172" t="str">
            <v>přes 2000 do 2500 mm</v>
          </cell>
          <cell r="C172" t="str">
            <v>kus</v>
          </cell>
          <cell r="D172">
            <v>7320</v>
          </cell>
        </row>
        <row r="173">
          <cell r="A173" t="str">
            <v>64-1213</v>
          </cell>
          <cell r="B173" t="str">
            <v>přes 2500 do 3500 mm</v>
          </cell>
          <cell r="C173" t="str">
            <v>kus</v>
          </cell>
          <cell r="D173">
            <v>8440</v>
          </cell>
        </row>
        <row r="174">
          <cell r="A174" t="str">
            <v>64-1214</v>
          </cell>
          <cell r="B174" t="str">
            <v>přes 3500 do 4000 mm</v>
          </cell>
          <cell r="C174" t="str">
            <v>kus</v>
          </cell>
          <cell r="D174">
            <v>9550</v>
          </cell>
        </row>
        <row r="175">
          <cell r="A175">
            <v>9550</v>
          </cell>
          <cell r="B175" t="str">
            <v>obloukových, průměru</v>
          </cell>
          <cell r="C175">
            <v>9550</v>
          </cell>
          <cell r="D175">
            <v>9550</v>
          </cell>
        </row>
        <row r="176">
          <cell r="A176" t="str">
            <v>64-1311</v>
          </cell>
          <cell r="B176" t="str">
            <v>do 2200 mm</v>
          </cell>
          <cell r="C176" t="str">
            <v>kus</v>
          </cell>
          <cell r="D176">
            <v>25900</v>
          </cell>
        </row>
        <row r="177">
          <cell r="A177" t="str">
            <v>64-1312</v>
          </cell>
          <cell r="B177" t="str">
            <v>přes 2200 do 3000 mm</v>
          </cell>
          <cell r="C177" t="str">
            <v>kus</v>
          </cell>
          <cell r="D177">
            <v>27400</v>
          </cell>
        </row>
        <row r="178">
          <cell r="A178">
            <v>27400</v>
          </cell>
          <cell r="B178" t="str">
            <v>kruhových, průměru</v>
          </cell>
          <cell r="C178">
            <v>27400</v>
          </cell>
          <cell r="D178">
            <v>27400</v>
          </cell>
        </row>
        <row r="179">
          <cell r="A179" t="str">
            <v>64-1411</v>
          </cell>
          <cell r="B179" t="str">
            <v>do 3000 mm</v>
          </cell>
          <cell r="C179" t="str">
            <v>kus</v>
          </cell>
          <cell r="D179">
            <v>33900</v>
          </cell>
        </row>
        <row r="180">
          <cell r="A180">
            <v>33900</v>
          </cell>
          <cell r="B180" t="str">
            <v>panikových, šířky</v>
          </cell>
          <cell r="C180">
            <v>33900</v>
          </cell>
          <cell r="D180">
            <v>33900</v>
          </cell>
        </row>
        <row r="181">
          <cell r="A181" t="str">
            <v>64-1511</v>
          </cell>
          <cell r="B181" t="str">
            <v>do 4000 mm</v>
          </cell>
          <cell r="C181" t="str">
            <v>kus</v>
          </cell>
          <cell r="D181">
            <v>11800</v>
          </cell>
        </row>
        <row r="182">
          <cell r="A182">
            <v>11800</v>
          </cell>
          <cell r="B182" t="str">
            <v>šípových, šířky</v>
          </cell>
          <cell r="C182">
            <v>11800</v>
          </cell>
          <cell r="D182">
            <v>11800</v>
          </cell>
        </row>
        <row r="183">
          <cell r="A183" t="str">
            <v>64-1611</v>
          </cell>
          <cell r="B183" t="str">
            <v>do 3800 mm</v>
          </cell>
          <cell r="C183" t="str">
            <v>kus</v>
          </cell>
          <cell r="D183">
            <v>13100</v>
          </cell>
        </row>
        <row r="184">
          <cell r="A184">
            <v>13100</v>
          </cell>
          <cell r="B184" t="str">
            <v>turniketu, výšky do 2200 mm, průměru</v>
          </cell>
          <cell r="C184">
            <v>13100</v>
          </cell>
          <cell r="D184">
            <v>13100</v>
          </cell>
        </row>
        <row r="185">
          <cell r="A185" t="str">
            <v>64-1711</v>
          </cell>
          <cell r="B185" t="str">
            <v>do 3000 mm</v>
          </cell>
          <cell r="C185" t="str">
            <v>kus</v>
          </cell>
          <cell r="D185">
            <v>48600</v>
          </cell>
        </row>
        <row r="186">
          <cell r="A186" t="str">
            <v>64-1712</v>
          </cell>
          <cell r="B186" t="str">
            <v>přes 3000 mm</v>
          </cell>
          <cell r="C186" t="str">
            <v>kus</v>
          </cell>
          <cell r="D186">
            <v>52500</v>
          </cell>
        </row>
        <row r="187">
          <cell r="A187">
            <v>52500</v>
          </cell>
          <cell r="B187" t="str">
            <v>posuvných, výšky přes 2200 do 3000 mm</v>
          </cell>
          <cell r="C187">
            <v>52500</v>
          </cell>
          <cell r="D187">
            <v>52500</v>
          </cell>
        </row>
        <row r="188">
          <cell r="A188">
            <v>52500</v>
          </cell>
          <cell r="B188" t="str">
            <v>lineárních, šířky</v>
          </cell>
          <cell r="C188">
            <v>52500</v>
          </cell>
          <cell r="D188">
            <v>52500</v>
          </cell>
        </row>
        <row r="189">
          <cell r="A189" t="str">
            <v>64-2111</v>
          </cell>
          <cell r="B189" t="str">
            <v>do 1000 mm</v>
          </cell>
          <cell r="C189" t="str">
            <v>kus</v>
          </cell>
          <cell r="D189">
            <v>7750</v>
          </cell>
        </row>
        <row r="190">
          <cell r="A190" t="str">
            <v>64-2112</v>
          </cell>
          <cell r="B190" t="str">
            <v>přes 1000 do 1800 mm</v>
          </cell>
          <cell r="C190" t="str">
            <v>kus</v>
          </cell>
          <cell r="D190">
            <v>8490</v>
          </cell>
        </row>
        <row r="191">
          <cell r="A191" t="str">
            <v>64-2114</v>
          </cell>
          <cell r="B191" t="str">
            <v>přes 1800 do 3500 mm</v>
          </cell>
          <cell r="C191" t="str">
            <v>kus</v>
          </cell>
          <cell r="D191">
            <v>9800</v>
          </cell>
        </row>
        <row r="192">
          <cell r="A192">
            <v>9800</v>
          </cell>
          <cell r="B192" t="str">
            <v>teleskopických, šířky</v>
          </cell>
          <cell r="C192">
            <v>9800</v>
          </cell>
          <cell r="D192">
            <v>9800</v>
          </cell>
        </row>
        <row r="193">
          <cell r="A193" t="str">
            <v>64-2211</v>
          </cell>
          <cell r="B193" t="str">
            <v>do 2000 mm</v>
          </cell>
          <cell r="C193" t="str">
            <v>kus</v>
          </cell>
          <cell r="D193">
            <v>8510</v>
          </cell>
        </row>
        <row r="194">
          <cell r="A194" t="str">
            <v>64-2212</v>
          </cell>
          <cell r="B194" t="str">
            <v>přes 2000 do 2500 mm</v>
          </cell>
          <cell r="C194" t="str">
            <v>kus</v>
          </cell>
          <cell r="D194">
            <v>8640</v>
          </cell>
        </row>
        <row r="195">
          <cell r="A195" t="str">
            <v>64-2213</v>
          </cell>
          <cell r="B195" t="str">
            <v>přes 2500 do 3500 mm</v>
          </cell>
          <cell r="C195" t="str">
            <v>kus</v>
          </cell>
          <cell r="D195">
            <v>9950</v>
          </cell>
        </row>
        <row r="196">
          <cell r="A196" t="str">
            <v>64-2214</v>
          </cell>
          <cell r="B196" t="str">
            <v>přes 3500 do 4000 mm</v>
          </cell>
          <cell r="C196" t="str">
            <v>kus</v>
          </cell>
          <cell r="D196">
            <v>11300</v>
          </cell>
        </row>
        <row r="197">
          <cell r="D197" t="str">
            <v>List 5</v>
          </cell>
        </row>
        <row r="198">
          <cell r="A198" t="str">
            <v>Položka</v>
          </cell>
          <cell r="B198" t="str">
            <v>Popis</v>
          </cell>
          <cell r="C198" t="str">
            <v>m.j.</v>
          </cell>
          <cell r="D198" t="str">
            <v>Kč</v>
          </cell>
        </row>
        <row r="199">
          <cell r="A199">
            <v>11300</v>
          </cell>
          <cell r="B199" t="str">
            <v>obloukových, průměru</v>
          </cell>
          <cell r="C199">
            <v>11300</v>
          </cell>
          <cell r="D199">
            <v>11300</v>
          </cell>
        </row>
        <row r="200">
          <cell r="A200" t="str">
            <v>64-2311</v>
          </cell>
          <cell r="B200" t="str">
            <v>do 2200 mm</v>
          </cell>
          <cell r="C200" t="str">
            <v>kus</v>
          </cell>
          <cell r="D200">
            <v>29200</v>
          </cell>
        </row>
        <row r="201">
          <cell r="A201">
            <v>29200</v>
          </cell>
          <cell r="B201" t="str">
            <v>kruhových, průměru</v>
          </cell>
          <cell r="C201">
            <v>29200</v>
          </cell>
          <cell r="D201">
            <v>29200</v>
          </cell>
        </row>
        <row r="202">
          <cell r="A202" t="str">
            <v>64-2411</v>
          </cell>
          <cell r="B202" t="str">
            <v>do 3000 mm</v>
          </cell>
          <cell r="C202" t="str">
            <v>kus</v>
          </cell>
          <cell r="D202">
            <v>36700</v>
          </cell>
        </row>
        <row r="203">
          <cell r="A203">
            <v>36700</v>
          </cell>
          <cell r="B203" t="str">
            <v>panikových, šířky</v>
          </cell>
          <cell r="C203">
            <v>36700</v>
          </cell>
          <cell r="D203">
            <v>36700</v>
          </cell>
        </row>
        <row r="204">
          <cell r="A204" t="str">
            <v>64-2511</v>
          </cell>
          <cell r="B204" t="str">
            <v>do 4000 mm</v>
          </cell>
          <cell r="C204" t="str">
            <v>kus</v>
          </cell>
          <cell r="D204">
            <v>13400</v>
          </cell>
        </row>
        <row r="205">
          <cell r="A205">
            <v>13400</v>
          </cell>
          <cell r="B205" t="str">
            <v>šípových, šířky</v>
          </cell>
          <cell r="C205">
            <v>13400</v>
          </cell>
          <cell r="D205">
            <v>13400</v>
          </cell>
        </row>
        <row r="206">
          <cell r="A206" t="str">
            <v>64-2611</v>
          </cell>
          <cell r="B206" t="str">
            <v>do 3800 mm</v>
          </cell>
          <cell r="C206" t="str">
            <v>kus</v>
          </cell>
          <cell r="D206">
            <v>14900</v>
          </cell>
        </row>
        <row r="207">
          <cell r="A207">
            <v>14900</v>
          </cell>
          <cell r="B207" t="str">
            <v>turniketu, výšky přes 2200 do 3000 mm, průměru</v>
          </cell>
          <cell r="C207">
            <v>14900</v>
          </cell>
          <cell r="D207">
            <v>14900</v>
          </cell>
        </row>
        <row r="208">
          <cell r="A208" t="str">
            <v>64-2711</v>
          </cell>
          <cell r="B208" t="str">
            <v>do 3000 mm</v>
          </cell>
          <cell r="C208" t="str">
            <v>kus</v>
          </cell>
          <cell r="D208">
            <v>51800</v>
          </cell>
        </row>
        <row r="209">
          <cell r="A209" t="str">
            <v>64-2712</v>
          </cell>
          <cell r="B209" t="str">
            <v>přes 3000 mm</v>
          </cell>
          <cell r="C209" t="str">
            <v>kus</v>
          </cell>
          <cell r="D209">
            <v>55700</v>
          </cell>
        </row>
        <row r="210">
          <cell r="A210" t="str">
            <v>MONTÁŽ VRAT GARÁŽOVÝCH NEBO PRŮMYSLOVÝCH</v>
          </cell>
          <cell r="B210">
            <v>55700</v>
          </cell>
          <cell r="C210">
            <v>55700</v>
          </cell>
          <cell r="D210">
            <v>55700</v>
          </cell>
        </row>
        <row r="211">
          <cell r="A211">
            <v>55700</v>
          </cell>
          <cell r="B211" t="str">
            <v>sekčních zajíždějících pod strop, plochy</v>
          </cell>
          <cell r="C211">
            <v>55700</v>
          </cell>
          <cell r="D211">
            <v>55700</v>
          </cell>
        </row>
        <row r="212">
          <cell r="A212" t="str">
            <v>65-1111</v>
          </cell>
          <cell r="B212" t="str">
            <v>do 6m2</v>
          </cell>
          <cell r="C212" t="str">
            <v>kus</v>
          </cell>
          <cell r="D212">
            <v>4120</v>
          </cell>
        </row>
        <row r="213">
          <cell r="A213" t="str">
            <v>65-1112</v>
          </cell>
          <cell r="B213" t="str">
            <v>přes 6 do 9m2</v>
          </cell>
          <cell r="C213" t="str">
            <v>kus</v>
          </cell>
          <cell r="D213">
            <v>4600</v>
          </cell>
        </row>
        <row r="214">
          <cell r="A214" t="str">
            <v>65-1113</v>
          </cell>
          <cell r="B214" t="str">
            <v>přes 9 do 13m2</v>
          </cell>
          <cell r="C214" t="str">
            <v>kus</v>
          </cell>
          <cell r="D214">
            <v>5030</v>
          </cell>
        </row>
        <row r="215">
          <cell r="A215" t="str">
            <v>65-1114</v>
          </cell>
          <cell r="B215" t="str">
            <v>přes 13m2</v>
          </cell>
          <cell r="C215" t="str">
            <v>kus</v>
          </cell>
          <cell r="D215">
            <v>5610</v>
          </cell>
        </row>
        <row r="216">
          <cell r="A216">
            <v>5610</v>
          </cell>
          <cell r="B216" t="str">
            <v>příslušenství sekčních vrat</v>
          </cell>
          <cell r="C216">
            <v>5610</v>
          </cell>
          <cell r="D216">
            <v>5610</v>
          </cell>
        </row>
        <row r="217">
          <cell r="A217" t="str">
            <v>65-1121</v>
          </cell>
          <cell r="B217" t="str">
            <v>kliky se zámkem pro ruční otevírání</v>
          </cell>
          <cell r="C217" t="str">
            <v>kus</v>
          </cell>
          <cell r="D217">
            <v>97.7</v>
          </cell>
        </row>
        <row r="218">
          <cell r="A218" t="str">
            <v>6-1126</v>
          </cell>
          <cell r="B218" t="str">
            <v>elektrického pohonu</v>
          </cell>
          <cell r="C218" t="str">
            <v>kus</v>
          </cell>
          <cell r="D218">
            <v>1480</v>
          </cell>
        </row>
        <row r="219">
          <cell r="A219" t="str">
            <v>65-1131</v>
          </cell>
          <cell r="B219" t="str">
            <v>fotobuněk pro bezpečný chod</v>
          </cell>
          <cell r="C219" t="str">
            <v>pár</v>
          </cell>
          <cell r="D219">
            <v>259</v>
          </cell>
        </row>
        <row r="220">
          <cell r="A220">
            <v>259</v>
          </cell>
          <cell r="B220" t="str">
            <v>otvíravých</v>
          </cell>
          <cell r="C220">
            <v>259</v>
          </cell>
          <cell r="D220">
            <v>259</v>
          </cell>
        </row>
        <row r="221">
          <cell r="A221">
            <v>259</v>
          </cell>
          <cell r="B221" t="str">
            <v>do ocelové zárubně z dílů, plochy</v>
          </cell>
          <cell r="C221">
            <v>259</v>
          </cell>
          <cell r="D221">
            <v>259</v>
          </cell>
        </row>
        <row r="222">
          <cell r="A222" t="str">
            <v>65-1210</v>
          </cell>
          <cell r="B222" t="str">
            <v>do 6m2</v>
          </cell>
          <cell r="C222" t="str">
            <v>kus</v>
          </cell>
          <cell r="D222">
            <v>1060</v>
          </cell>
        </row>
        <row r="223">
          <cell r="A223" t="str">
            <v>65-1220</v>
          </cell>
          <cell r="B223" t="str">
            <v>přes 6 do 9m2</v>
          </cell>
          <cell r="C223" t="str">
            <v>kus</v>
          </cell>
          <cell r="D223">
            <v>1290</v>
          </cell>
        </row>
        <row r="224">
          <cell r="A224" t="str">
            <v>65-1230</v>
          </cell>
          <cell r="B224" t="str">
            <v>přes 9 do 13m2</v>
          </cell>
          <cell r="C224" t="str">
            <v>kus</v>
          </cell>
          <cell r="D224">
            <v>1720</v>
          </cell>
        </row>
        <row r="225">
          <cell r="A225" t="str">
            <v>65-1240</v>
          </cell>
          <cell r="B225" t="str">
            <v>přes 13m2</v>
          </cell>
          <cell r="C225" t="str">
            <v>kus</v>
          </cell>
          <cell r="D225">
            <v>2180</v>
          </cell>
        </row>
        <row r="226">
          <cell r="A226">
            <v>2180</v>
          </cell>
          <cell r="B226" t="str">
            <v>do ocelové konstrukce, plochy</v>
          </cell>
          <cell r="C226">
            <v>2180</v>
          </cell>
          <cell r="D226">
            <v>2180</v>
          </cell>
        </row>
        <row r="227">
          <cell r="A227" t="str">
            <v>65-2210</v>
          </cell>
          <cell r="B227" t="str">
            <v>do 6m2</v>
          </cell>
          <cell r="C227" t="str">
            <v>kus</v>
          </cell>
          <cell r="D227">
            <v>3730</v>
          </cell>
        </row>
        <row r="228">
          <cell r="A228" t="str">
            <v>65-2220</v>
          </cell>
          <cell r="B228" t="str">
            <v>přes 6 do 9m2</v>
          </cell>
          <cell r="C228" t="str">
            <v>kus</v>
          </cell>
          <cell r="D228">
            <v>5040</v>
          </cell>
        </row>
        <row r="229">
          <cell r="A229" t="str">
            <v>65-2230</v>
          </cell>
          <cell r="B229" t="str">
            <v>přes 9 do 13m2</v>
          </cell>
          <cell r="C229" t="str">
            <v>kus</v>
          </cell>
          <cell r="D229">
            <v>6630</v>
          </cell>
        </row>
        <row r="230">
          <cell r="A230" t="str">
            <v>65-2240</v>
          </cell>
          <cell r="B230" t="str">
            <v>přes 13m2</v>
          </cell>
          <cell r="C230" t="str">
            <v>kus</v>
          </cell>
          <cell r="D230">
            <v>8500</v>
          </cell>
        </row>
        <row r="231">
          <cell r="A231">
            <v>8500</v>
          </cell>
          <cell r="B231" t="str">
            <v>posuvných</v>
          </cell>
          <cell r="C231">
            <v>8500</v>
          </cell>
          <cell r="D231">
            <v>8500</v>
          </cell>
        </row>
        <row r="232">
          <cell r="A232">
            <v>8500</v>
          </cell>
          <cell r="B232" t="str">
            <v>do ocelové zárubně z dílů, plochy</v>
          </cell>
          <cell r="C232">
            <v>8500</v>
          </cell>
          <cell r="D232">
            <v>8500</v>
          </cell>
        </row>
        <row r="233">
          <cell r="A233" t="str">
            <v>65-3210</v>
          </cell>
          <cell r="B233" t="str">
            <v>do 6m2</v>
          </cell>
          <cell r="C233" t="str">
            <v>kus</v>
          </cell>
          <cell r="D233">
            <v>1330</v>
          </cell>
        </row>
        <row r="234">
          <cell r="A234" t="str">
            <v>65-3220</v>
          </cell>
          <cell r="B234" t="str">
            <v>přes 6 do 9m2</v>
          </cell>
          <cell r="C234" t="str">
            <v>kus</v>
          </cell>
          <cell r="D234">
            <v>1740</v>
          </cell>
        </row>
        <row r="235">
          <cell r="A235" t="str">
            <v>65-3230</v>
          </cell>
          <cell r="B235" t="str">
            <v>přes 9 do 13m2</v>
          </cell>
          <cell r="C235" t="str">
            <v>kus</v>
          </cell>
          <cell r="D235">
            <v>2260</v>
          </cell>
        </row>
        <row r="236">
          <cell r="A236" t="str">
            <v>65-3240</v>
          </cell>
          <cell r="B236" t="str">
            <v>přes 13 do 20m2</v>
          </cell>
          <cell r="C236" t="str">
            <v>kus</v>
          </cell>
          <cell r="D236">
            <v>3020</v>
          </cell>
        </row>
        <row r="237">
          <cell r="A237" t="str">
            <v>65-3250</v>
          </cell>
          <cell r="B237" t="str">
            <v>přes 20 do 32m2</v>
          </cell>
          <cell r="C237" t="str">
            <v>kus</v>
          </cell>
          <cell r="D237">
            <v>4760</v>
          </cell>
        </row>
        <row r="238">
          <cell r="A238" t="str">
            <v>65-3260</v>
          </cell>
          <cell r="B238" t="str">
            <v>přes 32m2</v>
          </cell>
          <cell r="C238" t="str">
            <v>kus</v>
          </cell>
          <cell r="D238">
            <v>6290</v>
          </cell>
        </row>
        <row r="239">
          <cell r="A239">
            <v>6290</v>
          </cell>
          <cell r="B239" t="str">
            <v>do ocelové konstrukce, plochy</v>
          </cell>
          <cell r="C239">
            <v>6290</v>
          </cell>
          <cell r="D239">
            <v>6290</v>
          </cell>
        </row>
        <row r="240">
          <cell r="A240" t="str">
            <v>65-4210</v>
          </cell>
          <cell r="B240" t="str">
            <v>do 6m2</v>
          </cell>
          <cell r="C240" t="str">
            <v>kus</v>
          </cell>
          <cell r="D240">
            <v>3280</v>
          </cell>
        </row>
        <row r="241">
          <cell r="A241" t="str">
            <v>65-4220</v>
          </cell>
          <cell r="B241" t="str">
            <v>přes 6 do 9m2</v>
          </cell>
          <cell r="C241" t="str">
            <v>kus</v>
          </cell>
          <cell r="D241">
            <v>3810</v>
          </cell>
        </row>
        <row r="242">
          <cell r="A242" t="str">
            <v>65-4230</v>
          </cell>
          <cell r="B242" t="str">
            <v>přes 9 do 13m2</v>
          </cell>
          <cell r="C242" t="str">
            <v>kus</v>
          </cell>
          <cell r="D242">
            <v>5050</v>
          </cell>
        </row>
        <row r="243">
          <cell r="A243" t="str">
            <v>65-4240</v>
          </cell>
          <cell r="B243" t="str">
            <v>přes 13 do 20m2</v>
          </cell>
          <cell r="C243" t="str">
            <v>kus</v>
          </cell>
          <cell r="D243">
            <v>7600</v>
          </cell>
        </row>
        <row r="244">
          <cell r="A244" t="str">
            <v>65-4250</v>
          </cell>
          <cell r="B244" t="str">
            <v>přes 20 do 32m2</v>
          </cell>
          <cell r="C244" t="str">
            <v>kus</v>
          </cell>
          <cell r="D244">
            <v>10200</v>
          </cell>
        </row>
        <row r="245">
          <cell r="A245" t="str">
            <v>65-4260</v>
          </cell>
          <cell r="B245" t="str">
            <v>přes 32m2</v>
          </cell>
          <cell r="C245" t="str">
            <v>kus</v>
          </cell>
          <cell r="D245">
            <v>13100</v>
          </cell>
        </row>
        <row r="246">
          <cell r="D246" t="str">
            <v>List 6</v>
          </cell>
        </row>
        <row r="247">
          <cell r="A247" t="str">
            <v>Položka</v>
          </cell>
          <cell r="B247" t="str">
            <v>Popis</v>
          </cell>
          <cell r="C247" t="str">
            <v>m.j.</v>
          </cell>
          <cell r="D247" t="str">
            <v>Kč</v>
          </cell>
        </row>
        <row r="248">
          <cell r="A248">
            <v>13100</v>
          </cell>
          <cell r="B248" t="str">
            <v>skládacích, osazovaných</v>
          </cell>
          <cell r="C248">
            <v>13100</v>
          </cell>
          <cell r="D248">
            <v>13100</v>
          </cell>
        </row>
        <row r="249">
          <cell r="A249">
            <v>13100</v>
          </cell>
          <cell r="B249" t="str">
            <v>do ocelové zárubně, z dílů</v>
          </cell>
          <cell r="C249">
            <v>13100</v>
          </cell>
          <cell r="D249">
            <v>13100</v>
          </cell>
        </row>
        <row r="250">
          <cell r="A250">
            <v>13100</v>
          </cell>
          <cell r="B250" t="str">
            <v>tříkřídlových, plochy</v>
          </cell>
          <cell r="C250">
            <v>13100</v>
          </cell>
          <cell r="D250">
            <v>13100</v>
          </cell>
        </row>
        <row r="251">
          <cell r="A251" t="str">
            <v>65-5210</v>
          </cell>
          <cell r="B251" t="str">
            <v>do 6m2</v>
          </cell>
          <cell r="C251" t="str">
            <v>kus</v>
          </cell>
          <cell r="D251">
            <v>2290</v>
          </cell>
        </row>
        <row r="252">
          <cell r="A252" t="str">
            <v>65-5220</v>
          </cell>
          <cell r="B252" t="str">
            <v>přes 6 do 9m2</v>
          </cell>
          <cell r="C252" t="str">
            <v>kus</v>
          </cell>
          <cell r="D252">
            <v>2950</v>
          </cell>
        </row>
        <row r="253">
          <cell r="A253" t="str">
            <v>65-5230</v>
          </cell>
          <cell r="B253" t="str">
            <v>přes 9 do 13m2</v>
          </cell>
          <cell r="C253" t="str">
            <v>kus</v>
          </cell>
          <cell r="D253">
            <v>3640</v>
          </cell>
        </row>
        <row r="254">
          <cell r="A254" t="str">
            <v>65-5231</v>
          </cell>
          <cell r="B254" t="str">
            <v>přes 13m2</v>
          </cell>
          <cell r="C254" t="str">
            <v>kus</v>
          </cell>
          <cell r="D254">
            <v>4940</v>
          </cell>
        </row>
        <row r="255">
          <cell r="A255">
            <v>4940</v>
          </cell>
          <cell r="B255" t="str">
            <v>čtykřídlových, plochy</v>
          </cell>
          <cell r="C255">
            <v>4940</v>
          </cell>
          <cell r="D255">
            <v>4940</v>
          </cell>
        </row>
        <row r="256">
          <cell r="A256" t="str">
            <v>65-5240</v>
          </cell>
          <cell r="B256" t="str">
            <v>do 20m2</v>
          </cell>
          <cell r="C256" t="str">
            <v>kus</v>
          </cell>
          <cell r="D256">
            <v>5410</v>
          </cell>
        </row>
        <row r="257">
          <cell r="A257" t="str">
            <v>65-5250</v>
          </cell>
          <cell r="B257" t="str">
            <v>přes 20 do 32m2</v>
          </cell>
          <cell r="C257" t="str">
            <v>kus</v>
          </cell>
          <cell r="D257">
            <v>7240</v>
          </cell>
        </row>
        <row r="258">
          <cell r="A258" t="str">
            <v>65-5260</v>
          </cell>
          <cell r="B258" t="str">
            <v>přes 32m2</v>
          </cell>
          <cell r="C258" t="str">
            <v>kus</v>
          </cell>
          <cell r="D258">
            <v>9440</v>
          </cell>
        </row>
        <row r="259">
          <cell r="A259">
            <v>9440</v>
          </cell>
          <cell r="B259" t="str">
            <v>do ocelové konstrukce</v>
          </cell>
          <cell r="C259">
            <v>9440</v>
          </cell>
          <cell r="D259">
            <v>9440</v>
          </cell>
        </row>
        <row r="260">
          <cell r="A260">
            <v>9440</v>
          </cell>
          <cell r="B260" t="str">
            <v>tříkřídlových, plochy</v>
          </cell>
          <cell r="C260">
            <v>9440</v>
          </cell>
          <cell r="D260">
            <v>9440</v>
          </cell>
        </row>
        <row r="261">
          <cell r="A261" t="str">
            <v>65-6210</v>
          </cell>
          <cell r="B261" t="str">
            <v>do 6m2</v>
          </cell>
          <cell r="C261" t="str">
            <v>kus</v>
          </cell>
          <cell r="D261">
            <v>5900</v>
          </cell>
        </row>
        <row r="262">
          <cell r="A262" t="str">
            <v>65-6220</v>
          </cell>
          <cell r="B262" t="str">
            <v>přes 6 do 9m2</v>
          </cell>
          <cell r="C262" t="str">
            <v>kus</v>
          </cell>
          <cell r="D262">
            <v>8470</v>
          </cell>
        </row>
        <row r="263">
          <cell r="A263" t="str">
            <v>65-6230</v>
          </cell>
          <cell r="B263" t="str">
            <v>přes 9 do 13m2</v>
          </cell>
          <cell r="C263" t="str">
            <v>kus</v>
          </cell>
          <cell r="D263">
            <v>11300</v>
          </cell>
        </row>
        <row r="264">
          <cell r="A264" t="str">
            <v>65-6231</v>
          </cell>
          <cell r="B264" t="str">
            <v>přes 13m2</v>
          </cell>
          <cell r="C264" t="str">
            <v>kus</v>
          </cell>
          <cell r="D264">
            <v>14600</v>
          </cell>
        </row>
        <row r="265">
          <cell r="A265">
            <v>14600</v>
          </cell>
          <cell r="B265" t="str">
            <v>čtykřídlových, plochy</v>
          </cell>
          <cell r="C265">
            <v>14600</v>
          </cell>
          <cell r="D265">
            <v>14600</v>
          </cell>
        </row>
        <row r="266">
          <cell r="A266" t="str">
            <v>65-6240</v>
          </cell>
          <cell r="B266" t="str">
            <v>do 20m2</v>
          </cell>
          <cell r="C266" t="str">
            <v>kus</v>
          </cell>
          <cell r="D266">
            <v>16700</v>
          </cell>
        </row>
        <row r="267">
          <cell r="A267" t="str">
            <v>65-6250</v>
          </cell>
          <cell r="B267" t="str">
            <v>přes 20 do 32m2</v>
          </cell>
          <cell r="C267" t="str">
            <v>kus</v>
          </cell>
          <cell r="D267">
            <v>23100</v>
          </cell>
        </row>
        <row r="268">
          <cell r="A268" t="str">
            <v>65-6260</v>
          </cell>
          <cell r="B268" t="str">
            <v>přes 32m2</v>
          </cell>
          <cell r="C268" t="str">
            <v>kus</v>
          </cell>
          <cell r="D268">
            <v>29800</v>
          </cell>
        </row>
        <row r="269">
          <cell r="A269">
            <v>29800</v>
          </cell>
          <cell r="B269" t="str">
            <v>zvedacích, výklopných  osazovaných</v>
          </cell>
          <cell r="C269">
            <v>29800</v>
          </cell>
          <cell r="D269">
            <v>29800</v>
          </cell>
        </row>
        <row r="270">
          <cell r="A270">
            <v>29800</v>
          </cell>
          <cell r="B270" t="str">
            <v>do ocelové zárubně, z dílů, plochy</v>
          </cell>
          <cell r="C270">
            <v>29800</v>
          </cell>
          <cell r="D270">
            <v>29800</v>
          </cell>
        </row>
        <row r="271">
          <cell r="A271" t="str">
            <v>65-7210</v>
          </cell>
          <cell r="B271" t="str">
            <v>do 6m2</v>
          </cell>
          <cell r="C271" t="str">
            <v>kus</v>
          </cell>
          <cell r="D271">
            <v>4420</v>
          </cell>
        </row>
        <row r="272">
          <cell r="A272" t="str">
            <v>65-7220</v>
          </cell>
          <cell r="B272" t="str">
            <v>přes 6 do 9m2</v>
          </cell>
          <cell r="C272" t="str">
            <v>kus</v>
          </cell>
          <cell r="D272">
            <v>6260</v>
          </cell>
        </row>
        <row r="273">
          <cell r="A273" t="str">
            <v>65-7230</v>
          </cell>
          <cell r="B273" t="str">
            <v>přes 9 do 13m2</v>
          </cell>
          <cell r="C273" t="str">
            <v>kus</v>
          </cell>
          <cell r="D273">
            <v>7150</v>
          </cell>
        </row>
        <row r="274">
          <cell r="A274" t="str">
            <v>65-7240</v>
          </cell>
          <cell r="B274" t="str">
            <v>přes 13m2</v>
          </cell>
          <cell r="C274" t="str">
            <v>kus</v>
          </cell>
          <cell r="D274">
            <v>8810</v>
          </cell>
        </row>
        <row r="275">
          <cell r="A275">
            <v>8810</v>
          </cell>
          <cell r="B275" t="str">
            <v>do ocelové konstrukce, plochy</v>
          </cell>
          <cell r="C275">
            <v>8810</v>
          </cell>
          <cell r="D275">
            <v>8810</v>
          </cell>
        </row>
        <row r="276">
          <cell r="A276" t="str">
            <v>65-7310</v>
          </cell>
          <cell r="B276" t="str">
            <v>do 6m2</v>
          </cell>
          <cell r="C276" t="str">
            <v>kus</v>
          </cell>
          <cell r="D276">
            <v>5350</v>
          </cell>
        </row>
        <row r="277">
          <cell r="A277" t="str">
            <v>65-7320</v>
          </cell>
          <cell r="B277" t="str">
            <v>přes 6 do 9m2</v>
          </cell>
          <cell r="C277" t="str">
            <v>kus</v>
          </cell>
          <cell r="D277">
            <v>7980</v>
          </cell>
        </row>
        <row r="278">
          <cell r="A278" t="str">
            <v>65-7330</v>
          </cell>
          <cell r="B278" t="str">
            <v>přes 9 do 13m2</v>
          </cell>
          <cell r="C278" t="str">
            <v>kus</v>
          </cell>
          <cell r="D278">
            <v>8840</v>
          </cell>
        </row>
        <row r="279">
          <cell r="A279" t="str">
            <v>65-7340</v>
          </cell>
          <cell r="B279" t="str">
            <v>přes 13m2</v>
          </cell>
          <cell r="C279" t="str">
            <v>kus</v>
          </cell>
          <cell r="D279">
            <v>10800</v>
          </cell>
        </row>
        <row r="280">
          <cell r="A280">
            <v>10800</v>
          </cell>
          <cell r="B280" t="str">
            <v>protipožárních uzávěrů, výšky</v>
          </cell>
          <cell r="C280">
            <v>10800</v>
          </cell>
          <cell r="D280">
            <v>10800</v>
          </cell>
        </row>
        <row r="281">
          <cell r="A281" t="str">
            <v>65-7521</v>
          </cell>
          <cell r="B281" t="str">
            <v>do 1970 mm</v>
          </cell>
          <cell r="C281" t="str">
            <v>kus</v>
          </cell>
          <cell r="D281">
            <v>2210</v>
          </cell>
        </row>
        <row r="282">
          <cell r="A282" t="str">
            <v>65-7522</v>
          </cell>
          <cell r="B282" t="str">
            <v>přes 1970 do 2200 mm</v>
          </cell>
          <cell r="C282" t="str">
            <v>kus</v>
          </cell>
          <cell r="D282">
            <v>2480</v>
          </cell>
        </row>
        <row r="283">
          <cell r="A283" t="str">
            <v>65-7523</v>
          </cell>
          <cell r="B283" t="str">
            <v>přes 2200 do 2400 mm</v>
          </cell>
          <cell r="C283" t="str">
            <v>kus</v>
          </cell>
          <cell r="D283">
            <v>2760</v>
          </cell>
        </row>
        <row r="284">
          <cell r="A284">
            <v>2760</v>
          </cell>
          <cell r="B284" t="str">
            <v>vratového těsnícího límce</v>
          </cell>
          <cell r="C284">
            <v>2760</v>
          </cell>
          <cell r="D284">
            <v>2760</v>
          </cell>
        </row>
        <row r="285">
          <cell r="A285" t="str">
            <v>65-9111</v>
          </cell>
          <cell r="B285" t="str">
            <v>rozměru do 3500 mm x 3500 mm</v>
          </cell>
          <cell r="C285" t="str">
            <v>kus</v>
          </cell>
          <cell r="D285">
            <v>3190</v>
          </cell>
        </row>
        <row r="286">
          <cell r="A286" t="str">
            <v>MONTÁŽ MŘÍŽÍ</v>
          </cell>
          <cell r="B286">
            <v>3190</v>
          </cell>
          <cell r="C286">
            <v>3190</v>
          </cell>
          <cell r="D286">
            <v>3190</v>
          </cell>
        </row>
        <row r="287">
          <cell r="A287" t="str">
            <v>66-2110</v>
          </cell>
          <cell r="B287" t="str">
            <v>pevných, připevněných šroubováním</v>
          </cell>
          <cell r="C287" t="str">
            <v>m2</v>
          </cell>
          <cell r="D287">
            <v>304</v>
          </cell>
        </row>
        <row r="288">
          <cell r="A288" t="str">
            <v>66-2120</v>
          </cell>
          <cell r="B288" t="str">
            <v>pevných, připevněných svařováním</v>
          </cell>
          <cell r="C288" t="str">
            <v>m2</v>
          </cell>
          <cell r="D288">
            <v>339</v>
          </cell>
        </row>
        <row r="289">
          <cell r="A289" t="str">
            <v>66-2210</v>
          </cell>
          <cell r="B289" t="str">
            <v>otvíravých</v>
          </cell>
          <cell r="C289" t="str">
            <v>m2</v>
          </cell>
          <cell r="D289">
            <v>193</v>
          </cell>
        </row>
        <row r="290">
          <cell r="A290">
            <v>193</v>
          </cell>
          <cell r="B290">
            <v>193</v>
          </cell>
          <cell r="C290">
            <v>193</v>
          </cell>
          <cell r="D290">
            <v>193</v>
          </cell>
        </row>
        <row r="291">
          <cell r="A291">
            <v>193</v>
          </cell>
          <cell r="B291">
            <v>193</v>
          </cell>
          <cell r="C291">
            <v>193</v>
          </cell>
          <cell r="D291">
            <v>193</v>
          </cell>
        </row>
        <row r="292">
          <cell r="A292">
            <v>193</v>
          </cell>
          <cell r="B292">
            <v>193</v>
          </cell>
          <cell r="C292">
            <v>193</v>
          </cell>
          <cell r="D292">
            <v>193</v>
          </cell>
        </row>
        <row r="293">
          <cell r="A293">
            <v>193</v>
          </cell>
          <cell r="B293">
            <v>193</v>
          </cell>
          <cell r="C293">
            <v>193</v>
          </cell>
          <cell r="D293">
            <v>193</v>
          </cell>
        </row>
        <row r="294">
          <cell r="A294">
            <v>193</v>
          </cell>
          <cell r="B294">
            <v>193</v>
          </cell>
          <cell r="C294">
            <v>193</v>
          </cell>
          <cell r="D294">
            <v>193</v>
          </cell>
        </row>
        <row r="295">
          <cell r="D295" t="str">
            <v>List 7</v>
          </cell>
        </row>
        <row r="296">
          <cell r="A296" t="str">
            <v>Položka</v>
          </cell>
          <cell r="B296" t="str">
            <v>Popis</v>
          </cell>
          <cell r="C296" t="str">
            <v>m.j.</v>
          </cell>
          <cell r="D296" t="str">
            <v>Kč</v>
          </cell>
        </row>
        <row r="297">
          <cell r="A297" t="str">
            <v>MONTÁŽ VENKOVNÍCH POŽÁRNÍCH ŽEBŘÍKŮ</v>
          </cell>
          <cell r="B297">
            <v>193</v>
          </cell>
          <cell r="C297">
            <v>193</v>
          </cell>
          <cell r="D297">
            <v>193</v>
          </cell>
        </row>
        <row r="298">
          <cell r="A298">
            <v>193</v>
          </cell>
          <cell r="B298" t="str">
            <v>do zdiva</v>
          </cell>
          <cell r="C298">
            <v>193</v>
          </cell>
          <cell r="D298">
            <v>193</v>
          </cell>
        </row>
        <row r="299">
          <cell r="A299" t="str">
            <v>83-2101</v>
          </cell>
          <cell r="B299" t="str">
            <v>se suchovodem</v>
          </cell>
          <cell r="C299" t="str">
            <v>m</v>
          </cell>
          <cell r="D299">
            <v>2440</v>
          </cell>
        </row>
        <row r="300">
          <cell r="A300" t="str">
            <v>83-2102</v>
          </cell>
          <cell r="B300" t="str">
            <v>bez  suchovodu</v>
          </cell>
          <cell r="C300" t="str">
            <v>m</v>
          </cell>
          <cell r="D300">
            <v>2330</v>
          </cell>
        </row>
        <row r="301">
          <cell r="A301">
            <v>2330</v>
          </cell>
          <cell r="B301" t="str">
            <v>na ocelovou konstrukci</v>
          </cell>
          <cell r="C301">
            <v>2330</v>
          </cell>
          <cell r="D301">
            <v>2330</v>
          </cell>
        </row>
        <row r="302">
          <cell r="A302" t="str">
            <v>83-2111</v>
          </cell>
          <cell r="B302" t="str">
            <v>se suchovodem</v>
          </cell>
          <cell r="C302" t="str">
            <v>m</v>
          </cell>
          <cell r="D302">
            <v>2160</v>
          </cell>
        </row>
        <row r="303">
          <cell r="A303" t="str">
            <v>83-2112</v>
          </cell>
          <cell r="B303" t="str">
            <v>bez  suchovodu</v>
          </cell>
          <cell r="C303" t="str">
            <v>m</v>
          </cell>
          <cell r="D303">
            <v>2090</v>
          </cell>
        </row>
        <row r="304">
          <cell r="A304">
            <v>2090</v>
          </cell>
          <cell r="B304" t="str">
            <v>Příplatek k cenám za montáž</v>
          </cell>
          <cell r="C304">
            <v>2090</v>
          </cell>
          <cell r="D304">
            <v>2090</v>
          </cell>
        </row>
        <row r="305">
          <cell r="A305">
            <v>2090</v>
          </cell>
          <cell r="B305" t="str">
            <v>ochranného koše, připevněného</v>
          </cell>
          <cell r="C305">
            <v>2090</v>
          </cell>
          <cell r="D305">
            <v>2090</v>
          </cell>
        </row>
        <row r="306">
          <cell r="A306" t="str">
            <v>83-4111</v>
          </cell>
          <cell r="B306" t="str">
            <v>šroubováním</v>
          </cell>
          <cell r="C306" t="str">
            <v>m</v>
          </cell>
          <cell r="D306">
            <v>451</v>
          </cell>
        </row>
        <row r="307">
          <cell r="A307" t="str">
            <v>83-4112</v>
          </cell>
          <cell r="B307" t="str">
            <v>svařováním</v>
          </cell>
          <cell r="C307" t="str">
            <v>m</v>
          </cell>
          <cell r="D307">
            <v>520</v>
          </cell>
        </row>
        <row r="308">
          <cell r="A308" t="str">
            <v>MONTÁŽ VNITŘNÍCH ŽEBŘÍKŮ</v>
          </cell>
          <cell r="B308">
            <v>520</v>
          </cell>
          <cell r="C308">
            <v>520</v>
          </cell>
          <cell r="D308">
            <v>520</v>
          </cell>
        </row>
        <row r="309">
          <cell r="A309" t="str">
            <v>86-1000</v>
          </cell>
          <cell r="B309" t="str">
            <v>přímých délky do 2m, kotvených do zdiva</v>
          </cell>
          <cell r="C309" t="str">
            <v>m</v>
          </cell>
          <cell r="D309">
            <v>2440</v>
          </cell>
        </row>
        <row r="310">
          <cell r="A310" t="str">
            <v>86-1001</v>
          </cell>
          <cell r="B310" t="str">
            <v>přímých délky do 2m, kotvených do betonu</v>
          </cell>
          <cell r="C310" t="str">
            <v>m</v>
          </cell>
          <cell r="D310">
            <v>2440</v>
          </cell>
        </row>
        <row r="311">
          <cell r="A311" t="str">
            <v>86-1002</v>
          </cell>
          <cell r="B311" t="str">
            <v>přímých délky do 2m, kotvených na ocelovou konstrukci</v>
          </cell>
          <cell r="C311" t="str">
            <v>m</v>
          </cell>
          <cell r="D311">
            <v>2440</v>
          </cell>
        </row>
        <row r="312">
          <cell r="A312" t="str">
            <v>86-1010</v>
          </cell>
          <cell r="B312" t="str">
            <v>přímých délky do 5m, kotvených do zdiva</v>
          </cell>
          <cell r="C312" t="str">
            <v>m</v>
          </cell>
          <cell r="D312">
            <v>2440</v>
          </cell>
        </row>
        <row r="313">
          <cell r="A313" t="str">
            <v>86-1011</v>
          </cell>
          <cell r="B313" t="str">
            <v>přímých délky do 5m, kotvených do betonu</v>
          </cell>
          <cell r="C313" t="str">
            <v>m</v>
          </cell>
          <cell r="D313">
            <v>2440</v>
          </cell>
        </row>
        <row r="314">
          <cell r="A314" t="str">
            <v>86-1012</v>
          </cell>
          <cell r="B314" t="str">
            <v>přímých délky do 5m, kotvených na ocelovou konstrukci</v>
          </cell>
          <cell r="C314" t="str">
            <v>m</v>
          </cell>
          <cell r="D314">
            <v>2440</v>
          </cell>
        </row>
        <row r="315">
          <cell r="A315" t="str">
            <v>MONTÁŽ STŘÍŠEK NAD VENKOVNÍMI VSTUPY</v>
          </cell>
          <cell r="B315">
            <v>2440</v>
          </cell>
          <cell r="C315">
            <v>2440</v>
          </cell>
          <cell r="D315">
            <v>2440</v>
          </cell>
        </row>
        <row r="316">
          <cell r="A316">
            <v>2440</v>
          </cell>
          <cell r="B316" t="str">
            <v>kotvených pomocí závěsů</v>
          </cell>
          <cell r="C316">
            <v>2440</v>
          </cell>
          <cell r="D316">
            <v>2440</v>
          </cell>
        </row>
        <row r="317">
          <cell r="A317" t="str">
            <v>89-3111</v>
          </cell>
          <cell r="B317" t="str">
            <v>rovných, výplň z umělých hmot šířky do 1,5m</v>
          </cell>
          <cell r="C317" t="str">
            <v>kus</v>
          </cell>
          <cell r="D317">
            <v>892</v>
          </cell>
        </row>
        <row r="318">
          <cell r="A318" t="str">
            <v>89-1112</v>
          </cell>
          <cell r="B318" t="str">
            <v>rovných, výplň z umělých hmot šířky do 2m</v>
          </cell>
          <cell r="C318" t="str">
            <v>kus</v>
          </cell>
          <cell r="D318">
            <v>1060</v>
          </cell>
        </row>
        <row r="319">
          <cell r="A319" t="str">
            <v>89-3113</v>
          </cell>
          <cell r="B319" t="str">
            <v>obloukových, výplň z umělých hmot šířky do 1,5m</v>
          </cell>
          <cell r="C319" t="str">
            <v>kus</v>
          </cell>
          <cell r="D319">
            <v>970</v>
          </cell>
        </row>
        <row r="320">
          <cell r="A320" t="str">
            <v>89-3114</v>
          </cell>
          <cell r="B320" t="str">
            <v>obloukových, výplň z umělých hmot šířky do 2m</v>
          </cell>
          <cell r="C320" t="str">
            <v>kus</v>
          </cell>
          <cell r="D320">
            <v>1240</v>
          </cell>
        </row>
        <row r="321">
          <cell r="A321" t="str">
            <v>89-3115</v>
          </cell>
          <cell r="B321" t="str">
            <v>rovných, výplň skleněná šířky do 1,5m</v>
          </cell>
          <cell r="C321" t="str">
            <v>kus</v>
          </cell>
          <cell r="D321">
            <v>1600</v>
          </cell>
        </row>
        <row r="322">
          <cell r="A322" t="str">
            <v>89-3116</v>
          </cell>
          <cell r="B322" t="str">
            <v>rovných, výplň skleněná šířky do 2m</v>
          </cell>
          <cell r="C322" t="str">
            <v>kus</v>
          </cell>
          <cell r="D322">
            <v>2080</v>
          </cell>
        </row>
        <row r="323">
          <cell r="A323">
            <v>2080</v>
          </cell>
          <cell r="B323" t="str">
            <v>kotvených pomocí konzol</v>
          </cell>
          <cell r="C323">
            <v>2080</v>
          </cell>
          <cell r="D323">
            <v>2080</v>
          </cell>
        </row>
        <row r="324">
          <cell r="A324" t="str">
            <v>89-3121</v>
          </cell>
          <cell r="B324" t="str">
            <v>rovných, výplň z umělých hmot šířky do 1,5m</v>
          </cell>
          <cell r="C324" t="str">
            <v>kus</v>
          </cell>
          <cell r="D324">
            <v>931</v>
          </cell>
        </row>
        <row r="325">
          <cell r="A325" t="str">
            <v>89-1122</v>
          </cell>
          <cell r="B325" t="str">
            <v>rovných, výplň z umělých hmot šířky do 2m</v>
          </cell>
          <cell r="C325" t="str">
            <v>kus</v>
          </cell>
          <cell r="D325">
            <v>1100</v>
          </cell>
        </row>
        <row r="326">
          <cell r="A326" t="str">
            <v>89-3123</v>
          </cell>
          <cell r="B326" t="str">
            <v>obloukových, výplň z umělých hmot šířky do 1,5m</v>
          </cell>
          <cell r="C326" t="str">
            <v>kus</v>
          </cell>
          <cell r="D326">
            <v>1010</v>
          </cell>
        </row>
        <row r="327">
          <cell r="A327" t="str">
            <v>89-3124</v>
          </cell>
          <cell r="B327" t="str">
            <v>obloukových, výplň z umělých hmot šířky do 2m</v>
          </cell>
          <cell r="C327" t="str">
            <v>kus</v>
          </cell>
          <cell r="D327">
            <v>1240</v>
          </cell>
        </row>
        <row r="328">
          <cell r="A328" t="str">
            <v>89-3125</v>
          </cell>
          <cell r="B328" t="str">
            <v>rovných, výplň skleněná šířky do 1,5m</v>
          </cell>
          <cell r="C328" t="str">
            <v>kus</v>
          </cell>
          <cell r="D328">
            <v>1300</v>
          </cell>
        </row>
        <row r="329">
          <cell r="A329" t="str">
            <v>89-3126</v>
          </cell>
          <cell r="B329" t="str">
            <v>rovných, výplň skleněná šířky do 2m</v>
          </cell>
          <cell r="C329" t="str">
            <v>kus</v>
          </cell>
          <cell r="D329">
            <v>2180</v>
          </cell>
        </row>
        <row r="330">
          <cell r="A330">
            <v>2180</v>
          </cell>
          <cell r="B330" t="str">
            <v>bočních stěn</v>
          </cell>
          <cell r="C330">
            <v>2180</v>
          </cell>
          <cell r="D330">
            <v>2180</v>
          </cell>
        </row>
        <row r="331">
          <cell r="A331" t="str">
            <v>89-3131</v>
          </cell>
          <cell r="B331" t="str">
            <v>u vstupů s výplní z umělých hmot</v>
          </cell>
          <cell r="C331" t="str">
            <v>kus</v>
          </cell>
          <cell r="D331">
            <v>1000</v>
          </cell>
        </row>
        <row r="332">
          <cell r="A332" t="str">
            <v>89-3132</v>
          </cell>
          <cell r="B332" t="str">
            <v>u vstupů s výplní skleněnou</v>
          </cell>
          <cell r="C332" t="str">
            <v>kus</v>
          </cell>
          <cell r="D332">
            <v>1470</v>
          </cell>
        </row>
        <row r="333">
          <cell r="A333">
            <v>1470</v>
          </cell>
          <cell r="B333" t="str">
            <v>Příplatek za montáž stříšky</v>
          </cell>
          <cell r="C333">
            <v>1470</v>
          </cell>
          <cell r="D333">
            <v>1470</v>
          </cell>
        </row>
        <row r="334">
          <cell r="A334" t="str">
            <v>89-3191</v>
          </cell>
          <cell r="B334" t="str">
            <v>delší než 2m s výplní z umělých hmot</v>
          </cell>
          <cell r="C334" t="str">
            <v>m</v>
          </cell>
          <cell r="D334">
            <v>719</v>
          </cell>
        </row>
        <row r="335">
          <cell r="A335" t="str">
            <v>89-3192</v>
          </cell>
          <cell r="B335" t="str">
            <v>delší než 2m s výplní skleněnou</v>
          </cell>
          <cell r="C335" t="str">
            <v>m</v>
          </cell>
          <cell r="D335">
            <v>1310</v>
          </cell>
        </row>
        <row r="336">
          <cell r="A336" t="str">
            <v>MONTÁŽ OSTATNÍCH ATYPICKÝCH ZÁMEČNICKÝCH KONSTRUKCÍ</v>
          </cell>
          <cell r="B336">
            <v>1310</v>
          </cell>
          <cell r="C336">
            <v>1310</v>
          </cell>
          <cell r="D336">
            <v>1310</v>
          </cell>
        </row>
        <row r="337">
          <cell r="A337" t="str">
            <v>99-5111</v>
          </cell>
          <cell r="B337" t="str">
            <v>do 5kg</v>
          </cell>
          <cell r="C337" t="str">
            <v>kg</v>
          </cell>
          <cell r="D337">
            <v>119</v>
          </cell>
        </row>
        <row r="338">
          <cell r="A338" t="str">
            <v>99-5112</v>
          </cell>
          <cell r="B338" t="str">
            <v>přes 5 do 10kg</v>
          </cell>
          <cell r="C338" t="str">
            <v>kg</v>
          </cell>
          <cell r="D338">
            <v>90.9</v>
          </cell>
        </row>
        <row r="339">
          <cell r="A339" t="str">
            <v>99-5113</v>
          </cell>
          <cell r="B339" t="str">
            <v>přes 10 do 20kg</v>
          </cell>
          <cell r="C339" t="str">
            <v>kg</v>
          </cell>
          <cell r="D339">
            <v>64.400000000000006</v>
          </cell>
        </row>
        <row r="340">
          <cell r="A340" t="str">
            <v>99-5114</v>
          </cell>
          <cell r="B340" t="str">
            <v>přes 20 do 50kg</v>
          </cell>
          <cell r="C340" t="str">
            <v>kg</v>
          </cell>
          <cell r="D340">
            <v>38.700000000000003</v>
          </cell>
        </row>
        <row r="341">
          <cell r="A341" t="str">
            <v>99-5115</v>
          </cell>
          <cell r="B341" t="str">
            <v>přes 50 do 100kg</v>
          </cell>
          <cell r="C341" t="str">
            <v>kg</v>
          </cell>
          <cell r="D341">
            <v>32.6</v>
          </cell>
        </row>
        <row r="342">
          <cell r="A342" t="str">
            <v>99-5116</v>
          </cell>
          <cell r="B342" t="str">
            <v>přes 100 do 250kg</v>
          </cell>
          <cell r="C342" t="str">
            <v>kg</v>
          </cell>
          <cell r="D342">
            <v>29.4</v>
          </cell>
        </row>
        <row r="343">
          <cell r="A343" t="str">
            <v>99-5117</v>
          </cell>
          <cell r="B343" t="str">
            <v>přes 250 do 500kg</v>
          </cell>
          <cell r="C343" t="str">
            <v>kg</v>
          </cell>
          <cell r="D343">
            <v>28.6</v>
          </cell>
        </row>
        <row r="344">
          <cell r="D344" t="str">
            <v>List 8</v>
          </cell>
        </row>
        <row r="345">
          <cell r="A345" t="str">
            <v>783 NÁTĚRY ATYPICKÝCH ZÁMEČNICKÝCH KONSTRUKCÍ</v>
          </cell>
          <cell r="B345">
            <v>28.599990844726563</v>
          </cell>
          <cell r="C345">
            <v>28.599990844726563</v>
          </cell>
          <cell r="D345">
            <v>28.599990844726563</v>
          </cell>
        </row>
        <row r="346">
          <cell r="A346" t="str">
            <v>Položka</v>
          </cell>
          <cell r="B346" t="str">
            <v>Popis</v>
          </cell>
          <cell r="C346" t="str">
            <v>m.j.</v>
          </cell>
          <cell r="D346" t="str">
            <v>Kč</v>
          </cell>
        </row>
        <row r="347">
          <cell r="A347">
            <v>28.599990844726563</v>
          </cell>
          <cell r="B347" t="str">
            <v>Příprava podkladu před provedením nátěru</v>
          </cell>
          <cell r="C347">
            <v>28.599990844726563</v>
          </cell>
          <cell r="D347">
            <v>28.599990844726563</v>
          </cell>
        </row>
        <row r="348">
          <cell r="A348" t="str">
            <v>30-1303</v>
          </cell>
          <cell r="B348" t="str">
            <v>bezoplachové odrezivění</v>
          </cell>
          <cell r="C348" t="str">
            <v>m2</v>
          </cell>
          <cell r="D348">
            <v>50</v>
          </cell>
        </row>
        <row r="349">
          <cell r="A349" t="str">
            <v>30-1311</v>
          </cell>
          <cell r="B349" t="str">
            <v>odmaštění vodou ředitelným odmašťovačem</v>
          </cell>
          <cell r="C349" t="str">
            <v>m2</v>
          </cell>
          <cell r="D349">
            <v>53.3</v>
          </cell>
        </row>
        <row r="350">
          <cell r="A350" t="str">
            <v>30-1313</v>
          </cell>
          <cell r="B350" t="str">
            <v>odmaštění ředidlovým odmašťovačem</v>
          </cell>
          <cell r="C350" t="str">
            <v>m2</v>
          </cell>
          <cell r="D350">
            <v>58.7</v>
          </cell>
        </row>
        <row r="351">
          <cell r="A351" t="str">
            <v>30-1401</v>
          </cell>
          <cell r="B351" t="str">
            <v>ometení</v>
          </cell>
          <cell r="C351" t="str">
            <v>m2</v>
          </cell>
          <cell r="D351">
            <v>4.3</v>
          </cell>
        </row>
        <row r="352">
          <cell r="A352">
            <v>4.2999992370605469</v>
          </cell>
          <cell r="B352" t="str">
            <v>Tmelení</v>
          </cell>
          <cell r="C352">
            <v>4.2999992370605469</v>
          </cell>
          <cell r="D352">
            <v>4.2999992370605469</v>
          </cell>
        </row>
        <row r="353">
          <cell r="A353" t="str">
            <v>32-2101</v>
          </cell>
          <cell r="B353" t="str">
            <v>včetně přebroušení disperzním tmelem</v>
          </cell>
          <cell r="C353" t="str">
            <v>m2</v>
          </cell>
          <cell r="D353">
            <v>94.8</v>
          </cell>
        </row>
        <row r="354">
          <cell r="A354" t="str">
            <v>34-2101</v>
          </cell>
          <cell r="B354" t="str">
            <v>včetně přebroušení  polyuretanovým tmelem</v>
          </cell>
          <cell r="C354" t="str">
            <v>m2</v>
          </cell>
          <cell r="D354">
            <v>105</v>
          </cell>
        </row>
        <row r="355">
          <cell r="A355" t="str">
            <v>35-2101</v>
          </cell>
          <cell r="B355" t="str">
            <v>včetně přebroušení polyesterovým tmelem</v>
          </cell>
          <cell r="C355" t="str">
            <v>m2</v>
          </cell>
          <cell r="D355">
            <v>115</v>
          </cell>
        </row>
        <row r="356">
          <cell r="A356">
            <v>115</v>
          </cell>
          <cell r="B356" t="str">
            <v>Základní impregnační nátěr</v>
          </cell>
          <cell r="C356">
            <v>115</v>
          </cell>
          <cell r="D356">
            <v>115</v>
          </cell>
        </row>
        <row r="357">
          <cell r="A357" t="str">
            <v>34-3101</v>
          </cell>
          <cell r="B357" t="str">
            <v>jednonásobný polyuretanový</v>
          </cell>
          <cell r="C357" t="str">
            <v>m2</v>
          </cell>
          <cell r="D357">
            <v>77.400000000000006</v>
          </cell>
        </row>
        <row r="358">
          <cell r="A358">
            <v>77.39996337890625</v>
          </cell>
          <cell r="B358" t="str">
            <v>Základní nátěr</v>
          </cell>
          <cell r="C358">
            <v>77.39996337890625</v>
          </cell>
          <cell r="D358">
            <v>77.39996337890625</v>
          </cell>
        </row>
        <row r="359">
          <cell r="A359" t="str">
            <v>31-4101</v>
          </cell>
          <cell r="B359" t="str">
            <v>jednonásobný syntetický</v>
          </cell>
          <cell r="C359" t="str">
            <v>m2</v>
          </cell>
          <cell r="D359">
            <v>102</v>
          </cell>
        </row>
        <row r="360">
          <cell r="A360" t="str">
            <v>32-4101</v>
          </cell>
          <cell r="B360" t="str">
            <v>jednonásobný akrylátový</v>
          </cell>
          <cell r="C360" t="str">
            <v>m2</v>
          </cell>
          <cell r="D360">
            <v>105</v>
          </cell>
        </row>
        <row r="361">
          <cell r="A361" t="str">
            <v>33-4101</v>
          </cell>
          <cell r="B361" t="str">
            <v>jednonásobný epoxidový</v>
          </cell>
          <cell r="C361" t="str">
            <v>m2</v>
          </cell>
          <cell r="D361">
            <v>108</v>
          </cell>
        </row>
        <row r="362">
          <cell r="A362" t="str">
            <v>34-4101</v>
          </cell>
          <cell r="B362" t="str">
            <v>jednonásobný polyuretanový</v>
          </cell>
          <cell r="C362" t="str">
            <v>m2</v>
          </cell>
          <cell r="D362">
            <v>102</v>
          </cell>
        </row>
        <row r="363">
          <cell r="A363" t="str">
            <v>35-4101</v>
          </cell>
          <cell r="B363" t="str">
            <v>jednonásobný nitrokombinační</v>
          </cell>
          <cell r="C363" t="str">
            <v>m2</v>
          </cell>
          <cell r="D363">
            <v>123</v>
          </cell>
        </row>
        <row r="364">
          <cell r="A364" t="str">
            <v>36-4101</v>
          </cell>
          <cell r="B364" t="str">
            <v>jednonásobný olejový</v>
          </cell>
          <cell r="C364" t="str">
            <v>m2</v>
          </cell>
          <cell r="D364">
            <v>106</v>
          </cell>
        </row>
        <row r="365">
          <cell r="A365">
            <v>106</v>
          </cell>
          <cell r="B365" t="str">
            <v>Základní antikorozní nátěr</v>
          </cell>
          <cell r="C365">
            <v>106</v>
          </cell>
          <cell r="D365">
            <v>106</v>
          </cell>
        </row>
        <row r="366">
          <cell r="A366" t="str">
            <v>31-4201</v>
          </cell>
          <cell r="B366" t="str">
            <v>jednonásobný syntetický standardní</v>
          </cell>
          <cell r="C366" t="str">
            <v>m2</v>
          </cell>
          <cell r="D366">
            <v>105</v>
          </cell>
        </row>
        <row r="367">
          <cell r="A367" t="str">
            <v>31-4203</v>
          </cell>
          <cell r="B367" t="str">
            <v>jednonásobný syntetický samozákladující</v>
          </cell>
          <cell r="C367" t="str">
            <v>m2</v>
          </cell>
          <cell r="D367">
            <v>113</v>
          </cell>
        </row>
        <row r="368">
          <cell r="A368" t="str">
            <v>32-4201</v>
          </cell>
          <cell r="B368" t="str">
            <v>jednonásobný akrylátový</v>
          </cell>
          <cell r="C368" t="str">
            <v>m2</v>
          </cell>
          <cell r="D368">
            <v>102</v>
          </cell>
        </row>
        <row r="369">
          <cell r="A369" t="str">
            <v>33-4201</v>
          </cell>
          <cell r="B369" t="str">
            <v>jednonásobný epoxidový</v>
          </cell>
          <cell r="C369" t="str">
            <v>m2</v>
          </cell>
          <cell r="D369">
            <v>136</v>
          </cell>
        </row>
        <row r="370">
          <cell r="A370" t="str">
            <v>34-4201</v>
          </cell>
          <cell r="B370" t="str">
            <v>jednonásobný polyuretanový</v>
          </cell>
          <cell r="C370" t="str">
            <v>m2</v>
          </cell>
          <cell r="D370">
            <v>124</v>
          </cell>
        </row>
        <row r="371">
          <cell r="A371">
            <v>124</v>
          </cell>
          <cell r="B371" t="str">
            <v>Mezinátěr</v>
          </cell>
          <cell r="C371">
            <v>124</v>
          </cell>
          <cell r="D371">
            <v>124</v>
          </cell>
        </row>
        <row r="372">
          <cell r="A372" t="str">
            <v>31-5101</v>
          </cell>
          <cell r="B372" t="str">
            <v>jednonásobný syntetický standardní</v>
          </cell>
          <cell r="C372" t="str">
            <v>m2</v>
          </cell>
          <cell r="D372">
            <v>98</v>
          </cell>
        </row>
        <row r="373">
          <cell r="A373" t="str">
            <v>31-5103</v>
          </cell>
          <cell r="B373" t="str">
            <v>jednonásobný syntetický samozákladující</v>
          </cell>
          <cell r="C373" t="str">
            <v>m2</v>
          </cell>
          <cell r="D373">
            <v>105</v>
          </cell>
        </row>
        <row r="374">
          <cell r="A374" t="str">
            <v>32-5101</v>
          </cell>
          <cell r="B374" t="str">
            <v>jednonásobný akrylátový</v>
          </cell>
          <cell r="C374" t="str">
            <v>m2</v>
          </cell>
          <cell r="D374">
            <v>91.1</v>
          </cell>
        </row>
        <row r="375">
          <cell r="A375" t="str">
            <v>33-5101</v>
          </cell>
          <cell r="B375" t="str">
            <v>jednonásobný epoxidový</v>
          </cell>
          <cell r="C375" t="str">
            <v>m2</v>
          </cell>
          <cell r="D375">
            <v>127</v>
          </cell>
        </row>
        <row r="376">
          <cell r="A376">
            <v>127</v>
          </cell>
          <cell r="B376" t="str">
            <v>Krycí ( email )</v>
          </cell>
          <cell r="C376">
            <v>127</v>
          </cell>
          <cell r="D376">
            <v>127</v>
          </cell>
        </row>
        <row r="377">
          <cell r="A377" t="str">
            <v>31-7101</v>
          </cell>
          <cell r="B377" t="str">
            <v>jednonásobný syntetický standardní</v>
          </cell>
          <cell r="C377" t="str">
            <v>m2</v>
          </cell>
          <cell r="D377">
            <v>101</v>
          </cell>
        </row>
        <row r="378">
          <cell r="A378" t="str">
            <v>31-7105</v>
          </cell>
          <cell r="B378" t="str">
            <v>jednonásobný syntetický samozákladující</v>
          </cell>
          <cell r="C378" t="str">
            <v>m2</v>
          </cell>
          <cell r="D378">
            <v>108</v>
          </cell>
        </row>
        <row r="379">
          <cell r="A379" t="str">
            <v>32-7101</v>
          </cell>
          <cell r="B379" t="str">
            <v>jednonásobný akrylátový</v>
          </cell>
          <cell r="C379" t="str">
            <v>m2</v>
          </cell>
          <cell r="D379">
            <v>93.4</v>
          </cell>
        </row>
        <row r="380">
          <cell r="A380" t="str">
            <v>33-7101</v>
          </cell>
          <cell r="B380" t="str">
            <v>jednonásobný epoxidový</v>
          </cell>
          <cell r="C380" t="str">
            <v>m2</v>
          </cell>
          <cell r="D380">
            <v>130</v>
          </cell>
        </row>
        <row r="381">
          <cell r="A381" t="str">
            <v>34-7101</v>
          </cell>
          <cell r="B381" t="str">
            <v>jednonásobný polyuretanový</v>
          </cell>
          <cell r="C381" t="str">
            <v>m2</v>
          </cell>
          <cell r="D381">
            <v>109</v>
          </cell>
        </row>
        <row r="382">
          <cell r="A382" t="str">
            <v>ODSTRANĚNÍ NÁTĚRŮ</v>
          </cell>
          <cell r="B382">
            <v>109</v>
          </cell>
          <cell r="C382">
            <v>109</v>
          </cell>
          <cell r="D382">
            <v>109</v>
          </cell>
        </row>
        <row r="383">
          <cell r="A383" t="str">
            <v>30-6801</v>
          </cell>
          <cell r="B383" t="str">
            <v>obroušením</v>
          </cell>
          <cell r="C383" t="str">
            <v>m2</v>
          </cell>
          <cell r="D383">
            <v>72.2</v>
          </cell>
        </row>
        <row r="384">
          <cell r="A384" t="str">
            <v>30-6805</v>
          </cell>
          <cell r="B384" t="str">
            <v>opálením</v>
          </cell>
          <cell r="C384" t="str">
            <v>m2</v>
          </cell>
          <cell r="D384">
            <v>138</v>
          </cell>
        </row>
        <row r="385">
          <cell r="A385" t="str">
            <v>30-6807</v>
          </cell>
          <cell r="B385" t="str">
            <v>odstraňovačem nátěrů</v>
          </cell>
          <cell r="C385" t="str">
            <v>m2</v>
          </cell>
          <cell r="D385">
            <v>118</v>
          </cell>
        </row>
        <row r="386">
          <cell r="A386" t="str">
            <v>30-6809</v>
          </cell>
          <cell r="B386" t="str">
            <v>okartáčováním</v>
          </cell>
          <cell r="C386" t="str">
            <v>m2</v>
          </cell>
          <cell r="D386">
            <v>134</v>
          </cell>
        </row>
        <row r="387">
          <cell r="A387" t="str">
            <v>30-6811</v>
          </cell>
          <cell r="B387" t="str">
            <v>oškrábáním</v>
          </cell>
          <cell r="C387" t="str">
            <v>m2</v>
          </cell>
          <cell r="D387">
            <v>115</v>
          </cell>
        </row>
      </sheetData>
      <sheetData sheetId="6">
        <row r="1">
          <cell r="A1" t="str">
            <v>HILTI</v>
          </cell>
          <cell r="B1">
            <v>115</v>
          </cell>
          <cell r="C1">
            <v>115</v>
          </cell>
          <cell r="D1">
            <v>115</v>
          </cell>
        </row>
        <row r="2">
          <cell r="A2" t="str">
            <v>CH</v>
          </cell>
          <cell r="B2" t="str">
            <v>Chemická kotva</v>
          </cell>
          <cell r="C2">
            <v>115</v>
          </cell>
          <cell r="D2">
            <v>115</v>
          </cell>
        </row>
        <row r="3">
          <cell r="A3" t="str">
            <v>M12</v>
          </cell>
          <cell r="B3" t="str">
            <v>Hilti HIT-V M12x150</v>
          </cell>
          <cell r="C3" t="str">
            <v>ks</v>
          </cell>
          <cell r="D3">
            <v>63</v>
          </cell>
        </row>
        <row r="4">
          <cell r="A4" t="str">
            <v>M16</v>
          </cell>
          <cell r="B4" t="str">
            <v>Hilti HIT-V M16x200</v>
          </cell>
          <cell r="C4" t="str">
            <v>ks</v>
          </cell>
          <cell r="D4">
            <v>94</v>
          </cell>
        </row>
        <row r="5">
          <cell r="A5" t="str">
            <v>M20</v>
          </cell>
          <cell r="B5" t="str">
            <v>Hilti HIT-V M20x250</v>
          </cell>
          <cell r="C5" t="str">
            <v>ks</v>
          </cell>
          <cell r="D5">
            <v>137</v>
          </cell>
        </row>
        <row r="6">
          <cell r="A6" t="str">
            <v>M30</v>
          </cell>
          <cell r="B6" t="str">
            <v>Hilti HIT-V M30x450</v>
          </cell>
          <cell r="C6" t="str">
            <v>ks</v>
          </cell>
          <cell r="D6">
            <v>440</v>
          </cell>
        </row>
        <row r="7">
          <cell r="A7">
            <v>440</v>
          </cell>
          <cell r="B7">
            <v>440</v>
          </cell>
          <cell r="C7">
            <v>440</v>
          </cell>
          <cell r="D7">
            <v>440</v>
          </cell>
        </row>
        <row r="8">
          <cell r="A8" t="str">
            <v>Lepidlo</v>
          </cell>
          <cell r="B8" t="str">
            <v>Lepící hmota</v>
          </cell>
          <cell r="C8" t="str">
            <v>ks</v>
          </cell>
          <cell r="D8">
            <v>888</v>
          </cell>
        </row>
        <row r="9">
          <cell r="A9" t="str">
            <v>.</v>
          </cell>
          <cell r="B9" t="str">
            <v>Hilti HIT-HY 200</v>
          </cell>
          <cell r="C9">
            <v>888</v>
          </cell>
          <cell r="D9">
            <v>888</v>
          </cell>
        </row>
        <row r="10">
          <cell r="A10" t="str">
            <v>..</v>
          </cell>
          <cell r="B10" t="str">
            <v>balení 330 ml</v>
          </cell>
          <cell r="C10">
            <v>888</v>
          </cell>
          <cell r="D10">
            <v>888</v>
          </cell>
        </row>
        <row r="11">
          <cell r="A11">
            <v>888</v>
          </cell>
          <cell r="B11">
            <v>888</v>
          </cell>
          <cell r="C11">
            <v>888</v>
          </cell>
          <cell r="D11">
            <v>888</v>
          </cell>
        </row>
        <row r="12">
          <cell r="A12" t="str">
            <v>MK</v>
          </cell>
          <cell r="B12" t="str">
            <v>Montáž kotev HILTI</v>
          </cell>
          <cell r="C12" t="str">
            <v>ks</v>
          </cell>
          <cell r="D12">
            <v>200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K45"/>
  <sheetViews>
    <sheetView tabSelected="1" view="pageBreakPreview" zoomScale="120" zoomScaleNormal="120" zoomScaleSheetLayoutView="120" workbookViewId="0">
      <selection activeCell="AY1" sqref="AY1"/>
    </sheetView>
  </sheetViews>
  <sheetFormatPr defaultRowHeight="15"/>
  <cols>
    <col min="1" max="50" width="1.7109375" customWidth="1"/>
  </cols>
  <sheetData>
    <row r="1" spans="1:53" ht="15" customHeight="1">
      <c r="A1" s="17"/>
      <c r="B1" s="333" t="s">
        <v>11</v>
      </c>
      <c r="C1" s="333"/>
      <c r="D1" s="333"/>
      <c r="E1" s="333"/>
      <c r="F1" s="334"/>
      <c r="G1" s="358" t="s">
        <v>744</v>
      </c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4"/>
      <c r="Z1" s="368" t="s">
        <v>16</v>
      </c>
      <c r="AA1" s="369"/>
      <c r="AB1" s="369"/>
      <c r="AC1" s="369" t="s">
        <v>17</v>
      </c>
      <c r="AD1" s="369"/>
      <c r="AE1" s="372"/>
      <c r="AF1" s="343"/>
      <c r="AG1" s="344"/>
      <c r="AH1" s="344"/>
      <c r="AI1" s="344"/>
      <c r="AJ1" s="344"/>
      <c r="AK1" s="344"/>
      <c r="AL1" s="344"/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4"/>
      <c r="AX1" s="345"/>
      <c r="AY1" s="2"/>
    </row>
    <row r="2" spans="1:53" ht="15" customHeight="1">
      <c r="A2" s="18"/>
      <c r="B2" s="335"/>
      <c r="C2" s="335"/>
      <c r="D2" s="335"/>
      <c r="E2" s="335"/>
      <c r="F2" s="336"/>
      <c r="G2" s="359" t="s">
        <v>745</v>
      </c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6"/>
      <c r="Z2" s="370"/>
      <c r="AA2" s="371"/>
      <c r="AB2" s="371"/>
      <c r="AC2" s="371"/>
      <c r="AD2" s="371"/>
      <c r="AE2" s="373"/>
      <c r="AF2" s="346"/>
      <c r="AG2" s="347"/>
      <c r="AH2" s="347"/>
      <c r="AI2" s="347"/>
      <c r="AJ2" s="347"/>
      <c r="AK2" s="347"/>
      <c r="AL2" s="347"/>
      <c r="AM2" s="347"/>
      <c r="AN2" s="347"/>
      <c r="AO2" s="347"/>
      <c r="AP2" s="347"/>
      <c r="AQ2" s="347"/>
      <c r="AR2" s="347"/>
      <c r="AS2" s="347"/>
      <c r="AT2" s="347"/>
      <c r="AU2" s="347"/>
      <c r="AV2" s="347"/>
      <c r="AW2" s="347"/>
      <c r="AX2" s="348"/>
      <c r="AY2" s="2"/>
    </row>
    <row r="3" spans="1:53" ht="15" customHeight="1">
      <c r="A3" s="19"/>
      <c r="B3" s="337" t="s">
        <v>12</v>
      </c>
      <c r="C3" s="337"/>
      <c r="D3" s="337"/>
      <c r="E3" s="337"/>
      <c r="F3" s="338"/>
      <c r="G3" s="403" t="s">
        <v>754</v>
      </c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5"/>
      <c r="Z3" s="363"/>
      <c r="AA3" s="363"/>
      <c r="AB3" s="363"/>
      <c r="AC3" s="363"/>
      <c r="AD3" s="363"/>
      <c r="AE3" s="364"/>
      <c r="AF3" s="349"/>
      <c r="AG3" s="350"/>
      <c r="AH3" s="350"/>
      <c r="AI3" s="350"/>
      <c r="AJ3" s="350"/>
      <c r="AK3" s="350"/>
      <c r="AL3" s="350"/>
      <c r="AM3" s="350"/>
      <c r="AN3" s="350"/>
      <c r="AO3" s="350"/>
      <c r="AP3" s="350"/>
      <c r="AQ3" s="350"/>
      <c r="AR3" s="350"/>
      <c r="AS3" s="350"/>
      <c r="AT3" s="350"/>
      <c r="AU3" s="350"/>
      <c r="AV3" s="350"/>
      <c r="AW3" s="350"/>
      <c r="AX3" s="351"/>
      <c r="AY3" s="2"/>
      <c r="BA3" s="1"/>
    </row>
    <row r="4" spans="1:53" ht="15" customHeight="1">
      <c r="A4" s="18"/>
      <c r="B4" s="335"/>
      <c r="C4" s="335"/>
      <c r="D4" s="335"/>
      <c r="E4" s="335"/>
      <c r="F4" s="336"/>
      <c r="G4" s="400" t="s">
        <v>755</v>
      </c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402"/>
      <c r="Z4" s="365"/>
      <c r="AA4" s="365"/>
      <c r="AB4" s="365"/>
      <c r="AC4" s="365"/>
      <c r="AD4" s="365"/>
      <c r="AE4" s="366"/>
      <c r="AF4" s="352"/>
      <c r="AG4" s="353"/>
      <c r="AH4" s="353"/>
      <c r="AI4" s="353"/>
      <c r="AJ4" s="353"/>
      <c r="AK4" s="353"/>
      <c r="AL4" s="353"/>
      <c r="AM4" s="353"/>
      <c r="AN4" s="353"/>
      <c r="AO4" s="353"/>
      <c r="AP4" s="353"/>
      <c r="AQ4" s="353"/>
      <c r="AR4" s="353"/>
      <c r="AS4" s="353"/>
      <c r="AT4" s="353"/>
      <c r="AU4" s="353"/>
      <c r="AV4" s="353"/>
      <c r="AW4" s="353"/>
      <c r="AX4" s="354"/>
      <c r="AY4" s="2"/>
      <c r="BA4" s="1"/>
    </row>
    <row r="5" spans="1:53" ht="24.95" customHeight="1">
      <c r="A5" s="20"/>
      <c r="B5" s="339" t="s">
        <v>13</v>
      </c>
      <c r="C5" s="339"/>
      <c r="D5" s="339"/>
      <c r="E5" s="339"/>
      <c r="F5" s="340"/>
      <c r="G5" s="374" t="s">
        <v>746</v>
      </c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6"/>
      <c r="Z5" s="367" t="s">
        <v>18</v>
      </c>
      <c r="AA5" s="367"/>
      <c r="AB5" s="367"/>
      <c r="AC5" s="367"/>
      <c r="AD5" s="367"/>
      <c r="AE5" s="367"/>
      <c r="AF5" s="355"/>
      <c r="AG5" s="356"/>
      <c r="AH5" s="356"/>
      <c r="AI5" s="356"/>
      <c r="AJ5" s="356"/>
      <c r="AK5" s="356"/>
      <c r="AL5" s="356"/>
      <c r="AM5" s="356"/>
      <c r="AN5" s="356"/>
      <c r="AO5" s="356"/>
      <c r="AP5" s="356"/>
      <c r="AQ5" s="356"/>
      <c r="AR5" s="356"/>
      <c r="AS5" s="356"/>
      <c r="AT5" s="356"/>
      <c r="AU5" s="356"/>
      <c r="AV5" s="356"/>
      <c r="AW5" s="356"/>
      <c r="AX5" s="357"/>
      <c r="AY5" s="2"/>
    </row>
    <row r="6" spans="1:53" ht="12.6" customHeight="1">
      <c r="A6" s="21"/>
      <c r="B6" s="337" t="s">
        <v>14</v>
      </c>
      <c r="C6" s="337"/>
      <c r="D6" s="337"/>
      <c r="E6" s="337"/>
      <c r="F6" s="338"/>
      <c r="G6" s="377" t="s">
        <v>744</v>
      </c>
      <c r="H6" s="337"/>
      <c r="I6" s="337"/>
      <c r="J6" s="337"/>
      <c r="K6" s="337"/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8"/>
      <c r="Z6" s="424" t="s">
        <v>19</v>
      </c>
      <c r="AA6" s="363"/>
      <c r="AB6" s="363"/>
      <c r="AC6" s="363"/>
      <c r="AD6" s="363"/>
      <c r="AE6" s="364"/>
      <c r="AF6" s="428"/>
      <c r="AG6" s="429"/>
      <c r="AH6" s="429"/>
      <c r="AI6" s="429"/>
      <c r="AJ6" s="429"/>
      <c r="AK6" s="429"/>
      <c r="AL6" s="429"/>
      <c r="AM6" s="429"/>
      <c r="AN6" s="429"/>
      <c r="AO6" s="429"/>
      <c r="AP6" s="429"/>
      <c r="AQ6" s="429"/>
      <c r="AR6" s="429"/>
      <c r="AS6" s="429"/>
      <c r="AT6" s="429"/>
      <c r="AU6" s="429"/>
      <c r="AV6" s="429"/>
      <c r="AW6" s="429"/>
      <c r="AX6" s="430"/>
    </row>
    <row r="7" spans="1:53" ht="12.6" customHeight="1" thickBot="1">
      <c r="A7" s="22"/>
      <c r="B7" s="341"/>
      <c r="C7" s="341"/>
      <c r="D7" s="341"/>
      <c r="E7" s="341"/>
      <c r="F7" s="342"/>
      <c r="G7" s="360" t="s">
        <v>747</v>
      </c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2"/>
      <c r="Z7" s="425"/>
      <c r="AA7" s="426"/>
      <c r="AB7" s="426"/>
      <c r="AC7" s="426"/>
      <c r="AD7" s="426"/>
      <c r="AE7" s="427"/>
      <c r="AF7" s="385"/>
      <c r="AG7" s="386"/>
      <c r="AH7" s="386"/>
      <c r="AI7" s="386"/>
      <c r="AJ7" s="386"/>
      <c r="AK7" s="386"/>
      <c r="AL7" s="386"/>
      <c r="AM7" s="386"/>
      <c r="AN7" s="386"/>
      <c r="AO7" s="386"/>
      <c r="AP7" s="386"/>
      <c r="AQ7" s="386"/>
      <c r="AR7" s="386"/>
      <c r="AS7" s="386"/>
      <c r="AT7" s="386"/>
      <c r="AU7" s="386"/>
      <c r="AV7" s="386"/>
      <c r="AW7" s="386"/>
      <c r="AX7" s="387"/>
    </row>
    <row r="10" spans="1:53" ht="21">
      <c r="A10" s="407" t="s">
        <v>15</v>
      </c>
      <c r="B10" s="407"/>
      <c r="C10" s="407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7"/>
      <c r="P10" s="407"/>
      <c r="Q10" s="407"/>
      <c r="R10" s="407"/>
      <c r="S10" s="407"/>
      <c r="T10" s="407"/>
      <c r="U10" s="407"/>
      <c r="V10" s="407"/>
      <c r="W10" s="407"/>
      <c r="X10" s="407"/>
      <c r="Y10" s="407"/>
      <c r="Z10" s="407"/>
      <c r="AA10" s="407"/>
      <c r="AB10" s="407"/>
      <c r="AC10" s="407"/>
      <c r="AD10" s="407"/>
      <c r="AE10" s="407"/>
      <c r="AF10" s="407"/>
      <c r="AG10" s="407"/>
      <c r="AH10" s="407"/>
      <c r="AI10" s="407"/>
      <c r="AJ10" s="407"/>
      <c r="AK10" s="407"/>
      <c r="AL10" s="407"/>
      <c r="AM10" s="407"/>
      <c r="AN10" s="407"/>
      <c r="AO10" s="407"/>
      <c r="AP10" s="407"/>
      <c r="AQ10" s="407"/>
      <c r="AR10" s="407"/>
      <c r="AS10" s="407"/>
      <c r="AT10" s="407"/>
      <c r="AU10" s="407"/>
      <c r="AV10" s="407"/>
      <c r="AW10" s="407"/>
      <c r="AX10" s="407"/>
    </row>
    <row r="12" spans="1:53" ht="23.25">
      <c r="A12" s="382" t="s">
        <v>0</v>
      </c>
      <c r="B12" s="382"/>
      <c r="C12" s="382"/>
      <c r="D12" s="382"/>
      <c r="E12" s="382"/>
      <c r="F12" s="382"/>
      <c r="G12" s="382"/>
      <c r="H12" s="382"/>
      <c r="I12" s="382"/>
      <c r="J12" s="382"/>
      <c r="K12" s="382"/>
      <c r="L12" s="382"/>
      <c r="M12" s="382"/>
      <c r="N12" s="382"/>
      <c r="O12" s="382"/>
      <c r="P12" s="382"/>
      <c r="Q12" s="382"/>
      <c r="R12" s="382"/>
      <c r="S12" s="382"/>
      <c r="T12" s="382"/>
      <c r="U12" s="382"/>
      <c r="V12" s="382"/>
      <c r="W12" s="382"/>
      <c r="X12" s="382"/>
      <c r="Y12" s="382"/>
      <c r="Z12" s="382"/>
      <c r="AA12" s="382"/>
      <c r="AB12" s="382"/>
      <c r="AC12" s="382"/>
      <c r="AD12" s="382"/>
      <c r="AE12" s="382"/>
      <c r="AF12" s="382"/>
      <c r="AG12" s="382"/>
      <c r="AH12" s="382"/>
      <c r="AI12" s="382"/>
      <c r="AJ12" s="382"/>
      <c r="AK12" s="382"/>
      <c r="AL12" s="382"/>
      <c r="AM12" s="382"/>
      <c r="AN12" s="382"/>
      <c r="AO12" s="382"/>
      <c r="AP12" s="382"/>
      <c r="AQ12" s="382"/>
      <c r="AR12" s="382"/>
      <c r="AS12" s="382"/>
      <c r="AT12" s="382"/>
      <c r="AU12" s="382"/>
      <c r="AV12" s="382"/>
      <c r="AW12" s="382"/>
      <c r="AX12" s="382"/>
    </row>
    <row r="14" spans="1:53" ht="36.75">
      <c r="A14" s="381" t="s">
        <v>1</v>
      </c>
      <c r="B14" s="381"/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1"/>
      <c r="W14" s="381"/>
      <c r="X14" s="381"/>
      <c r="Y14" s="381"/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1"/>
      <c r="AK14" s="381"/>
      <c r="AL14" s="381"/>
      <c r="AM14" s="381"/>
      <c r="AN14" s="381"/>
      <c r="AO14" s="381"/>
      <c r="AP14" s="381"/>
      <c r="AQ14" s="381"/>
      <c r="AR14" s="381"/>
      <c r="AS14" s="381"/>
      <c r="AT14" s="381"/>
      <c r="AU14" s="381"/>
      <c r="AV14" s="381"/>
      <c r="AW14" s="381"/>
      <c r="AX14" s="381"/>
    </row>
    <row r="18" spans="2:63" ht="23.25">
      <c r="B18" s="423" t="s">
        <v>20</v>
      </c>
      <c r="C18" s="423"/>
      <c r="D18" s="423"/>
      <c r="E18" s="423"/>
      <c r="F18" s="423"/>
      <c r="G18" s="423"/>
      <c r="H18" s="423"/>
      <c r="I18" s="423"/>
      <c r="J18" s="423"/>
      <c r="K18" s="423"/>
      <c r="L18" s="3"/>
      <c r="M18" s="3"/>
      <c r="U18" s="383" t="s">
        <v>194</v>
      </c>
      <c r="V18" s="383"/>
      <c r="W18" s="383"/>
      <c r="X18" s="383"/>
      <c r="Y18" s="383"/>
      <c r="Z18" s="383"/>
      <c r="AA18" s="383"/>
      <c r="AB18" s="383"/>
      <c r="AC18" s="383"/>
      <c r="AD18" s="383"/>
      <c r="AE18" s="383"/>
      <c r="AF18" s="383"/>
      <c r="BA18" s="398"/>
      <c r="BB18" s="399"/>
      <c r="BC18" s="399"/>
      <c r="BD18" s="399"/>
      <c r="BE18" s="399"/>
      <c r="BF18" s="399"/>
      <c r="BG18" s="399"/>
    </row>
    <row r="19" spans="2:63">
      <c r="BB19" s="7"/>
      <c r="BE19" s="431"/>
      <c r="BF19" s="431"/>
      <c r="BH19" s="67"/>
    </row>
    <row r="20" spans="2:63">
      <c r="BB20" s="7"/>
      <c r="BH20" s="7"/>
    </row>
    <row r="21" spans="2:63">
      <c r="BB21" s="432"/>
      <c r="BC21" s="432"/>
      <c r="BD21" s="432"/>
    </row>
    <row r="22" spans="2:63">
      <c r="BB22" s="433"/>
      <c r="BC22" s="433"/>
      <c r="BD22" s="433"/>
    </row>
    <row r="23" spans="2:63" ht="20.25">
      <c r="B23" s="384" t="s">
        <v>21</v>
      </c>
      <c r="C23" s="384"/>
      <c r="D23" s="384"/>
      <c r="E23" s="384"/>
      <c r="F23" s="384"/>
      <c r="G23" s="384"/>
      <c r="H23" s="384"/>
      <c r="I23" s="384"/>
      <c r="J23" s="384"/>
      <c r="K23" s="384"/>
      <c r="V23" s="436">
        <f>Konstrukce!X677</f>
        <v>0</v>
      </c>
      <c r="W23" s="436"/>
      <c r="X23" s="436"/>
      <c r="Y23" s="436"/>
      <c r="Z23" s="436"/>
      <c r="AA23" s="436"/>
      <c r="AB23" s="436"/>
      <c r="AC23" s="436"/>
      <c r="AD23" s="436"/>
      <c r="AE23" s="436"/>
      <c r="AG23" s="437" t="s">
        <v>146</v>
      </c>
      <c r="AH23" s="437"/>
      <c r="AI23" s="437"/>
      <c r="BB23" s="7"/>
    </row>
    <row r="24" spans="2:63">
      <c r="BB24" s="7"/>
    </row>
    <row r="25" spans="2:63" ht="20.25">
      <c r="B25" s="384" t="s">
        <v>22</v>
      </c>
      <c r="C25" s="384"/>
      <c r="D25" s="384"/>
      <c r="E25" s="384"/>
      <c r="F25" s="384"/>
      <c r="G25" s="384"/>
      <c r="H25" s="384"/>
      <c r="I25" s="384"/>
      <c r="J25" s="384"/>
      <c r="K25" s="384"/>
      <c r="V25" s="436">
        <f>Konstrukce!Y677</f>
        <v>0</v>
      </c>
      <c r="W25" s="436"/>
      <c r="X25" s="436"/>
      <c r="Y25" s="436"/>
      <c r="Z25" s="436"/>
      <c r="AA25" s="436"/>
      <c r="AB25" s="436"/>
      <c r="AC25" s="436"/>
      <c r="AD25" s="436"/>
      <c r="AE25" s="436"/>
      <c r="AG25" s="437" t="s">
        <v>146</v>
      </c>
      <c r="AH25" s="437"/>
      <c r="AI25" s="437"/>
      <c r="BB25" s="438"/>
      <c r="BC25" s="438"/>
      <c r="BD25" s="438"/>
    </row>
    <row r="26" spans="2:63">
      <c r="BB26" s="15"/>
    </row>
    <row r="27" spans="2:63" s="312" customFormat="1" ht="20.25">
      <c r="B27" s="384" t="s">
        <v>891</v>
      </c>
      <c r="C27" s="384"/>
      <c r="D27" s="384"/>
      <c r="E27" s="384"/>
      <c r="F27" s="384"/>
      <c r="G27" s="384"/>
      <c r="H27" s="384"/>
      <c r="I27" s="384"/>
      <c r="J27" s="384"/>
      <c r="K27" s="384"/>
      <c r="V27" s="436">
        <f>Nátěry!X131</f>
        <v>0</v>
      </c>
      <c r="W27" s="436"/>
      <c r="X27" s="436"/>
      <c r="Y27" s="436"/>
      <c r="Z27" s="436"/>
      <c r="AA27" s="436"/>
      <c r="AB27" s="436"/>
      <c r="AC27" s="436"/>
      <c r="AD27" s="436"/>
      <c r="AE27" s="436"/>
      <c r="AG27" s="437" t="s">
        <v>146</v>
      </c>
      <c r="AH27" s="437"/>
      <c r="AI27" s="437"/>
      <c r="BB27" s="438"/>
      <c r="BC27" s="438"/>
      <c r="BD27" s="438"/>
    </row>
    <row r="28" spans="2:63">
      <c r="BB28" s="7"/>
    </row>
    <row r="29" spans="2:63">
      <c r="BB29" s="432"/>
      <c r="BC29" s="432"/>
      <c r="BD29" s="432"/>
      <c r="BH29" s="435"/>
      <c r="BI29" s="435"/>
      <c r="BJ29" s="435"/>
      <c r="BK29" s="435"/>
    </row>
    <row r="30" spans="2:63">
      <c r="BB30" s="434"/>
      <c r="BC30" s="434"/>
      <c r="BD30" s="434"/>
    </row>
    <row r="31" spans="2:63">
      <c r="BB31" s="68"/>
    </row>
    <row r="32" spans="2:63">
      <c r="BA32" s="26"/>
      <c r="BB32" s="7"/>
    </row>
    <row r="41" spans="1:50" ht="15.75" thickBot="1"/>
    <row r="42" spans="1:50">
      <c r="A42" s="408"/>
      <c r="B42" s="409"/>
      <c r="C42" s="409"/>
      <c r="D42" s="409"/>
      <c r="E42" s="409"/>
      <c r="F42" s="409"/>
      <c r="G42" s="409"/>
      <c r="H42" s="409"/>
      <c r="I42" s="409"/>
      <c r="J42" s="409"/>
      <c r="K42" s="409"/>
      <c r="L42" s="410"/>
      <c r="M42" s="395" t="s">
        <v>6</v>
      </c>
      <c r="N42" s="389"/>
      <c r="O42" s="389"/>
      <c r="P42" s="389"/>
      <c r="Q42" s="389"/>
      <c r="R42" s="389"/>
      <c r="S42" s="389"/>
      <c r="T42" s="389"/>
      <c r="U42" s="389"/>
      <c r="V42" s="390"/>
      <c r="W42" s="388" t="s">
        <v>9</v>
      </c>
      <c r="X42" s="389"/>
      <c r="Y42" s="389"/>
      <c r="Z42" s="389"/>
      <c r="AA42" s="389"/>
      <c r="AB42" s="389"/>
      <c r="AC42" s="389"/>
      <c r="AD42" s="389"/>
      <c r="AE42" s="389"/>
      <c r="AF42" s="389"/>
      <c r="AG42" s="390"/>
      <c r="AH42" s="388" t="s">
        <v>4</v>
      </c>
      <c r="AI42" s="389"/>
      <c r="AJ42" s="389"/>
      <c r="AK42" s="389"/>
      <c r="AL42" s="389"/>
      <c r="AM42" s="389"/>
      <c r="AN42" s="389"/>
      <c r="AO42" s="389"/>
      <c r="AP42" s="389"/>
      <c r="AQ42" s="389"/>
      <c r="AR42" s="389"/>
      <c r="AS42" s="390"/>
      <c r="AT42" s="414" t="s">
        <v>2</v>
      </c>
      <c r="AU42" s="415"/>
      <c r="AV42" s="415"/>
      <c r="AW42" s="415"/>
      <c r="AX42" s="416"/>
    </row>
    <row r="43" spans="1:50">
      <c r="A43" s="411"/>
      <c r="B43" s="412"/>
      <c r="C43" s="412"/>
      <c r="D43" s="412"/>
      <c r="E43" s="412"/>
      <c r="F43" s="412"/>
      <c r="G43" s="412"/>
      <c r="H43" s="412"/>
      <c r="I43" s="412"/>
      <c r="J43" s="412"/>
      <c r="K43" s="412"/>
      <c r="L43" s="413"/>
      <c r="M43" s="396" t="s">
        <v>7</v>
      </c>
      <c r="N43" s="392"/>
      <c r="O43" s="392"/>
      <c r="P43" s="392"/>
      <c r="Q43" s="392"/>
      <c r="R43" s="392"/>
      <c r="S43" s="392"/>
      <c r="T43" s="392"/>
      <c r="U43" s="392"/>
      <c r="V43" s="393"/>
      <c r="W43" s="406" t="s">
        <v>748</v>
      </c>
      <c r="X43" s="392"/>
      <c r="Y43" s="392"/>
      <c r="Z43" s="392"/>
      <c r="AA43" s="392"/>
      <c r="AB43" s="392"/>
      <c r="AC43" s="392"/>
      <c r="AD43" s="392"/>
      <c r="AE43" s="392"/>
      <c r="AF43" s="392"/>
      <c r="AG43" s="393"/>
      <c r="AH43" s="391" t="s">
        <v>750</v>
      </c>
      <c r="AI43" s="392"/>
      <c r="AJ43" s="392"/>
      <c r="AK43" s="392"/>
      <c r="AL43" s="392"/>
      <c r="AM43" s="392"/>
      <c r="AN43" s="392"/>
      <c r="AO43" s="392"/>
      <c r="AP43" s="392"/>
      <c r="AQ43" s="392"/>
      <c r="AR43" s="392"/>
      <c r="AS43" s="393"/>
      <c r="AT43" s="417">
        <f>Nátěry!AA99</f>
        <v>18</v>
      </c>
      <c r="AU43" s="418"/>
      <c r="AV43" s="418"/>
      <c r="AW43" s="418"/>
      <c r="AX43" s="419"/>
    </row>
    <row r="44" spans="1:50">
      <c r="A44" s="411"/>
      <c r="B44" s="412"/>
      <c r="C44" s="412"/>
      <c r="D44" s="412"/>
      <c r="E44" s="412"/>
      <c r="F44" s="412"/>
      <c r="G44" s="412"/>
      <c r="H44" s="412"/>
      <c r="I44" s="412"/>
      <c r="J44" s="412"/>
      <c r="K44" s="412"/>
      <c r="L44" s="413"/>
      <c r="M44" s="396" t="s">
        <v>8</v>
      </c>
      <c r="N44" s="392"/>
      <c r="O44" s="392"/>
      <c r="P44" s="392"/>
      <c r="Q44" s="392"/>
      <c r="R44" s="392"/>
      <c r="S44" s="392"/>
      <c r="T44" s="392"/>
      <c r="U44" s="392"/>
      <c r="V44" s="393"/>
      <c r="W44" s="391" t="s">
        <v>10</v>
      </c>
      <c r="X44" s="392"/>
      <c r="Y44" s="392"/>
      <c r="Z44" s="392"/>
      <c r="AA44" s="392"/>
      <c r="AB44" s="392"/>
      <c r="AC44" s="392"/>
      <c r="AD44" s="392"/>
      <c r="AE44" s="392"/>
      <c r="AF44" s="392"/>
      <c r="AG44" s="393"/>
      <c r="AH44" s="391" t="s">
        <v>5</v>
      </c>
      <c r="AI44" s="392"/>
      <c r="AJ44" s="392"/>
      <c r="AK44" s="392"/>
      <c r="AL44" s="392"/>
      <c r="AM44" s="392"/>
      <c r="AN44" s="392"/>
      <c r="AO44" s="392"/>
      <c r="AP44" s="392"/>
      <c r="AQ44" s="392"/>
      <c r="AR44" s="392"/>
      <c r="AS44" s="393"/>
      <c r="AT44" s="420" t="s">
        <v>3</v>
      </c>
      <c r="AU44" s="421"/>
      <c r="AV44" s="421"/>
      <c r="AW44" s="421"/>
      <c r="AX44" s="422"/>
    </row>
    <row r="45" spans="1:50" ht="15.75" thickBot="1">
      <c r="A45" s="397"/>
      <c r="B45" s="386"/>
      <c r="C45" s="386"/>
      <c r="D45" s="386"/>
      <c r="E45" s="386"/>
      <c r="F45" s="386"/>
      <c r="G45" s="386"/>
      <c r="H45" s="386"/>
      <c r="I45" s="386"/>
      <c r="J45" s="386"/>
      <c r="K45" s="386"/>
      <c r="L45" s="387"/>
      <c r="M45" s="397"/>
      <c r="N45" s="386"/>
      <c r="O45" s="386"/>
      <c r="P45" s="386"/>
      <c r="Q45" s="386"/>
      <c r="R45" s="386"/>
      <c r="S45" s="386"/>
      <c r="T45" s="386"/>
      <c r="U45" s="386"/>
      <c r="V45" s="394"/>
      <c r="W45" s="378" t="s">
        <v>749</v>
      </c>
      <c r="X45" s="379"/>
      <c r="Y45" s="379"/>
      <c r="Z45" s="379"/>
      <c r="AA45" s="379"/>
      <c r="AB45" s="379"/>
      <c r="AC45" s="379"/>
      <c r="AD45" s="379"/>
      <c r="AE45" s="379"/>
      <c r="AF45" s="379"/>
      <c r="AG45" s="380"/>
      <c r="AH45" s="385" t="s">
        <v>751</v>
      </c>
      <c r="AI45" s="386"/>
      <c r="AJ45" s="386"/>
      <c r="AK45" s="386"/>
      <c r="AL45" s="386"/>
      <c r="AM45" s="386"/>
      <c r="AN45" s="386"/>
      <c r="AO45" s="386"/>
      <c r="AP45" s="386"/>
      <c r="AQ45" s="386"/>
      <c r="AR45" s="386"/>
      <c r="AS45" s="394"/>
      <c r="AT45" s="385">
        <v>1</v>
      </c>
      <c r="AU45" s="386"/>
      <c r="AV45" s="386"/>
      <c r="AW45" s="386"/>
      <c r="AX45" s="387"/>
    </row>
  </sheetData>
  <mergeCells count="60">
    <mergeCell ref="BB21:BD21"/>
    <mergeCell ref="BB22:BD22"/>
    <mergeCell ref="BB30:BD30"/>
    <mergeCell ref="BH29:BK29"/>
    <mergeCell ref="V23:AE23"/>
    <mergeCell ref="V25:AE25"/>
    <mergeCell ref="AG23:AI23"/>
    <mergeCell ref="AG25:AI25"/>
    <mergeCell ref="BB25:BD25"/>
    <mergeCell ref="V27:AE27"/>
    <mergeCell ref="AG27:AI27"/>
    <mergeCell ref="BB27:BD27"/>
    <mergeCell ref="BA18:BG18"/>
    <mergeCell ref="G4:Y4"/>
    <mergeCell ref="G3:Y3"/>
    <mergeCell ref="W43:AG43"/>
    <mergeCell ref="W44:AG44"/>
    <mergeCell ref="A10:AX10"/>
    <mergeCell ref="W42:AG42"/>
    <mergeCell ref="A42:L45"/>
    <mergeCell ref="AT42:AX42"/>
    <mergeCell ref="AT43:AX43"/>
    <mergeCell ref="AT44:AX44"/>
    <mergeCell ref="B18:K18"/>
    <mergeCell ref="Z6:AE7"/>
    <mergeCell ref="AF6:AX7"/>
    <mergeCell ref="BE19:BF19"/>
    <mergeCell ref="BB29:BD29"/>
    <mergeCell ref="W45:AG45"/>
    <mergeCell ref="A14:AX14"/>
    <mergeCell ref="A12:AX12"/>
    <mergeCell ref="U18:AF18"/>
    <mergeCell ref="B23:K23"/>
    <mergeCell ref="B25:K25"/>
    <mergeCell ref="AT45:AX45"/>
    <mergeCell ref="AH42:AS42"/>
    <mergeCell ref="AH43:AS43"/>
    <mergeCell ref="AH44:AS44"/>
    <mergeCell ref="AH45:AS45"/>
    <mergeCell ref="M42:V42"/>
    <mergeCell ref="M43:V43"/>
    <mergeCell ref="M44:V44"/>
    <mergeCell ref="M45:V45"/>
    <mergeCell ref="B27:K27"/>
    <mergeCell ref="B1:F2"/>
    <mergeCell ref="B3:F4"/>
    <mergeCell ref="B5:F5"/>
    <mergeCell ref="B6:F7"/>
    <mergeCell ref="AF1:AX2"/>
    <mergeCell ref="AF3:AX4"/>
    <mergeCell ref="AF5:AX5"/>
    <mergeCell ref="G1:Y1"/>
    <mergeCell ref="G2:Y2"/>
    <mergeCell ref="G7:Y7"/>
    <mergeCell ref="Z3:AE4"/>
    <mergeCell ref="Z5:AE5"/>
    <mergeCell ref="Z1:AB2"/>
    <mergeCell ref="AC1:AE2"/>
    <mergeCell ref="G5:Y5"/>
    <mergeCell ref="G6:Y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677"/>
  <sheetViews>
    <sheetView view="pageBreakPreview" zoomScale="105" zoomScaleNormal="110" zoomScaleSheetLayoutView="105" workbookViewId="0">
      <selection activeCell="AR9" sqref="AR9"/>
    </sheetView>
  </sheetViews>
  <sheetFormatPr defaultRowHeight="15"/>
  <cols>
    <col min="1" max="19" width="1.7109375" customWidth="1"/>
    <col min="20" max="21" width="2.7109375" customWidth="1"/>
    <col min="22" max="27" width="8.28515625" customWidth="1"/>
    <col min="36" max="36" width="18.5703125" bestFit="1" customWidth="1"/>
  </cols>
  <sheetData>
    <row r="1" spans="1:44" ht="15.75" thickBot="1">
      <c r="A1" s="514" t="s">
        <v>37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  <c r="M1" s="514"/>
      <c r="N1" s="514"/>
      <c r="O1" s="514"/>
      <c r="P1" s="514"/>
      <c r="Q1" s="514"/>
      <c r="R1" s="514"/>
      <c r="S1" s="514"/>
      <c r="T1" s="514"/>
      <c r="Z1" s="5" t="s">
        <v>40</v>
      </c>
      <c r="AA1" s="5">
        <v>2</v>
      </c>
    </row>
    <row r="2" spans="1:44">
      <c r="A2" s="487" t="s">
        <v>38</v>
      </c>
      <c r="B2" s="459"/>
      <c r="C2" s="459"/>
      <c r="D2" s="459"/>
      <c r="E2" s="459"/>
      <c r="F2" s="459"/>
      <c r="G2" s="460"/>
      <c r="H2" s="461" t="s">
        <v>744</v>
      </c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462"/>
      <c r="Y2" s="4" t="s">
        <v>47</v>
      </c>
      <c r="Z2" s="414"/>
      <c r="AA2" s="416"/>
      <c r="AD2" s="71">
        <v>0</v>
      </c>
      <c r="AE2" s="516" t="s">
        <v>187</v>
      </c>
      <c r="AF2" s="516"/>
      <c r="AG2" s="516"/>
    </row>
    <row r="3" spans="1:44">
      <c r="A3" s="488"/>
      <c r="B3" s="443"/>
      <c r="C3" s="443"/>
      <c r="D3" s="443"/>
      <c r="E3" s="443"/>
      <c r="F3" s="443"/>
      <c r="G3" s="444"/>
      <c r="H3" s="489" t="s">
        <v>745</v>
      </c>
      <c r="I3" s="490"/>
      <c r="J3" s="490"/>
      <c r="K3" s="490"/>
      <c r="L3" s="490"/>
      <c r="M3" s="490"/>
      <c r="N3" s="490"/>
      <c r="O3" s="490"/>
      <c r="P3" s="490"/>
      <c r="Q3" s="490"/>
      <c r="R3" s="490"/>
      <c r="S3" s="490"/>
      <c r="T3" s="490"/>
      <c r="U3" s="490"/>
      <c r="V3" s="490"/>
      <c r="W3" s="490"/>
      <c r="X3" s="491"/>
      <c r="Y3" s="27" t="s">
        <v>41</v>
      </c>
      <c r="Z3" s="492" t="s">
        <v>751</v>
      </c>
      <c r="AA3" s="493"/>
      <c r="AD3" s="83">
        <v>0</v>
      </c>
      <c r="AE3" s="516" t="s">
        <v>188</v>
      </c>
      <c r="AF3" s="516"/>
      <c r="AG3" s="516"/>
    </row>
    <row r="4" spans="1:44">
      <c r="A4" s="494" t="s">
        <v>39</v>
      </c>
      <c r="B4" s="495"/>
      <c r="C4" s="495"/>
      <c r="D4" s="495"/>
      <c r="E4" s="495"/>
      <c r="F4" s="495"/>
      <c r="G4" s="496"/>
      <c r="H4" s="497" t="s">
        <v>754</v>
      </c>
      <c r="I4" s="498"/>
      <c r="J4" s="498"/>
      <c r="K4" s="498"/>
      <c r="L4" s="498"/>
      <c r="M4" s="498"/>
      <c r="N4" s="498"/>
      <c r="O4" s="498"/>
      <c r="P4" s="498"/>
      <c r="Q4" s="498"/>
      <c r="R4" s="498"/>
      <c r="S4" s="498"/>
      <c r="T4" s="498"/>
      <c r="U4" s="498"/>
      <c r="V4" s="498"/>
      <c r="W4" s="498"/>
      <c r="X4" s="499"/>
      <c r="Y4" s="28" t="s">
        <v>48</v>
      </c>
      <c r="Z4" s="500"/>
      <c r="AA4" s="501"/>
      <c r="AD4" s="84">
        <v>0</v>
      </c>
      <c r="AE4" s="516" t="s">
        <v>189</v>
      </c>
      <c r="AF4" s="516"/>
      <c r="AG4" s="516"/>
    </row>
    <row r="5" spans="1:44" ht="15.75" thickBot="1">
      <c r="A5" s="397"/>
      <c r="B5" s="386"/>
      <c r="C5" s="386"/>
      <c r="D5" s="386"/>
      <c r="E5" s="386"/>
      <c r="F5" s="386"/>
      <c r="G5" s="394"/>
      <c r="H5" s="447" t="s">
        <v>755</v>
      </c>
      <c r="I5" s="448"/>
      <c r="J5" s="448"/>
      <c r="K5" s="448"/>
      <c r="L5" s="448"/>
      <c r="M5" s="448"/>
      <c r="N5" s="448"/>
      <c r="O5" s="448"/>
      <c r="P5" s="448"/>
      <c r="Q5" s="448"/>
      <c r="R5" s="448"/>
      <c r="S5" s="448"/>
      <c r="T5" s="448"/>
      <c r="U5" s="448"/>
      <c r="V5" s="448"/>
      <c r="W5" s="448"/>
      <c r="X5" s="449"/>
      <c r="Y5" s="16" t="s">
        <v>41</v>
      </c>
      <c r="Z5" s="450" t="s">
        <v>750</v>
      </c>
      <c r="AA5" s="451"/>
      <c r="AD5" s="82">
        <v>0</v>
      </c>
      <c r="AE5" s="516" t="s">
        <v>190</v>
      </c>
      <c r="AF5" s="516"/>
      <c r="AG5" s="516"/>
    </row>
    <row r="6" spans="1:44">
      <c r="A6" s="452" t="s">
        <v>41</v>
      </c>
      <c r="B6" s="455" t="s">
        <v>42</v>
      </c>
      <c r="C6" s="458" t="s">
        <v>41</v>
      </c>
      <c r="D6" s="459"/>
      <c r="E6" s="459"/>
      <c r="F6" s="459"/>
      <c r="G6" s="460"/>
      <c r="H6" s="461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62"/>
      <c r="T6" s="463" t="s">
        <v>49</v>
      </c>
      <c r="U6" s="466" t="s">
        <v>50</v>
      </c>
      <c r="V6" s="469" t="s">
        <v>51</v>
      </c>
      <c r="W6" s="472" t="s">
        <v>52</v>
      </c>
      <c r="X6" s="474" t="s">
        <v>54</v>
      </c>
      <c r="Y6" s="475"/>
      <c r="Z6" s="476" t="s">
        <v>44</v>
      </c>
      <c r="AA6" s="477"/>
    </row>
    <row r="7" spans="1:44" ht="15" customHeight="1">
      <c r="A7" s="453"/>
      <c r="B7" s="456"/>
      <c r="C7" s="480" t="s">
        <v>43</v>
      </c>
      <c r="D7" s="481"/>
      <c r="E7" s="481"/>
      <c r="F7" s="481"/>
      <c r="G7" s="482"/>
      <c r="H7" s="446" t="s">
        <v>58</v>
      </c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83"/>
      <c r="T7" s="464"/>
      <c r="U7" s="467"/>
      <c r="V7" s="470"/>
      <c r="W7" s="473"/>
      <c r="X7" s="484" t="s">
        <v>55</v>
      </c>
      <c r="Y7" s="485"/>
      <c r="Z7" s="478"/>
      <c r="AA7" s="479"/>
      <c r="AB7" s="441" t="s">
        <v>53</v>
      </c>
      <c r="AC7" s="399"/>
      <c r="AD7" s="399"/>
      <c r="AE7" s="399"/>
      <c r="AF7" s="399"/>
      <c r="AG7" s="399"/>
      <c r="AH7" s="399"/>
      <c r="AI7" s="399"/>
      <c r="AJ7" s="399"/>
      <c r="AK7" s="399"/>
      <c r="AQ7" s="399" t="s">
        <v>193</v>
      </c>
      <c r="AR7" s="399"/>
    </row>
    <row r="8" spans="1:44">
      <c r="A8" s="454"/>
      <c r="B8" s="457"/>
      <c r="C8" s="442" t="s">
        <v>42</v>
      </c>
      <c r="D8" s="443"/>
      <c r="E8" s="443"/>
      <c r="F8" s="443"/>
      <c r="G8" s="444"/>
      <c r="H8" s="417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45"/>
      <c r="T8" s="465"/>
      <c r="U8" s="468"/>
      <c r="V8" s="471"/>
      <c r="W8" s="29" t="s">
        <v>53</v>
      </c>
      <c r="X8" s="29" t="s">
        <v>56</v>
      </c>
      <c r="Y8" s="30" t="s">
        <v>57</v>
      </c>
      <c r="Z8" s="29" t="s">
        <v>45</v>
      </c>
      <c r="AA8" s="31" t="s">
        <v>46</v>
      </c>
      <c r="AB8" s="446" t="s">
        <v>81</v>
      </c>
      <c r="AC8" s="412"/>
      <c r="AD8" s="399" t="s">
        <v>148</v>
      </c>
      <c r="AE8" s="399"/>
      <c r="AF8" s="399" t="s">
        <v>149</v>
      </c>
      <c r="AG8" s="399"/>
      <c r="AH8" s="399" t="s">
        <v>150</v>
      </c>
      <c r="AI8" s="399"/>
      <c r="AJ8" s="399" t="s">
        <v>151</v>
      </c>
      <c r="AK8" s="399"/>
      <c r="AL8" s="399" t="s">
        <v>147</v>
      </c>
      <c r="AM8" s="399"/>
      <c r="AN8" s="399"/>
      <c r="AO8" s="399"/>
      <c r="AQ8" s="85" t="s">
        <v>191</v>
      </c>
      <c r="AR8" s="85" t="s">
        <v>29</v>
      </c>
    </row>
    <row r="9" spans="1:44">
      <c r="C9" s="429">
        <v>767</v>
      </c>
      <c r="D9" s="429"/>
      <c r="E9" s="429"/>
      <c r="F9" s="429"/>
      <c r="G9" s="429"/>
      <c r="H9" s="429" t="s">
        <v>153</v>
      </c>
      <c r="I9" s="429"/>
      <c r="J9" s="429"/>
      <c r="K9" s="429"/>
      <c r="L9" s="429"/>
      <c r="M9" s="429"/>
      <c r="N9" s="429"/>
      <c r="O9" s="429"/>
      <c r="P9" s="429"/>
      <c r="Q9" s="429"/>
      <c r="R9" s="429"/>
      <c r="S9" s="429"/>
      <c r="T9" s="429"/>
      <c r="U9" s="429"/>
      <c r="W9" s="70"/>
      <c r="X9" s="70"/>
      <c r="Y9" s="70"/>
      <c r="AR9" s="96"/>
    </row>
    <row r="10" spans="1:44" s="26" customFormat="1">
      <c r="C10" s="24"/>
      <c r="D10" s="24"/>
      <c r="E10" s="24"/>
      <c r="F10" s="24"/>
      <c r="G10" s="24"/>
      <c r="W10" s="70"/>
      <c r="X10" s="70"/>
      <c r="Y10" s="70"/>
    </row>
    <row r="11" spans="1:44" s="230" customFormat="1">
      <c r="A11" s="399">
        <v>1</v>
      </c>
      <c r="B11" s="399"/>
      <c r="C11" s="512" t="s">
        <v>752</v>
      </c>
      <c r="D11" s="512"/>
      <c r="E11" s="512"/>
      <c r="F11" s="512"/>
      <c r="G11" s="512"/>
      <c r="H11" s="505" t="s">
        <v>762</v>
      </c>
      <c r="I11" s="505"/>
      <c r="J11" s="505"/>
      <c r="K11" s="505"/>
      <c r="L11" s="505"/>
      <c r="M11" s="505"/>
      <c r="N11" s="505"/>
      <c r="O11" s="505"/>
      <c r="P11" s="505"/>
      <c r="Q11" s="505"/>
      <c r="R11" s="505"/>
      <c r="S11" s="505"/>
      <c r="T11" s="505"/>
      <c r="U11" s="505"/>
      <c r="V11" s="236"/>
      <c r="W11" s="70"/>
      <c r="X11" s="70"/>
      <c r="Y11" s="70"/>
      <c r="Z11" s="232"/>
      <c r="AA11" s="232"/>
      <c r="AC11" s="176"/>
      <c r="AD11" s="237"/>
      <c r="AE11" s="176"/>
      <c r="AF11" s="237"/>
      <c r="AG11" s="176"/>
      <c r="AH11" s="237"/>
      <c r="AI11" s="176"/>
      <c r="AJ11" s="237"/>
      <c r="AK11" s="176"/>
      <c r="AM11" s="238"/>
      <c r="AN11" s="237"/>
      <c r="AO11" s="176"/>
      <c r="AR11" s="176"/>
    </row>
    <row r="12" spans="1:44" s="230" customFormat="1">
      <c r="A12" s="151"/>
      <c r="B12" s="151"/>
      <c r="C12" s="399"/>
      <c r="D12" s="399"/>
      <c r="E12" s="399"/>
      <c r="F12" s="399"/>
      <c r="G12" s="399"/>
      <c r="H12" s="506" t="s">
        <v>769</v>
      </c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1"/>
      <c r="W12" s="70"/>
      <c r="X12" s="70"/>
      <c r="Y12" s="70"/>
      <c r="Z12" s="232"/>
      <c r="AA12" s="232"/>
      <c r="AC12" s="176"/>
      <c r="AD12" s="237"/>
      <c r="AE12" s="176"/>
      <c r="AF12" s="237"/>
      <c r="AG12" s="176"/>
      <c r="AH12" s="237"/>
      <c r="AI12" s="176"/>
      <c r="AJ12" s="237"/>
      <c r="AK12" s="176"/>
      <c r="AM12" s="238"/>
      <c r="AN12" s="237"/>
      <c r="AO12" s="176"/>
      <c r="AR12" s="176"/>
    </row>
    <row r="13" spans="1:44" s="230" customFormat="1">
      <c r="A13" s="232"/>
      <c r="B13" s="232"/>
      <c r="C13" s="399"/>
      <c r="D13" s="399"/>
      <c r="E13" s="399"/>
      <c r="F13" s="399"/>
      <c r="G13" s="399"/>
      <c r="H13" s="506" t="s">
        <v>763</v>
      </c>
      <c r="I13" s="506"/>
      <c r="J13" s="506"/>
      <c r="K13" s="506"/>
      <c r="L13" s="506"/>
      <c r="M13" s="506"/>
      <c r="N13" s="506"/>
      <c r="O13" s="506"/>
      <c r="P13" s="506"/>
      <c r="Q13" s="506"/>
      <c r="R13" s="506"/>
      <c r="S13" s="506"/>
      <c r="T13" s="506"/>
      <c r="U13" s="506"/>
      <c r="V13" s="1"/>
      <c r="W13" s="70"/>
      <c r="X13" s="70"/>
      <c r="Y13" s="70"/>
      <c r="Z13" s="232"/>
      <c r="AA13" s="232"/>
      <c r="AC13" s="176"/>
      <c r="AD13" s="237"/>
      <c r="AE13" s="176"/>
      <c r="AF13" s="237"/>
      <c r="AG13" s="176"/>
      <c r="AH13" s="237"/>
      <c r="AI13" s="176"/>
      <c r="AJ13" s="237"/>
      <c r="AK13" s="176"/>
      <c r="AM13" s="238"/>
      <c r="AN13" s="237"/>
      <c r="AO13" s="176"/>
      <c r="AR13" s="176"/>
    </row>
    <row r="14" spans="1:44" s="230" customFormat="1">
      <c r="A14" s="232"/>
      <c r="B14" s="232"/>
      <c r="C14" s="232"/>
      <c r="D14" s="232"/>
      <c r="E14" s="232"/>
      <c r="F14" s="232"/>
      <c r="G14" s="232"/>
      <c r="H14" s="431" t="s">
        <v>764</v>
      </c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1"/>
      <c r="W14" s="70"/>
      <c r="X14" s="70"/>
      <c r="Y14" s="70"/>
      <c r="Z14" s="232"/>
      <c r="AA14" s="232"/>
      <c r="AC14" s="176"/>
      <c r="AD14" s="237"/>
      <c r="AE14" s="176"/>
      <c r="AF14" s="237"/>
      <c r="AG14" s="176"/>
      <c r="AH14" s="237"/>
      <c r="AI14" s="176"/>
      <c r="AJ14" s="237"/>
      <c r="AK14" s="176"/>
      <c r="AM14" s="238"/>
      <c r="AN14" s="237"/>
      <c r="AO14" s="176"/>
      <c r="AR14" s="176"/>
    </row>
    <row r="15" spans="1:44" s="230" customFormat="1">
      <c r="A15" s="232"/>
      <c r="B15" s="232"/>
      <c r="C15" s="232"/>
      <c r="D15" s="232"/>
      <c r="E15" s="232"/>
      <c r="F15" s="232"/>
      <c r="G15" s="232"/>
      <c r="H15" s="431" t="s">
        <v>765</v>
      </c>
      <c r="I15" s="431"/>
      <c r="J15" s="431"/>
      <c r="K15" s="431"/>
      <c r="L15" s="431"/>
      <c r="M15" s="431"/>
      <c r="N15" s="431"/>
      <c r="O15" s="431"/>
      <c r="P15" s="431"/>
      <c r="Q15" s="431"/>
      <c r="R15" s="431"/>
      <c r="S15" s="431"/>
      <c r="T15" s="431"/>
      <c r="U15" s="431"/>
      <c r="V15" s="1"/>
      <c r="W15" s="70"/>
      <c r="X15" s="70"/>
      <c r="Y15" s="70"/>
      <c r="Z15" s="232"/>
      <c r="AA15" s="232"/>
      <c r="AC15" s="176"/>
      <c r="AD15" s="237"/>
      <c r="AE15" s="176"/>
      <c r="AF15" s="237"/>
      <c r="AG15" s="176"/>
      <c r="AH15" s="237"/>
      <c r="AI15" s="176"/>
      <c r="AJ15" s="237"/>
      <c r="AK15" s="176"/>
      <c r="AM15" s="238"/>
      <c r="AN15" s="237"/>
      <c r="AO15" s="176"/>
      <c r="AR15" s="176"/>
    </row>
    <row r="16" spans="1:44" s="230" customFormat="1">
      <c r="A16" s="232"/>
      <c r="B16" s="232"/>
      <c r="C16" s="232"/>
      <c r="D16" s="232"/>
      <c r="E16" s="232"/>
      <c r="F16" s="232"/>
      <c r="G16" s="232"/>
      <c r="H16" s="431" t="s">
        <v>766</v>
      </c>
      <c r="I16" s="431"/>
      <c r="J16" s="431"/>
      <c r="K16" s="431"/>
      <c r="L16" s="431"/>
      <c r="M16" s="431"/>
      <c r="N16" s="431"/>
      <c r="O16" s="431"/>
      <c r="P16" s="431"/>
      <c r="Q16" s="431"/>
      <c r="R16" s="431"/>
      <c r="S16" s="431"/>
      <c r="T16" s="431"/>
      <c r="U16" s="431"/>
      <c r="V16" s="1"/>
      <c r="W16" s="70"/>
      <c r="X16" s="70"/>
      <c r="Y16" s="70"/>
      <c r="Z16" s="232"/>
      <c r="AA16" s="232"/>
      <c r="AC16" s="176"/>
      <c r="AD16" s="237"/>
      <c r="AE16" s="176"/>
      <c r="AF16" s="237"/>
      <c r="AG16" s="176"/>
      <c r="AH16" s="237"/>
      <c r="AI16" s="176"/>
      <c r="AJ16" s="237"/>
      <c r="AK16" s="176"/>
      <c r="AM16" s="238"/>
      <c r="AN16" s="237"/>
      <c r="AO16" s="176"/>
      <c r="AR16" s="176"/>
    </row>
    <row r="17" spans="1:44" s="230" customFormat="1">
      <c r="C17" s="194"/>
      <c r="D17" s="194"/>
      <c r="E17" s="194"/>
      <c r="F17" s="194"/>
      <c r="G17" s="194"/>
      <c r="H17" s="507" t="s">
        <v>767</v>
      </c>
      <c r="I17" s="507"/>
      <c r="J17" s="507"/>
      <c r="K17" s="507"/>
      <c r="L17" s="507"/>
      <c r="M17" s="507"/>
      <c r="N17" s="507"/>
      <c r="O17" s="507"/>
      <c r="P17" s="507"/>
      <c r="Q17" s="507"/>
      <c r="R17" s="507"/>
      <c r="S17" s="507"/>
      <c r="T17" s="507"/>
      <c r="U17" s="507"/>
      <c r="W17" s="205"/>
      <c r="X17" s="205"/>
      <c r="Y17" s="205"/>
      <c r="AB17" s="176"/>
      <c r="AC17" s="237"/>
      <c r="AD17" s="176"/>
      <c r="AE17" s="237"/>
      <c r="AF17" s="176"/>
      <c r="AG17" s="237"/>
      <c r="AH17" s="176"/>
      <c r="AI17" s="237"/>
      <c r="AJ17" s="176"/>
      <c r="AL17" s="238"/>
      <c r="AM17" s="237"/>
      <c r="AN17" s="176"/>
      <c r="AQ17" s="176"/>
    </row>
    <row r="18" spans="1:44" s="230" customFormat="1">
      <c r="C18" s="194"/>
      <c r="D18" s="194"/>
      <c r="E18" s="194"/>
      <c r="F18" s="194"/>
      <c r="G18" s="194"/>
      <c r="H18" s="507" t="s">
        <v>768</v>
      </c>
      <c r="I18" s="507"/>
      <c r="J18" s="507"/>
      <c r="K18" s="507"/>
      <c r="L18" s="507"/>
      <c r="M18" s="507"/>
      <c r="N18" s="507"/>
      <c r="O18" s="507"/>
      <c r="P18" s="507"/>
      <c r="Q18" s="507"/>
      <c r="R18" s="507"/>
      <c r="S18" s="507"/>
      <c r="T18" s="507"/>
      <c r="U18" s="507"/>
      <c r="V18" s="50"/>
      <c r="W18" s="43"/>
      <c r="X18" s="194"/>
      <c r="Y18" s="205"/>
      <c r="AC18" s="176"/>
      <c r="AD18" s="237"/>
      <c r="AE18" s="176"/>
      <c r="AF18" s="237"/>
      <c r="AG18" s="176"/>
      <c r="AH18" s="237"/>
      <c r="AI18" s="176"/>
      <c r="AJ18" s="237"/>
      <c r="AK18" s="176"/>
      <c r="AM18" s="238"/>
      <c r="AN18" s="237"/>
      <c r="AO18" s="176"/>
      <c r="AR18" s="176"/>
    </row>
    <row r="19" spans="1:44" s="230" customFormat="1">
      <c r="C19" s="194"/>
      <c r="D19" s="194"/>
      <c r="E19" s="194"/>
      <c r="F19" s="194"/>
      <c r="G19" s="194"/>
      <c r="H19" s="507" t="s">
        <v>770</v>
      </c>
      <c r="I19" s="507"/>
      <c r="J19" s="507"/>
      <c r="K19" s="507"/>
      <c r="L19" s="507"/>
      <c r="M19" s="507"/>
      <c r="N19" s="507"/>
      <c r="O19" s="507"/>
      <c r="P19" s="507"/>
      <c r="Q19" s="507"/>
      <c r="R19" s="507"/>
      <c r="S19" s="507"/>
      <c r="T19" s="507"/>
      <c r="U19" s="507"/>
      <c r="V19" s="43"/>
      <c r="W19" s="205"/>
      <c r="X19" s="205"/>
      <c r="Y19" s="205"/>
      <c r="AC19" s="176"/>
      <c r="AD19" s="237"/>
      <c r="AE19" s="176"/>
      <c r="AF19" s="237"/>
      <c r="AG19" s="176"/>
      <c r="AH19" s="237"/>
      <c r="AI19" s="176"/>
      <c r="AJ19" s="237"/>
      <c r="AK19" s="176"/>
      <c r="AM19" s="238"/>
      <c r="AN19" s="237"/>
      <c r="AO19" s="176"/>
      <c r="AR19" s="176"/>
    </row>
    <row r="20" spans="1:44" s="230" customFormat="1">
      <c r="C20" s="194"/>
      <c r="D20" s="194"/>
      <c r="E20" s="194"/>
      <c r="F20" s="194"/>
      <c r="G20" s="194"/>
      <c r="H20" s="507" t="s">
        <v>771</v>
      </c>
      <c r="I20" s="507"/>
      <c r="J20" s="507"/>
      <c r="K20" s="507"/>
      <c r="L20" s="507"/>
      <c r="M20" s="507"/>
      <c r="N20" s="507"/>
      <c r="O20" s="507"/>
      <c r="P20" s="507"/>
      <c r="Q20" s="507"/>
      <c r="R20" s="507"/>
      <c r="S20" s="507"/>
      <c r="T20" s="507"/>
      <c r="U20" s="507"/>
      <c r="V20" s="43"/>
      <c r="W20" s="205"/>
      <c r="X20" s="205"/>
      <c r="Y20" s="205"/>
      <c r="AC20" s="176"/>
      <c r="AD20" s="237"/>
      <c r="AE20" s="176"/>
      <c r="AF20" s="237"/>
      <c r="AG20" s="176"/>
      <c r="AH20" s="237"/>
      <c r="AI20" s="176"/>
      <c r="AJ20" s="237"/>
      <c r="AK20" s="176"/>
      <c r="AM20" s="238"/>
      <c r="AN20" s="237"/>
      <c r="AO20" s="176"/>
      <c r="AR20" s="176"/>
    </row>
    <row r="21" spans="1:44" s="230" customFormat="1">
      <c r="C21" s="194"/>
      <c r="D21" s="194"/>
      <c r="E21" s="194"/>
      <c r="F21" s="194"/>
      <c r="G21" s="194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43"/>
      <c r="W21" s="205"/>
      <c r="X21" s="205"/>
      <c r="Y21" s="205"/>
      <c r="AC21" s="176"/>
      <c r="AD21" s="237"/>
      <c r="AE21" s="176"/>
      <c r="AF21" s="237"/>
      <c r="AG21" s="176"/>
      <c r="AH21" s="237"/>
      <c r="AI21" s="176"/>
      <c r="AJ21" s="237"/>
      <c r="AK21" s="176"/>
      <c r="AM21" s="238"/>
      <c r="AN21" s="237"/>
      <c r="AO21" s="176"/>
      <c r="AR21" s="176"/>
    </row>
    <row r="22" spans="1:44" s="232" customFormat="1">
      <c r="A22" s="1"/>
      <c r="B22" s="1"/>
      <c r="C22" s="399" t="s">
        <v>772</v>
      </c>
      <c r="D22" s="399"/>
      <c r="E22" s="399"/>
      <c r="F22" s="399"/>
      <c r="G22" s="399"/>
      <c r="H22" s="431" t="s">
        <v>773</v>
      </c>
      <c r="I22" s="431"/>
      <c r="J22" s="431"/>
      <c r="K22" s="431"/>
      <c r="L22" s="431"/>
      <c r="M22" s="431"/>
      <c r="N22" s="431"/>
      <c r="O22" s="431"/>
      <c r="P22" s="431"/>
      <c r="Q22" s="431"/>
      <c r="R22" s="431"/>
      <c r="S22" s="431"/>
      <c r="T22" s="431"/>
      <c r="U22" s="431"/>
      <c r="V22" s="1"/>
      <c r="W22" s="255"/>
      <c r="X22" s="255"/>
      <c r="Y22" s="70"/>
      <c r="AC22" s="227"/>
      <c r="AD22" s="71"/>
      <c r="AE22" s="227"/>
      <c r="AF22" s="71"/>
      <c r="AG22" s="227"/>
      <c r="AH22" s="71"/>
      <c r="AI22" s="227"/>
      <c r="AJ22" s="71"/>
      <c r="AK22" s="227"/>
      <c r="AM22" s="69"/>
      <c r="AN22" s="71"/>
      <c r="AO22" s="227"/>
      <c r="AR22" s="227"/>
    </row>
    <row r="23" spans="1:44" s="232" customFormat="1">
      <c r="A23" s="1"/>
      <c r="B23" s="1"/>
      <c r="C23" s="223"/>
      <c r="D23" s="223"/>
      <c r="E23" s="223"/>
      <c r="F23" s="223"/>
      <c r="G23" s="223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1"/>
      <c r="W23" s="255"/>
      <c r="X23" s="255"/>
      <c r="Y23" s="70"/>
      <c r="AC23" s="227"/>
      <c r="AD23" s="71"/>
      <c r="AE23" s="227"/>
      <c r="AF23" s="71"/>
      <c r="AG23" s="227"/>
      <c r="AH23" s="71"/>
      <c r="AI23" s="227"/>
      <c r="AJ23" s="71"/>
      <c r="AK23" s="227"/>
      <c r="AM23" s="69"/>
      <c r="AN23" s="71"/>
      <c r="AO23" s="227"/>
      <c r="AR23" s="227"/>
    </row>
    <row r="24" spans="1:44" s="232" customFormat="1">
      <c r="C24" s="399" t="s">
        <v>774</v>
      </c>
      <c r="D24" s="399"/>
      <c r="E24" s="399"/>
      <c r="F24" s="399"/>
      <c r="G24" s="399"/>
      <c r="H24" s="431" t="s">
        <v>775</v>
      </c>
      <c r="I24" s="431"/>
      <c r="J24" s="431"/>
      <c r="K24" s="431"/>
      <c r="L24" s="431"/>
      <c r="M24" s="431"/>
      <c r="N24" s="431"/>
      <c r="O24" s="431"/>
      <c r="P24" s="431"/>
      <c r="Q24" s="431"/>
      <c r="R24" s="431"/>
      <c r="S24" s="431"/>
      <c r="T24" s="431"/>
      <c r="U24" s="431"/>
      <c r="V24" s="431"/>
      <c r="W24" s="70"/>
      <c r="X24" s="70"/>
      <c r="Y24" s="70"/>
      <c r="AC24" s="227"/>
      <c r="AD24" s="71"/>
      <c r="AE24" s="227"/>
      <c r="AF24" s="71"/>
      <c r="AG24" s="227"/>
      <c r="AH24" s="71"/>
      <c r="AI24" s="227"/>
      <c r="AJ24" s="71"/>
      <c r="AK24" s="227"/>
      <c r="AM24" s="69"/>
      <c r="AN24" s="71"/>
      <c r="AO24" s="227"/>
      <c r="AR24" s="227"/>
    </row>
    <row r="25" spans="1:44" s="232" customFormat="1">
      <c r="C25" s="223"/>
      <c r="D25" s="223"/>
      <c r="E25" s="223"/>
      <c r="F25" s="223"/>
      <c r="G25" s="223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70"/>
      <c r="X25" s="70"/>
      <c r="Y25" s="70"/>
      <c r="AC25" s="227"/>
      <c r="AD25" s="71"/>
      <c r="AE25" s="227"/>
      <c r="AF25" s="71"/>
      <c r="AG25" s="227"/>
      <c r="AH25" s="71"/>
      <c r="AI25" s="227"/>
      <c r="AJ25" s="71"/>
      <c r="AK25" s="227"/>
      <c r="AM25" s="69"/>
      <c r="AN25" s="71"/>
      <c r="AO25" s="227"/>
      <c r="AR25" s="227"/>
    </row>
    <row r="26" spans="1:44" s="232" customFormat="1">
      <c r="A26" s="1"/>
      <c r="B26" s="1"/>
      <c r="C26" s="194"/>
      <c r="D26" s="194"/>
      <c r="E26" s="194"/>
      <c r="F26" s="194"/>
      <c r="G26" s="194"/>
      <c r="H26" s="431" t="s">
        <v>776</v>
      </c>
      <c r="I26" s="431"/>
      <c r="J26" s="431"/>
      <c r="K26" s="431"/>
      <c r="L26" s="431"/>
      <c r="M26" s="431"/>
      <c r="N26" s="431"/>
      <c r="O26" s="431"/>
      <c r="P26" s="431"/>
      <c r="Q26" s="431"/>
      <c r="R26" s="431"/>
      <c r="S26" s="431"/>
      <c r="T26" s="399" t="s">
        <v>80</v>
      </c>
      <c r="U26" s="399"/>
      <c r="V26" s="232">
        <v>3</v>
      </c>
      <c r="W26" s="70">
        <v>0</v>
      </c>
      <c r="X26" s="70">
        <f>V26*W26</f>
        <v>0</v>
      </c>
      <c r="AM26" s="256"/>
    </row>
    <row r="27" spans="1:44" s="230" customFormat="1">
      <c r="H27" s="431" t="s">
        <v>777</v>
      </c>
      <c r="I27" s="431"/>
      <c r="J27" s="431"/>
      <c r="K27" s="431"/>
      <c r="L27" s="431"/>
      <c r="M27" s="431"/>
      <c r="N27" s="431"/>
      <c r="O27" s="431"/>
      <c r="P27" s="431"/>
      <c r="Q27" s="431"/>
      <c r="R27" s="431"/>
      <c r="S27" s="431"/>
      <c r="T27" s="194"/>
      <c r="U27" s="194"/>
      <c r="V27" s="43"/>
      <c r="W27" s="234"/>
      <c r="X27" s="253"/>
      <c r="Y27" s="205"/>
      <c r="AC27" s="176"/>
      <c r="AD27" s="237"/>
      <c r="AE27" s="176"/>
      <c r="AF27" s="237"/>
      <c r="AG27" s="176"/>
      <c r="AH27" s="237"/>
      <c r="AI27" s="176"/>
      <c r="AJ27" s="237"/>
      <c r="AK27" s="176"/>
      <c r="AM27" s="238"/>
      <c r="AN27" s="237"/>
      <c r="AO27" s="176"/>
      <c r="AR27" s="176"/>
    </row>
    <row r="28" spans="1:44" s="230" customFormat="1"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W28" s="234"/>
      <c r="X28" s="205"/>
      <c r="Y28" s="205"/>
      <c r="AC28" s="176"/>
      <c r="AD28" s="237"/>
      <c r="AE28" s="176"/>
      <c r="AF28" s="237"/>
      <c r="AG28" s="176"/>
      <c r="AH28" s="237"/>
      <c r="AI28" s="176"/>
      <c r="AJ28" s="237"/>
      <c r="AK28" s="176"/>
      <c r="AM28" s="238"/>
      <c r="AN28" s="237"/>
      <c r="AO28" s="176"/>
      <c r="AR28" s="176"/>
    </row>
    <row r="29" spans="1:44" s="230" customFormat="1">
      <c r="A29" s="399">
        <v>2</v>
      </c>
      <c r="B29" s="399"/>
      <c r="C29" s="512" t="s">
        <v>753</v>
      </c>
      <c r="D29" s="512"/>
      <c r="E29" s="512"/>
      <c r="F29" s="512"/>
      <c r="G29" s="512"/>
      <c r="H29" s="505" t="s">
        <v>756</v>
      </c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  <c r="T29" s="505"/>
      <c r="U29" s="505"/>
      <c r="V29" s="236"/>
      <c r="W29" s="70"/>
      <c r="X29" s="70"/>
      <c r="Y29" s="70"/>
      <c r="Z29" s="232"/>
      <c r="AA29" s="232"/>
      <c r="AC29" s="176"/>
      <c r="AD29" s="237"/>
      <c r="AE29" s="176"/>
      <c r="AF29" s="237"/>
      <c r="AG29" s="176"/>
      <c r="AH29" s="237"/>
      <c r="AI29" s="176"/>
      <c r="AJ29" s="237"/>
      <c r="AK29" s="176"/>
      <c r="AM29" s="238"/>
      <c r="AN29" s="237"/>
      <c r="AO29" s="176"/>
      <c r="AR29" s="176"/>
    </row>
    <row r="30" spans="1:44" s="230" customFormat="1">
      <c r="A30" s="151"/>
      <c r="B30" s="151"/>
      <c r="C30" s="399" t="s">
        <v>757</v>
      </c>
      <c r="D30" s="399"/>
      <c r="E30" s="399"/>
      <c r="F30" s="399"/>
      <c r="G30" s="399"/>
      <c r="H30" s="509" t="s">
        <v>758</v>
      </c>
      <c r="I30" s="509"/>
      <c r="J30" s="509"/>
      <c r="K30" s="509"/>
      <c r="L30" s="509"/>
      <c r="M30" s="509"/>
      <c r="N30" s="509"/>
      <c r="O30" s="509"/>
      <c r="P30" s="509"/>
      <c r="Q30" s="509"/>
      <c r="R30" s="509"/>
      <c r="S30" s="509"/>
      <c r="T30" s="509"/>
      <c r="U30" s="509"/>
      <c r="V30" s="1"/>
      <c r="W30" s="70"/>
      <c r="X30" s="70"/>
      <c r="Y30" s="70"/>
      <c r="Z30" s="232"/>
      <c r="AA30" s="232"/>
      <c r="AC30" s="176"/>
      <c r="AD30" s="237"/>
      <c r="AE30" s="176"/>
      <c r="AF30" s="237"/>
      <c r="AG30" s="176"/>
      <c r="AH30" s="237"/>
      <c r="AI30" s="176"/>
      <c r="AJ30" s="237"/>
      <c r="AK30" s="176"/>
      <c r="AM30" s="238"/>
      <c r="AN30" s="237"/>
      <c r="AO30" s="176"/>
      <c r="AR30" s="176"/>
    </row>
    <row r="31" spans="1:44" s="230" customFormat="1">
      <c r="A31" s="232"/>
      <c r="B31" s="232"/>
      <c r="C31" s="399" t="s">
        <v>759</v>
      </c>
      <c r="D31" s="399"/>
      <c r="E31" s="399"/>
      <c r="F31" s="399"/>
      <c r="G31" s="399"/>
      <c r="H31" s="506" t="s">
        <v>760</v>
      </c>
      <c r="I31" s="506"/>
      <c r="J31" s="506"/>
      <c r="K31" s="506"/>
      <c r="L31" s="506"/>
      <c r="M31" s="506"/>
      <c r="N31" s="506"/>
      <c r="O31" s="506"/>
      <c r="P31" s="506"/>
      <c r="Q31" s="506"/>
      <c r="R31" s="506"/>
      <c r="S31" s="506"/>
      <c r="T31" s="506"/>
      <c r="U31" s="506"/>
      <c r="V31" s="1"/>
      <c r="W31" s="70"/>
      <c r="X31" s="70"/>
      <c r="Y31" s="70"/>
      <c r="Z31" s="232"/>
      <c r="AA31" s="232"/>
      <c r="AC31" s="176"/>
      <c r="AD31" s="237"/>
      <c r="AE31" s="176"/>
      <c r="AF31" s="237"/>
      <c r="AG31" s="176"/>
      <c r="AH31" s="237"/>
      <c r="AI31" s="176"/>
      <c r="AJ31" s="237"/>
      <c r="AK31" s="176"/>
      <c r="AM31" s="238"/>
      <c r="AN31" s="237"/>
      <c r="AO31" s="176"/>
      <c r="AR31" s="176"/>
    </row>
    <row r="32" spans="1:44" s="230" customFormat="1">
      <c r="A32" s="232"/>
      <c r="B32" s="232"/>
      <c r="C32" s="232"/>
      <c r="D32" s="232"/>
      <c r="E32" s="232"/>
      <c r="F32" s="232"/>
      <c r="G32" s="232"/>
      <c r="H32" s="431" t="s">
        <v>761</v>
      </c>
      <c r="I32" s="431"/>
      <c r="J32" s="431"/>
      <c r="K32" s="431"/>
      <c r="L32" s="431"/>
      <c r="M32" s="431"/>
      <c r="N32" s="431"/>
      <c r="O32" s="431"/>
      <c r="P32" s="431"/>
      <c r="Q32" s="431"/>
      <c r="R32" s="431"/>
      <c r="S32" s="431"/>
      <c r="T32" s="431"/>
      <c r="U32" s="431"/>
      <c r="V32" s="1"/>
      <c r="W32" s="70"/>
      <c r="X32" s="70"/>
      <c r="Y32" s="70"/>
      <c r="Z32" s="232"/>
      <c r="AA32" s="232"/>
      <c r="AC32" s="176"/>
      <c r="AD32" s="237"/>
      <c r="AE32" s="176"/>
      <c r="AF32" s="237"/>
      <c r="AG32" s="176"/>
      <c r="AH32" s="237"/>
      <c r="AI32" s="176"/>
      <c r="AJ32" s="237"/>
      <c r="AK32" s="176"/>
      <c r="AM32" s="238"/>
      <c r="AN32" s="237"/>
      <c r="AO32" s="176"/>
      <c r="AR32" s="176"/>
    </row>
    <row r="33" spans="1:44" s="230" customFormat="1">
      <c r="C33" s="194"/>
      <c r="D33" s="194"/>
      <c r="E33" s="194"/>
      <c r="F33" s="194"/>
      <c r="G33" s="194"/>
      <c r="H33" s="507" t="s">
        <v>778</v>
      </c>
      <c r="I33" s="507"/>
      <c r="J33" s="507"/>
      <c r="K33" s="507"/>
      <c r="L33" s="507"/>
      <c r="M33" s="507"/>
      <c r="N33" s="507"/>
      <c r="O33" s="507"/>
      <c r="P33" s="507"/>
      <c r="Q33" s="507"/>
      <c r="R33" s="507"/>
      <c r="S33" s="507"/>
      <c r="T33" s="412" t="s">
        <v>80</v>
      </c>
      <c r="U33" s="412"/>
      <c r="V33" s="194">
        <v>3</v>
      </c>
      <c r="W33" s="205">
        <v>0</v>
      </c>
      <c r="X33" s="70">
        <f>V33*W33</f>
        <v>0</v>
      </c>
      <c r="Y33" s="70"/>
      <c r="Z33" s="232"/>
      <c r="AA33" s="232"/>
      <c r="AC33" s="176"/>
      <c r="AD33" s="237"/>
      <c r="AE33" s="176"/>
      <c r="AF33" s="237"/>
      <c r="AG33" s="176"/>
      <c r="AH33" s="237"/>
      <c r="AI33" s="176"/>
      <c r="AJ33" s="237"/>
      <c r="AK33" s="176"/>
      <c r="AM33" s="238"/>
      <c r="AN33" s="237"/>
      <c r="AO33" s="176"/>
      <c r="AR33" s="176"/>
    </row>
    <row r="34" spans="1:44" s="230" customFormat="1">
      <c r="C34" s="194"/>
      <c r="D34" s="194"/>
      <c r="E34" s="194"/>
      <c r="F34" s="194"/>
      <c r="G34" s="194"/>
      <c r="H34" s="507" t="s">
        <v>779</v>
      </c>
      <c r="I34" s="507"/>
      <c r="J34" s="507"/>
      <c r="K34" s="507"/>
      <c r="L34" s="507"/>
      <c r="M34" s="507"/>
      <c r="N34" s="507"/>
      <c r="O34" s="507"/>
      <c r="P34" s="507"/>
      <c r="Q34" s="507"/>
      <c r="R34" s="507"/>
      <c r="S34" s="507"/>
      <c r="T34" s="412" t="s">
        <v>80</v>
      </c>
      <c r="U34" s="412"/>
      <c r="V34" s="194">
        <v>3</v>
      </c>
      <c r="W34" s="205">
        <v>0</v>
      </c>
      <c r="X34" s="70">
        <f>V34*W34</f>
        <v>0</v>
      </c>
      <c r="Y34" s="70"/>
      <c r="Z34" s="232"/>
      <c r="AA34" s="232"/>
      <c r="AC34" s="176"/>
      <c r="AD34" s="237"/>
      <c r="AE34" s="176"/>
      <c r="AF34" s="237"/>
      <c r="AG34" s="176"/>
      <c r="AH34" s="237"/>
      <c r="AI34" s="176"/>
      <c r="AJ34" s="237"/>
      <c r="AK34" s="176"/>
      <c r="AM34" s="238"/>
      <c r="AN34" s="237"/>
      <c r="AO34" s="176"/>
      <c r="AR34" s="176"/>
    </row>
    <row r="35" spans="1:44" s="230" customFormat="1">
      <c r="C35" s="194"/>
      <c r="D35" s="194"/>
      <c r="E35" s="194"/>
      <c r="F35" s="194"/>
      <c r="G35" s="194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4"/>
      <c r="U35" s="224"/>
      <c r="V35" s="194"/>
      <c r="W35" s="205"/>
      <c r="X35" s="70"/>
      <c r="Y35" s="70"/>
      <c r="Z35" s="232"/>
      <c r="AA35" s="232"/>
      <c r="AC35" s="176"/>
      <c r="AD35" s="237"/>
      <c r="AE35" s="176"/>
      <c r="AF35" s="237"/>
      <c r="AG35" s="176"/>
      <c r="AH35" s="237"/>
      <c r="AI35" s="176"/>
      <c r="AJ35" s="237"/>
      <c r="AK35" s="176"/>
      <c r="AM35" s="238"/>
      <c r="AN35" s="237"/>
      <c r="AO35" s="176"/>
      <c r="AR35" s="176"/>
    </row>
    <row r="36" spans="1:44" s="230" customFormat="1">
      <c r="C36" s="412" t="s">
        <v>780</v>
      </c>
      <c r="D36" s="412"/>
      <c r="E36" s="412"/>
      <c r="F36" s="412"/>
      <c r="G36" s="412"/>
      <c r="H36" s="439" t="s">
        <v>781</v>
      </c>
      <c r="I36" s="439"/>
      <c r="J36" s="439"/>
      <c r="K36" s="439"/>
      <c r="L36" s="439"/>
      <c r="M36" s="439"/>
      <c r="N36" s="439"/>
      <c r="O36" s="439"/>
      <c r="P36" s="439"/>
      <c r="Q36" s="439"/>
      <c r="R36" s="439"/>
      <c r="S36" s="439"/>
      <c r="T36" s="439"/>
      <c r="U36" s="439"/>
      <c r="V36" s="194"/>
      <c r="W36" s="205"/>
      <c r="X36" s="70"/>
      <c r="Y36" s="70"/>
      <c r="Z36" s="232"/>
      <c r="AA36" s="232"/>
      <c r="AC36" s="176"/>
      <c r="AD36" s="237"/>
      <c r="AE36" s="176"/>
      <c r="AF36" s="237"/>
      <c r="AG36" s="176"/>
      <c r="AH36" s="237"/>
      <c r="AI36" s="176"/>
      <c r="AJ36" s="237"/>
      <c r="AK36" s="176"/>
      <c r="AM36" s="238"/>
      <c r="AN36" s="237"/>
      <c r="AO36" s="176"/>
      <c r="AR36" s="176"/>
    </row>
    <row r="37" spans="1:44" s="230" customFormat="1">
      <c r="A37" s="232"/>
      <c r="B37" s="399" t="s">
        <v>782</v>
      </c>
      <c r="C37" s="399"/>
      <c r="D37" s="399"/>
      <c r="E37" s="399"/>
      <c r="F37" s="399"/>
      <c r="G37" s="399"/>
      <c r="H37" s="506" t="s">
        <v>535</v>
      </c>
      <c r="I37" s="431"/>
      <c r="J37" s="431"/>
      <c r="K37" s="431"/>
      <c r="L37" s="431"/>
      <c r="M37" s="431"/>
      <c r="N37" s="431"/>
      <c r="O37" s="431"/>
      <c r="P37" s="431"/>
      <c r="Q37" s="431"/>
      <c r="R37" s="431"/>
      <c r="S37" s="431"/>
      <c r="T37" s="431"/>
      <c r="U37" s="431"/>
      <c r="V37" s="231"/>
      <c r="W37" s="70"/>
      <c r="X37" s="70"/>
      <c r="Y37" s="70"/>
      <c r="Z37" s="232"/>
      <c r="AA37" s="232"/>
      <c r="AC37" s="176"/>
      <c r="AD37" s="237"/>
      <c r="AE37" s="176"/>
      <c r="AF37" s="237"/>
      <c r="AG37" s="176"/>
      <c r="AH37" s="237"/>
      <c r="AI37" s="176"/>
      <c r="AJ37" s="237"/>
      <c r="AK37" s="176"/>
      <c r="AM37" s="238"/>
      <c r="AN37" s="237"/>
      <c r="AO37" s="176"/>
      <c r="AR37" s="176"/>
    </row>
    <row r="38" spans="1:44" s="230" customFormat="1">
      <c r="A38" s="194"/>
      <c r="B38" s="194"/>
      <c r="C38" s="194"/>
      <c r="D38" s="194"/>
      <c r="E38" s="194"/>
      <c r="F38" s="194"/>
      <c r="G38" s="194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S38" s="252"/>
      <c r="W38" s="205"/>
      <c r="X38" s="205"/>
      <c r="Y38" s="205"/>
    </row>
    <row r="39" spans="1:44" s="230" customFormat="1">
      <c r="C39" s="412" t="s">
        <v>783</v>
      </c>
      <c r="D39" s="412"/>
      <c r="E39" s="412"/>
      <c r="F39" s="412"/>
      <c r="G39" s="412"/>
      <c r="H39" s="439" t="s">
        <v>784</v>
      </c>
      <c r="I39" s="439"/>
      <c r="J39" s="439"/>
      <c r="K39" s="439"/>
      <c r="L39" s="439"/>
      <c r="M39" s="439"/>
      <c r="N39" s="439"/>
      <c r="O39" s="439"/>
      <c r="P39" s="439"/>
      <c r="Q39" s="439"/>
      <c r="R39" s="439"/>
      <c r="S39" s="439"/>
      <c r="T39" s="194"/>
      <c r="U39" s="194"/>
      <c r="V39" s="194"/>
      <c r="W39" s="205"/>
      <c r="X39" s="70"/>
      <c r="Y39" s="70"/>
      <c r="Z39" s="232"/>
      <c r="AA39" s="232"/>
      <c r="AC39" s="176"/>
      <c r="AD39" s="237"/>
      <c r="AE39" s="176"/>
      <c r="AF39" s="237"/>
      <c r="AG39" s="176"/>
      <c r="AH39" s="237"/>
      <c r="AI39" s="176"/>
      <c r="AJ39" s="237"/>
      <c r="AK39" s="176"/>
      <c r="AM39" s="238"/>
      <c r="AN39" s="237"/>
      <c r="AO39" s="176"/>
      <c r="AR39" s="176"/>
    </row>
    <row r="40" spans="1:44" s="230" customFormat="1">
      <c r="A40" s="232"/>
      <c r="B40" s="232"/>
      <c r="C40" s="399" t="s">
        <v>785</v>
      </c>
      <c r="D40" s="399"/>
      <c r="E40" s="399"/>
      <c r="F40" s="399"/>
      <c r="G40" s="399"/>
      <c r="H40" s="506"/>
      <c r="I40" s="431"/>
      <c r="J40" s="431"/>
      <c r="K40" s="431"/>
      <c r="L40" s="431"/>
      <c r="M40" s="431"/>
      <c r="N40" s="431"/>
      <c r="O40" s="431"/>
      <c r="P40" s="431"/>
      <c r="Q40" s="431"/>
      <c r="R40" s="431"/>
      <c r="S40" s="431"/>
      <c r="T40" s="431"/>
      <c r="U40" s="431"/>
      <c r="V40" s="231"/>
      <c r="W40" s="70"/>
      <c r="X40" s="70"/>
      <c r="Y40" s="70"/>
      <c r="Z40" s="232"/>
      <c r="AA40" s="232"/>
      <c r="AC40" s="176"/>
      <c r="AD40" s="237"/>
      <c r="AE40" s="176"/>
      <c r="AF40" s="237"/>
      <c r="AG40" s="176"/>
      <c r="AH40" s="237"/>
      <c r="AI40" s="176"/>
      <c r="AJ40" s="237"/>
      <c r="AK40" s="176"/>
      <c r="AM40" s="238"/>
      <c r="AN40" s="237"/>
      <c r="AO40" s="176"/>
      <c r="AR40" s="176"/>
    </row>
    <row r="41" spans="1:44" s="230" customFormat="1">
      <c r="A41" s="232"/>
      <c r="B41" s="232"/>
      <c r="C41" s="223"/>
      <c r="D41" s="223"/>
      <c r="E41" s="223"/>
      <c r="F41" s="223"/>
      <c r="G41" s="223"/>
      <c r="H41" s="233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31"/>
      <c r="W41" s="70"/>
      <c r="X41" s="70"/>
      <c r="Y41" s="70"/>
      <c r="Z41" s="232"/>
      <c r="AA41" s="232"/>
      <c r="AC41" s="176"/>
      <c r="AD41" s="237"/>
      <c r="AE41" s="176"/>
      <c r="AF41" s="237"/>
      <c r="AG41" s="176"/>
      <c r="AH41" s="237"/>
      <c r="AI41" s="176"/>
      <c r="AJ41" s="237"/>
      <c r="AK41" s="176"/>
      <c r="AM41" s="238"/>
      <c r="AN41" s="237"/>
      <c r="AO41" s="176"/>
      <c r="AR41" s="176"/>
    </row>
    <row r="42" spans="1:44" s="230" customFormat="1">
      <c r="A42" s="232"/>
      <c r="B42" s="232"/>
      <c r="C42" s="399" t="s">
        <v>786</v>
      </c>
      <c r="D42" s="399"/>
      <c r="E42" s="399"/>
      <c r="F42" s="399"/>
      <c r="G42" s="399"/>
      <c r="H42" s="506" t="s">
        <v>787</v>
      </c>
      <c r="I42" s="506"/>
      <c r="J42" s="506"/>
      <c r="K42" s="506"/>
      <c r="L42" s="506"/>
      <c r="M42" s="506"/>
      <c r="N42" s="506"/>
      <c r="O42" s="506"/>
      <c r="P42" s="506"/>
      <c r="Q42" s="506"/>
      <c r="R42" s="506"/>
      <c r="S42" s="506"/>
      <c r="T42" s="226"/>
      <c r="U42" s="226"/>
      <c r="V42" s="231"/>
      <c r="W42" s="70"/>
      <c r="X42" s="70"/>
      <c r="Y42" s="70"/>
      <c r="Z42" s="232"/>
      <c r="AA42" s="232"/>
      <c r="AC42" s="176"/>
      <c r="AD42" s="237"/>
      <c r="AE42" s="176"/>
      <c r="AF42" s="237"/>
      <c r="AG42" s="176"/>
      <c r="AH42" s="237"/>
      <c r="AI42" s="176"/>
      <c r="AJ42" s="237"/>
      <c r="AK42" s="176"/>
      <c r="AM42" s="238"/>
      <c r="AN42" s="237"/>
      <c r="AO42" s="176"/>
      <c r="AR42" s="176"/>
    </row>
    <row r="43" spans="1:44" s="230" customFormat="1">
      <c r="A43" s="232"/>
      <c r="B43" s="232"/>
      <c r="C43" s="223"/>
      <c r="D43" s="223"/>
      <c r="E43" s="223"/>
      <c r="F43" s="223"/>
      <c r="G43" s="223"/>
      <c r="H43" s="506" t="s">
        <v>788</v>
      </c>
      <c r="I43" s="506"/>
      <c r="J43" s="506"/>
      <c r="K43" s="506"/>
      <c r="L43" s="506"/>
      <c r="M43" s="506"/>
      <c r="N43" s="506"/>
      <c r="O43" s="506"/>
      <c r="P43" s="506"/>
      <c r="Q43" s="506"/>
      <c r="R43" s="506"/>
      <c r="S43" s="506"/>
      <c r="T43" s="226"/>
      <c r="U43" s="226"/>
      <c r="V43" s="231"/>
      <c r="W43" s="70"/>
      <c r="X43" s="70"/>
      <c r="Y43" s="70"/>
      <c r="Z43" s="232"/>
      <c r="AA43" s="232"/>
      <c r="AC43" s="176"/>
      <c r="AD43" s="237"/>
      <c r="AE43" s="176"/>
      <c r="AF43" s="237"/>
      <c r="AG43" s="176"/>
      <c r="AH43" s="237"/>
      <c r="AI43" s="176"/>
      <c r="AJ43" s="237"/>
      <c r="AK43" s="176"/>
      <c r="AM43" s="238"/>
      <c r="AN43" s="237"/>
      <c r="AO43" s="176"/>
      <c r="AR43" s="176"/>
    </row>
    <row r="44" spans="1:44" s="230" customFormat="1">
      <c r="A44" s="232"/>
      <c r="B44" s="232"/>
      <c r="C44" s="223"/>
      <c r="D44" s="223"/>
      <c r="E44" s="223"/>
      <c r="F44" s="223"/>
      <c r="G44" s="223"/>
      <c r="H44" s="506" t="s">
        <v>789</v>
      </c>
      <c r="I44" s="506"/>
      <c r="J44" s="506"/>
      <c r="K44" s="506"/>
      <c r="L44" s="506"/>
      <c r="M44" s="506"/>
      <c r="N44" s="506"/>
      <c r="O44" s="506"/>
      <c r="P44" s="506"/>
      <c r="Q44" s="506"/>
      <c r="R44" s="506"/>
      <c r="S44" s="506"/>
      <c r="T44" s="226"/>
      <c r="U44" s="226"/>
      <c r="V44" s="231"/>
      <c r="W44" s="70"/>
      <c r="X44" s="70"/>
      <c r="Y44" s="70"/>
      <c r="Z44" s="232"/>
      <c r="AA44" s="232"/>
      <c r="AC44" s="176"/>
      <c r="AD44" s="237"/>
      <c r="AE44" s="176"/>
      <c r="AF44" s="237"/>
      <c r="AG44" s="176"/>
      <c r="AH44" s="237"/>
      <c r="AI44" s="176"/>
      <c r="AJ44" s="237"/>
      <c r="AK44" s="176"/>
      <c r="AM44" s="238"/>
      <c r="AN44" s="237"/>
      <c r="AO44" s="176"/>
      <c r="AR44" s="176"/>
    </row>
    <row r="45" spans="1:44" s="230" customFormat="1">
      <c r="A45" s="232"/>
      <c r="B45" s="232"/>
      <c r="C45" s="223"/>
      <c r="D45" s="223"/>
      <c r="E45" s="223"/>
      <c r="F45" s="223"/>
      <c r="G45" s="223"/>
      <c r="H45" s="506" t="s">
        <v>790</v>
      </c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  <c r="T45" s="226"/>
      <c r="U45" s="226"/>
      <c r="V45" s="231"/>
      <c r="W45" s="70"/>
      <c r="X45" s="70"/>
      <c r="Y45" s="70"/>
      <c r="Z45" s="232"/>
      <c r="AA45" s="232"/>
      <c r="AC45" s="176"/>
      <c r="AD45" s="237"/>
      <c r="AE45" s="176"/>
      <c r="AF45" s="237"/>
      <c r="AG45" s="176"/>
      <c r="AH45" s="237"/>
      <c r="AI45" s="176"/>
      <c r="AJ45" s="237"/>
      <c r="AK45" s="176"/>
      <c r="AM45" s="238"/>
      <c r="AN45" s="237"/>
      <c r="AO45" s="176"/>
      <c r="AR45" s="176"/>
    </row>
    <row r="46" spans="1:44" s="230" customFormat="1">
      <c r="A46" s="232"/>
      <c r="B46" s="232"/>
      <c r="C46" s="223"/>
      <c r="D46" s="223"/>
      <c r="E46" s="223"/>
      <c r="F46" s="223"/>
      <c r="G46" s="22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26"/>
      <c r="U46" s="226"/>
      <c r="V46" s="231"/>
      <c r="W46" s="70"/>
      <c r="X46" s="70"/>
      <c r="Y46" s="70"/>
      <c r="Z46" s="232"/>
      <c r="AA46" s="232"/>
      <c r="AC46" s="176"/>
      <c r="AD46" s="237"/>
      <c r="AE46" s="176"/>
      <c r="AF46" s="237"/>
      <c r="AG46" s="176"/>
      <c r="AH46" s="237"/>
      <c r="AI46" s="176"/>
      <c r="AJ46" s="237"/>
      <c r="AK46" s="176"/>
      <c r="AM46" s="238"/>
      <c r="AN46" s="237"/>
      <c r="AO46" s="176"/>
      <c r="AR46" s="176"/>
    </row>
    <row r="47" spans="1:44" s="232" customFormat="1">
      <c r="A47" s="1"/>
      <c r="B47" s="1"/>
      <c r="C47" s="399" t="s">
        <v>772</v>
      </c>
      <c r="D47" s="399"/>
      <c r="E47" s="399"/>
      <c r="F47" s="399"/>
      <c r="G47" s="399"/>
      <c r="H47" s="431" t="s">
        <v>798</v>
      </c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1"/>
      <c r="U47" s="1"/>
      <c r="V47" s="1"/>
      <c r="W47" s="255"/>
      <c r="X47" s="255"/>
      <c r="Y47" s="70"/>
      <c r="AC47" s="227"/>
      <c r="AD47" s="71"/>
      <c r="AE47" s="227"/>
      <c r="AF47" s="71"/>
      <c r="AG47" s="227"/>
      <c r="AH47" s="71"/>
      <c r="AI47" s="227"/>
      <c r="AJ47" s="71"/>
      <c r="AK47" s="227"/>
      <c r="AM47" s="69"/>
      <c r="AN47" s="71"/>
      <c r="AO47" s="227"/>
      <c r="AR47" s="227"/>
    </row>
    <row r="48" spans="1:44" s="88" customFormat="1">
      <c r="A48" s="230"/>
      <c r="B48" s="230"/>
      <c r="C48" s="230"/>
      <c r="D48" s="230"/>
      <c r="E48" s="230"/>
      <c r="F48" s="230"/>
      <c r="G48" s="230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74"/>
      <c r="X48" s="74"/>
      <c r="Y48" s="74"/>
      <c r="Z48" s="89"/>
      <c r="AA48" s="89"/>
      <c r="AC48" s="87"/>
      <c r="AD48" s="71"/>
      <c r="AE48" s="87"/>
      <c r="AF48" s="71"/>
      <c r="AG48" s="87"/>
      <c r="AH48" s="71"/>
      <c r="AI48" s="87"/>
      <c r="AJ48" s="71"/>
      <c r="AK48" s="87"/>
      <c r="AM48" s="69"/>
      <c r="AN48" s="71"/>
      <c r="AR48" s="87"/>
    </row>
    <row r="49" spans="1:44" s="88" customFormat="1">
      <c r="H49" s="429" t="s">
        <v>192</v>
      </c>
      <c r="I49" s="429"/>
      <c r="J49" s="429"/>
      <c r="K49" s="429"/>
      <c r="L49" s="429"/>
      <c r="M49" s="429"/>
      <c r="N49" s="429"/>
      <c r="O49" s="429"/>
      <c r="P49" s="429"/>
      <c r="W49" s="70"/>
      <c r="X49" s="70">
        <f>SUM(X9:X48)</f>
        <v>0</v>
      </c>
      <c r="Y49" s="70">
        <f>SUM(Y9:Y48)</f>
        <v>0</v>
      </c>
      <c r="AA49" s="88">
        <f>SUM(AA9:AA48)</f>
        <v>0</v>
      </c>
      <c r="AC49" s="87"/>
      <c r="AD49" s="71"/>
      <c r="AE49" s="87"/>
      <c r="AF49" s="71"/>
      <c r="AG49" s="87"/>
      <c r="AH49" s="71"/>
      <c r="AI49" s="87"/>
      <c r="AJ49" s="71"/>
      <c r="AK49" s="87"/>
      <c r="AM49" s="69"/>
      <c r="AN49" s="71"/>
      <c r="AR49" s="87"/>
    </row>
    <row r="50" spans="1:44" s="88" customFormat="1" ht="15.75" thickBot="1">
      <c r="A50" s="514" t="s">
        <v>37</v>
      </c>
      <c r="B50" s="514"/>
      <c r="C50" s="514"/>
      <c r="D50" s="514"/>
      <c r="E50" s="514"/>
      <c r="F50" s="514"/>
      <c r="G50" s="514"/>
      <c r="H50" s="514"/>
      <c r="I50" s="514"/>
      <c r="J50" s="514"/>
      <c r="K50" s="514"/>
      <c r="L50" s="514"/>
      <c r="M50" s="514"/>
      <c r="N50" s="514"/>
      <c r="O50" s="514"/>
      <c r="P50" s="514"/>
      <c r="Q50" s="514"/>
      <c r="R50" s="514"/>
      <c r="S50" s="514"/>
      <c r="T50" s="514"/>
      <c r="Z50" s="85" t="s">
        <v>40</v>
      </c>
      <c r="AA50" s="85">
        <f>AA1+1</f>
        <v>3</v>
      </c>
    </row>
    <row r="51" spans="1:44" s="88" customFormat="1">
      <c r="A51" s="487" t="s">
        <v>38</v>
      </c>
      <c r="B51" s="459"/>
      <c r="C51" s="459"/>
      <c r="D51" s="459"/>
      <c r="E51" s="459"/>
      <c r="F51" s="459"/>
      <c r="G51" s="460"/>
      <c r="H51" s="461" t="s">
        <v>744</v>
      </c>
      <c r="I51" s="409"/>
      <c r="J51" s="409"/>
      <c r="K51" s="409"/>
      <c r="L51" s="409"/>
      <c r="M51" s="409"/>
      <c r="N51" s="409"/>
      <c r="O51" s="409"/>
      <c r="P51" s="409"/>
      <c r="Q51" s="409"/>
      <c r="R51" s="409"/>
      <c r="S51" s="409"/>
      <c r="T51" s="409"/>
      <c r="U51" s="409"/>
      <c r="V51" s="409"/>
      <c r="W51" s="409"/>
      <c r="X51" s="462"/>
      <c r="Y51" s="225" t="s">
        <v>47</v>
      </c>
      <c r="Z51" s="414"/>
      <c r="AA51" s="416"/>
    </row>
    <row r="52" spans="1:44" s="88" customFormat="1">
      <c r="A52" s="488"/>
      <c r="B52" s="443"/>
      <c r="C52" s="443"/>
      <c r="D52" s="443"/>
      <c r="E52" s="443"/>
      <c r="F52" s="443"/>
      <c r="G52" s="444"/>
      <c r="H52" s="489" t="s">
        <v>745</v>
      </c>
      <c r="I52" s="490"/>
      <c r="J52" s="490"/>
      <c r="K52" s="490"/>
      <c r="L52" s="490"/>
      <c r="M52" s="490"/>
      <c r="N52" s="490"/>
      <c r="O52" s="490"/>
      <c r="P52" s="490"/>
      <c r="Q52" s="490"/>
      <c r="R52" s="490"/>
      <c r="S52" s="490"/>
      <c r="T52" s="490"/>
      <c r="U52" s="490"/>
      <c r="V52" s="490"/>
      <c r="W52" s="490"/>
      <c r="X52" s="491"/>
      <c r="Y52" s="27" t="s">
        <v>41</v>
      </c>
      <c r="Z52" s="492" t="s">
        <v>751</v>
      </c>
      <c r="AA52" s="493"/>
    </row>
    <row r="53" spans="1:44" s="88" customFormat="1">
      <c r="A53" s="494" t="s">
        <v>39</v>
      </c>
      <c r="B53" s="495"/>
      <c r="C53" s="495"/>
      <c r="D53" s="495"/>
      <c r="E53" s="495"/>
      <c r="F53" s="495"/>
      <c r="G53" s="496"/>
      <c r="H53" s="497" t="s">
        <v>754</v>
      </c>
      <c r="I53" s="498"/>
      <c r="J53" s="498"/>
      <c r="K53" s="498"/>
      <c r="L53" s="498"/>
      <c r="M53" s="498"/>
      <c r="N53" s="498"/>
      <c r="O53" s="498"/>
      <c r="P53" s="498"/>
      <c r="Q53" s="498"/>
      <c r="R53" s="498"/>
      <c r="S53" s="498"/>
      <c r="T53" s="498"/>
      <c r="U53" s="498"/>
      <c r="V53" s="498"/>
      <c r="W53" s="498"/>
      <c r="X53" s="499"/>
      <c r="Y53" s="28" t="s">
        <v>48</v>
      </c>
      <c r="Z53" s="500"/>
      <c r="AA53" s="501"/>
    </row>
    <row r="54" spans="1:44" s="88" customFormat="1" ht="15.75" thickBot="1">
      <c r="A54" s="397"/>
      <c r="B54" s="386"/>
      <c r="C54" s="386"/>
      <c r="D54" s="386"/>
      <c r="E54" s="386"/>
      <c r="F54" s="386"/>
      <c r="G54" s="394"/>
      <c r="H54" s="447" t="s">
        <v>755</v>
      </c>
      <c r="I54" s="448"/>
      <c r="J54" s="448"/>
      <c r="K54" s="448"/>
      <c r="L54" s="448"/>
      <c r="M54" s="448"/>
      <c r="N54" s="448"/>
      <c r="O54" s="448"/>
      <c r="P54" s="448"/>
      <c r="Q54" s="448"/>
      <c r="R54" s="448"/>
      <c r="S54" s="448"/>
      <c r="T54" s="448"/>
      <c r="U54" s="448"/>
      <c r="V54" s="448"/>
      <c r="W54" s="448"/>
      <c r="X54" s="449"/>
      <c r="Y54" s="90" t="s">
        <v>41</v>
      </c>
      <c r="Z54" s="450" t="s">
        <v>750</v>
      </c>
      <c r="AA54" s="451"/>
    </row>
    <row r="55" spans="1:44" s="88" customFormat="1">
      <c r="A55" s="452" t="s">
        <v>41</v>
      </c>
      <c r="B55" s="455" t="s">
        <v>42</v>
      </c>
      <c r="C55" s="458" t="s">
        <v>41</v>
      </c>
      <c r="D55" s="459"/>
      <c r="E55" s="459"/>
      <c r="F55" s="459"/>
      <c r="G55" s="460"/>
      <c r="H55" s="461"/>
      <c r="I55" s="409"/>
      <c r="J55" s="409"/>
      <c r="K55" s="409"/>
      <c r="L55" s="409"/>
      <c r="M55" s="409"/>
      <c r="N55" s="409"/>
      <c r="O55" s="409"/>
      <c r="P55" s="409"/>
      <c r="Q55" s="409"/>
      <c r="R55" s="409"/>
      <c r="S55" s="462"/>
      <c r="T55" s="463" t="s">
        <v>49</v>
      </c>
      <c r="U55" s="466" t="s">
        <v>50</v>
      </c>
      <c r="V55" s="469" t="s">
        <v>51</v>
      </c>
      <c r="W55" s="472" t="s">
        <v>52</v>
      </c>
      <c r="X55" s="474" t="s">
        <v>54</v>
      </c>
      <c r="Y55" s="475"/>
      <c r="Z55" s="476" t="s">
        <v>44</v>
      </c>
      <c r="AA55" s="477"/>
    </row>
    <row r="56" spans="1:44" s="88" customFormat="1" ht="15.75">
      <c r="A56" s="453"/>
      <c r="B56" s="456"/>
      <c r="C56" s="480" t="s">
        <v>43</v>
      </c>
      <c r="D56" s="481"/>
      <c r="E56" s="481"/>
      <c r="F56" s="481"/>
      <c r="G56" s="482"/>
      <c r="H56" s="446" t="s">
        <v>58</v>
      </c>
      <c r="I56" s="412"/>
      <c r="J56" s="412"/>
      <c r="K56" s="412"/>
      <c r="L56" s="412"/>
      <c r="M56" s="412"/>
      <c r="N56" s="412"/>
      <c r="O56" s="412"/>
      <c r="P56" s="412"/>
      <c r="Q56" s="412"/>
      <c r="R56" s="412"/>
      <c r="S56" s="483"/>
      <c r="T56" s="464"/>
      <c r="U56" s="467"/>
      <c r="V56" s="470"/>
      <c r="W56" s="473"/>
      <c r="X56" s="484" t="s">
        <v>55</v>
      </c>
      <c r="Y56" s="485"/>
      <c r="Z56" s="478"/>
      <c r="AA56" s="479"/>
      <c r="AB56" s="441" t="s">
        <v>53</v>
      </c>
      <c r="AC56" s="399"/>
      <c r="AD56" s="399"/>
      <c r="AE56" s="399"/>
      <c r="AF56" s="399"/>
      <c r="AG56" s="399"/>
      <c r="AH56" s="399"/>
      <c r="AI56" s="399"/>
      <c r="AJ56" s="399"/>
      <c r="AK56" s="399"/>
      <c r="AL56" s="98"/>
      <c r="AM56" s="98"/>
      <c r="AN56" s="98"/>
      <c r="AO56" s="98"/>
      <c r="AP56" s="98"/>
      <c r="AQ56" s="399" t="s">
        <v>193</v>
      </c>
      <c r="AR56" s="399"/>
    </row>
    <row r="57" spans="1:44" s="88" customFormat="1">
      <c r="A57" s="454"/>
      <c r="B57" s="457"/>
      <c r="C57" s="442" t="s">
        <v>42</v>
      </c>
      <c r="D57" s="443"/>
      <c r="E57" s="443"/>
      <c r="F57" s="443"/>
      <c r="G57" s="444"/>
      <c r="H57" s="417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45"/>
      <c r="T57" s="465"/>
      <c r="U57" s="468"/>
      <c r="V57" s="471"/>
      <c r="W57" s="29" t="s">
        <v>53</v>
      </c>
      <c r="X57" s="29" t="s">
        <v>56</v>
      </c>
      <c r="Y57" s="30" t="s">
        <v>57</v>
      </c>
      <c r="Z57" s="29" t="s">
        <v>45</v>
      </c>
      <c r="AA57" s="31" t="s">
        <v>46</v>
      </c>
      <c r="AB57" s="446" t="s">
        <v>81</v>
      </c>
      <c r="AC57" s="412"/>
      <c r="AD57" s="399" t="s">
        <v>148</v>
      </c>
      <c r="AE57" s="399"/>
      <c r="AF57" s="399" t="s">
        <v>149</v>
      </c>
      <c r="AG57" s="399"/>
      <c r="AH57" s="399" t="s">
        <v>150</v>
      </c>
      <c r="AI57" s="399"/>
      <c r="AJ57" s="399" t="s">
        <v>151</v>
      </c>
      <c r="AK57" s="399"/>
      <c r="AL57" s="399" t="s">
        <v>147</v>
      </c>
      <c r="AM57" s="399"/>
      <c r="AN57" s="399"/>
      <c r="AO57" s="399"/>
      <c r="AP57" s="98"/>
      <c r="AQ57" s="97" t="s">
        <v>191</v>
      </c>
      <c r="AR57" s="97" t="s">
        <v>29</v>
      </c>
    </row>
    <row r="58" spans="1:44">
      <c r="A58" s="88"/>
      <c r="B58" s="88"/>
      <c r="C58" s="95"/>
      <c r="D58" s="95"/>
      <c r="E58" s="95"/>
      <c r="F58" s="95"/>
      <c r="G58" s="95"/>
      <c r="H58" s="440" t="s">
        <v>195</v>
      </c>
      <c r="I58" s="440"/>
      <c r="J58" s="440"/>
      <c r="K58" s="440"/>
      <c r="L58" s="440"/>
      <c r="M58" s="440"/>
      <c r="N58" s="440"/>
      <c r="O58" s="440"/>
      <c r="P58" s="440"/>
      <c r="Q58" s="440"/>
      <c r="R58" s="440"/>
      <c r="S58" s="440"/>
      <c r="T58" s="429">
        <f>AA1</f>
        <v>2</v>
      </c>
      <c r="U58" s="429"/>
      <c r="V58" s="88"/>
      <c r="W58" s="88"/>
      <c r="X58" s="70">
        <f>X49</f>
        <v>0</v>
      </c>
      <c r="Y58" s="70">
        <f>Y49</f>
        <v>0</v>
      </c>
      <c r="Z58" s="88"/>
      <c r="AA58" s="88">
        <f>AA49</f>
        <v>0</v>
      </c>
    </row>
    <row r="59" spans="1:44" s="88" customFormat="1"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X59" s="70"/>
      <c r="Y59" s="70"/>
    </row>
    <row r="60" spans="1:44" s="230" customFormat="1">
      <c r="A60" s="412">
        <v>3</v>
      </c>
      <c r="B60" s="412"/>
      <c r="C60" s="412" t="s">
        <v>791</v>
      </c>
      <c r="D60" s="412"/>
      <c r="E60" s="412"/>
      <c r="F60" s="412"/>
      <c r="G60" s="412"/>
      <c r="H60" s="439" t="s">
        <v>792</v>
      </c>
      <c r="I60" s="439"/>
      <c r="J60" s="439"/>
      <c r="K60" s="439"/>
      <c r="L60" s="439"/>
      <c r="M60" s="439"/>
      <c r="N60" s="439"/>
      <c r="O60" s="439"/>
      <c r="P60" s="439"/>
      <c r="Q60" s="439"/>
      <c r="R60" s="439"/>
      <c r="S60" s="439"/>
      <c r="T60" s="412" t="s">
        <v>80</v>
      </c>
      <c r="U60" s="412"/>
      <c r="V60" s="194">
        <f>V33+V34</f>
        <v>6</v>
      </c>
      <c r="W60" s="205">
        <v>0</v>
      </c>
      <c r="X60" s="70">
        <f>V60*W60</f>
        <v>0</v>
      </c>
      <c r="Y60" s="70"/>
      <c r="Z60" s="232"/>
      <c r="AA60" s="232"/>
      <c r="AC60" s="176"/>
      <c r="AD60" s="237"/>
      <c r="AE60" s="176"/>
      <c r="AF60" s="237"/>
      <c r="AG60" s="176"/>
      <c r="AH60" s="237"/>
      <c r="AI60" s="176"/>
      <c r="AJ60" s="237"/>
      <c r="AK60" s="176"/>
      <c r="AM60" s="238"/>
      <c r="AN60" s="237"/>
      <c r="AO60" s="176"/>
      <c r="AR60" s="176"/>
    </row>
    <row r="61" spans="1:44" s="230" customFormat="1">
      <c r="C61" s="224"/>
      <c r="D61" s="224"/>
      <c r="E61" s="224"/>
      <c r="F61" s="224"/>
      <c r="G61" s="224"/>
      <c r="H61" s="439" t="s">
        <v>793</v>
      </c>
      <c r="I61" s="439"/>
      <c r="J61" s="439"/>
      <c r="K61" s="439"/>
      <c r="L61" s="439"/>
      <c r="M61" s="439"/>
      <c r="N61" s="439"/>
      <c r="O61" s="439"/>
      <c r="P61" s="439"/>
      <c r="Q61" s="439"/>
      <c r="R61" s="439"/>
      <c r="S61" s="439"/>
      <c r="T61" s="224"/>
      <c r="U61" s="224"/>
      <c r="V61" s="194"/>
      <c r="W61" s="205"/>
      <c r="X61" s="70"/>
      <c r="Y61" s="70"/>
      <c r="Z61" s="232"/>
      <c r="AA61" s="232"/>
      <c r="AC61" s="176"/>
      <c r="AD61" s="237"/>
      <c r="AE61" s="176"/>
      <c r="AF61" s="237"/>
      <c r="AG61" s="176"/>
      <c r="AH61" s="237"/>
      <c r="AI61" s="176"/>
      <c r="AJ61" s="237"/>
      <c r="AK61" s="176"/>
      <c r="AM61" s="238"/>
      <c r="AN61" s="237"/>
      <c r="AO61" s="176"/>
      <c r="AR61" s="176"/>
    </row>
    <row r="62" spans="1:44" s="230" customFormat="1">
      <c r="A62" s="232"/>
      <c r="B62" s="23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31"/>
      <c r="W62" s="200"/>
      <c r="X62" s="70"/>
      <c r="Y62" s="70"/>
      <c r="Z62" s="232"/>
      <c r="AA62" s="232"/>
      <c r="AC62" s="176"/>
      <c r="AD62" s="237"/>
      <c r="AE62" s="176"/>
      <c r="AF62" s="237"/>
      <c r="AG62" s="176"/>
      <c r="AH62" s="237"/>
      <c r="AI62" s="176"/>
      <c r="AJ62" s="237"/>
      <c r="AK62" s="176"/>
      <c r="AM62" s="238"/>
      <c r="AN62" s="237"/>
      <c r="AO62" s="176"/>
      <c r="AR62" s="176"/>
    </row>
    <row r="63" spans="1:44" s="230" customFormat="1">
      <c r="A63" s="412">
        <v>4</v>
      </c>
      <c r="B63" s="412"/>
      <c r="C63" s="412" t="s">
        <v>794</v>
      </c>
      <c r="D63" s="412"/>
      <c r="E63" s="412"/>
      <c r="F63" s="412"/>
      <c r="G63" s="412"/>
      <c r="H63" s="439" t="s">
        <v>795</v>
      </c>
      <c r="I63" s="439"/>
      <c r="J63" s="439"/>
      <c r="K63" s="439"/>
      <c r="L63" s="439"/>
      <c r="M63" s="439"/>
      <c r="N63" s="439"/>
      <c r="O63" s="439"/>
      <c r="P63" s="439"/>
      <c r="Q63" s="439"/>
      <c r="R63" s="439"/>
      <c r="S63" s="439"/>
      <c r="T63" s="194"/>
      <c r="U63" s="194"/>
      <c r="V63" s="194"/>
      <c r="W63" s="205"/>
      <c r="X63" s="70"/>
      <c r="Y63" s="70"/>
      <c r="Z63" s="232"/>
      <c r="AA63" s="232"/>
      <c r="AC63" s="176"/>
      <c r="AD63" s="237"/>
      <c r="AE63" s="176"/>
      <c r="AF63" s="237"/>
      <c r="AG63" s="176"/>
      <c r="AH63" s="237"/>
      <c r="AI63" s="176"/>
      <c r="AJ63" s="237"/>
      <c r="AK63" s="176"/>
      <c r="AM63" s="238"/>
      <c r="AN63" s="237"/>
      <c r="AO63" s="176"/>
      <c r="AR63" s="176"/>
    </row>
    <row r="64" spans="1:44" s="230" customFormat="1">
      <c r="A64" s="232"/>
      <c r="B64" s="232"/>
      <c r="C64" s="232"/>
      <c r="D64" s="232"/>
      <c r="E64" s="232"/>
      <c r="F64" s="232"/>
      <c r="G64" s="232"/>
      <c r="H64" s="431" t="s">
        <v>796</v>
      </c>
      <c r="I64" s="431"/>
      <c r="J64" s="431"/>
      <c r="K64" s="431"/>
      <c r="L64" s="431"/>
      <c r="M64" s="431"/>
      <c r="N64" s="431"/>
      <c r="O64" s="431"/>
      <c r="P64" s="431"/>
      <c r="Q64" s="431"/>
      <c r="R64" s="431"/>
      <c r="S64" s="431"/>
      <c r="T64" s="223"/>
      <c r="U64" s="223"/>
      <c r="V64" s="231"/>
      <c r="W64" s="70"/>
      <c r="X64" s="70"/>
      <c r="Y64" s="70"/>
      <c r="Z64" s="232"/>
      <c r="AA64" s="232"/>
      <c r="AC64" s="176"/>
      <c r="AD64" s="237"/>
      <c r="AE64" s="176"/>
      <c r="AF64" s="237"/>
      <c r="AG64" s="176"/>
      <c r="AH64" s="237"/>
      <c r="AI64" s="176"/>
      <c r="AJ64" s="237"/>
      <c r="AK64" s="176"/>
      <c r="AM64" s="238"/>
      <c r="AN64" s="237"/>
      <c r="AO64" s="176"/>
      <c r="AR64" s="176"/>
    </row>
    <row r="65" spans="1:44" s="230" customFormat="1">
      <c r="A65" s="194"/>
      <c r="B65" s="194"/>
      <c r="C65" s="194"/>
      <c r="D65" s="194"/>
      <c r="E65" s="194"/>
      <c r="F65" s="194"/>
      <c r="G65" s="194"/>
      <c r="H65" s="507" t="s">
        <v>797</v>
      </c>
      <c r="I65" s="507"/>
      <c r="J65" s="507"/>
      <c r="K65" s="507"/>
      <c r="L65" s="507"/>
      <c r="M65" s="507"/>
      <c r="N65" s="507"/>
      <c r="O65" s="507"/>
      <c r="P65" s="507"/>
      <c r="Q65" s="507"/>
      <c r="R65" s="507"/>
      <c r="S65" s="507"/>
      <c r="T65" s="412" t="s">
        <v>80</v>
      </c>
      <c r="U65" s="412"/>
      <c r="V65" s="194">
        <f>V33+V34</f>
        <v>6</v>
      </c>
      <c r="W65" s="205">
        <v>0</v>
      </c>
      <c r="X65" s="205">
        <f>V65*W65</f>
        <v>0</v>
      </c>
      <c r="Y65" s="205"/>
      <c r="AC65" s="176"/>
      <c r="AD65" s="237"/>
      <c r="AE65" s="176"/>
      <c r="AF65" s="237"/>
      <c r="AG65" s="176"/>
      <c r="AH65" s="237"/>
      <c r="AI65" s="176"/>
      <c r="AJ65" s="237"/>
      <c r="AK65" s="176"/>
      <c r="AM65" s="238"/>
      <c r="AN65" s="237"/>
      <c r="AO65" s="176"/>
      <c r="AR65" s="176"/>
    </row>
    <row r="66" spans="1:44" s="230" customFormat="1">
      <c r="A66" s="232"/>
      <c r="B66" s="232"/>
      <c r="C66" s="232"/>
      <c r="D66" s="232"/>
      <c r="E66" s="232"/>
      <c r="F66" s="232"/>
      <c r="G66" s="23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223"/>
      <c r="U66" s="223"/>
      <c r="V66" s="231"/>
      <c r="W66" s="70"/>
      <c r="X66" s="70"/>
      <c r="Y66" s="70"/>
      <c r="Z66" s="232"/>
      <c r="AA66" s="232"/>
      <c r="AC66" s="176"/>
      <c r="AD66" s="237"/>
      <c r="AE66" s="176"/>
      <c r="AF66" s="237"/>
      <c r="AG66" s="176"/>
      <c r="AH66" s="237"/>
      <c r="AI66" s="176"/>
      <c r="AJ66" s="237"/>
      <c r="AK66" s="176"/>
      <c r="AM66" s="238"/>
      <c r="AN66" s="237"/>
      <c r="AO66" s="176"/>
      <c r="AR66" s="176"/>
    </row>
    <row r="67" spans="1:44" s="230" customFormat="1">
      <c r="A67" s="399">
        <v>5</v>
      </c>
      <c r="B67" s="399"/>
      <c r="C67" s="399" t="s">
        <v>718</v>
      </c>
      <c r="D67" s="399"/>
      <c r="E67" s="399"/>
      <c r="F67" s="399"/>
      <c r="G67" s="399"/>
      <c r="H67" s="431" t="s">
        <v>719</v>
      </c>
      <c r="I67" s="431"/>
      <c r="J67" s="431"/>
      <c r="K67" s="431"/>
      <c r="L67" s="431"/>
      <c r="M67" s="431"/>
      <c r="N67" s="431"/>
      <c r="O67" s="431"/>
      <c r="P67" s="431"/>
      <c r="Q67" s="431"/>
      <c r="R67" s="431"/>
      <c r="S67" s="431"/>
      <c r="T67" s="399" t="str">
        <f>IF(C67="","",VLOOKUP(C67,[1]Kování!$A$1:$D$12,3,FALSE))</f>
        <v>ks</v>
      </c>
      <c r="U67" s="399"/>
      <c r="V67" s="231">
        <f>V33+V34</f>
        <v>6</v>
      </c>
      <c r="W67" s="200">
        <v>0</v>
      </c>
      <c r="X67" s="235">
        <f>V67*W67</f>
        <v>0</v>
      </c>
      <c r="Y67" s="70"/>
      <c r="Z67" s="232"/>
      <c r="AA67" s="232"/>
      <c r="AC67" s="176"/>
      <c r="AD67" s="237"/>
      <c r="AE67" s="176"/>
      <c r="AF67" s="237"/>
      <c r="AG67" s="176"/>
      <c r="AH67" s="237"/>
      <c r="AI67" s="176"/>
      <c r="AJ67" s="237"/>
      <c r="AK67" s="176"/>
      <c r="AM67" s="238"/>
      <c r="AN67" s="237"/>
      <c r="AO67" s="176"/>
      <c r="AR67" s="176"/>
    </row>
    <row r="68" spans="1:44" s="230" customFormat="1">
      <c r="C68" s="194"/>
      <c r="D68" s="194"/>
      <c r="E68" s="194"/>
      <c r="F68" s="194"/>
      <c r="G68" s="194"/>
      <c r="H68" s="254"/>
      <c r="I68" s="254"/>
      <c r="J68" s="254"/>
      <c r="K68" s="254"/>
      <c r="L68" s="254"/>
      <c r="M68" s="254"/>
      <c r="N68" s="254"/>
      <c r="O68" s="254"/>
      <c r="P68" s="254"/>
      <c r="Q68" s="254"/>
      <c r="R68" s="254"/>
      <c r="S68" s="254"/>
      <c r="T68" s="254"/>
      <c r="U68" s="254"/>
      <c r="V68" s="194"/>
      <c r="W68" s="205"/>
      <c r="X68" s="205"/>
      <c r="Y68" s="205"/>
      <c r="AC68" s="176"/>
      <c r="AD68" s="237"/>
      <c r="AE68" s="176"/>
      <c r="AF68" s="237"/>
      <c r="AG68" s="176"/>
      <c r="AH68" s="237"/>
      <c r="AI68" s="176"/>
      <c r="AJ68" s="237"/>
      <c r="AK68" s="176"/>
      <c r="AM68" s="238"/>
      <c r="AN68" s="237"/>
      <c r="AO68" s="176"/>
      <c r="AR68" s="176"/>
    </row>
    <row r="69" spans="1:44" s="232" customFormat="1">
      <c r="A69" s="399">
        <v>6</v>
      </c>
      <c r="B69" s="399"/>
      <c r="C69" s="399" t="s">
        <v>365</v>
      </c>
      <c r="D69" s="399"/>
      <c r="E69" s="399"/>
      <c r="F69" s="399"/>
      <c r="G69" s="399"/>
      <c r="H69" s="431" t="s">
        <v>799</v>
      </c>
      <c r="I69" s="431"/>
      <c r="J69" s="431"/>
      <c r="K69" s="431"/>
      <c r="L69" s="431"/>
      <c r="M69" s="431"/>
      <c r="N69" s="431"/>
      <c r="O69" s="431"/>
      <c r="P69" s="431"/>
      <c r="Q69" s="431"/>
      <c r="R69" s="431"/>
      <c r="S69" s="431"/>
      <c r="T69" s="399" t="str">
        <f>IF(C69="","",VLOOKUP(C69,[1]ÚRS!$A$6:$D$500,3,FALSE))</f>
        <v>kus</v>
      </c>
      <c r="U69" s="399"/>
      <c r="V69" s="231">
        <f>V33+V34</f>
        <v>6</v>
      </c>
      <c r="W69" s="200">
        <v>0</v>
      </c>
      <c r="X69" s="70"/>
      <c r="Y69" s="70">
        <f>V69*W69</f>
        <v>0</v>
      </c>
      <c r="AB69" s="230"/>
      <c r="AC69" s="176"/>
      <c r="AD69" s="237"/>
      <c r="AE69" s="176"/>
      <c r="AF69" s="237"/>
      <c r="AG69" s="176"/>
      <c r="AH69" s="237"/>
      <c r="AI69" s="176"/>
      <c r="AJ69" s="237"/>
      <c r="AK69" s="176"/>
    </row>
    <row r="70" spans="1:44" s="230" customFormat="1">
      <c r="H70" s="228"/>
      <c r="I70" s="228"/>
      <c r="J70" s="228"/>
      <c r="K70" s="228"/>
      <c r="L70" s="228"/>
      <c r="M70" s="228"/>
      <c r="N70" s="228"/>
      <c r="O70" s="228"/>
      <c r="P70" s="228"/>
      <c r="Q70" s="228"/>
      <c r="R70" s="228"/>
      <c r="S70" s="228"/>
      <c r="T70" s="228"/>
      <c r="U70" s="228"/>
      <c r="V70" s="194"/>
      <c r="W70" s="205"/>
      <c r="X70" s="205"/>
      <c r="Y70" s="205"/>
      <c r="AC70" s="176"/>
      <c r="AD70" s="237"/>
      <c r="AE70" s="176"/>
      <c r="AF70" s="237"/>
      <c r="AG70" s="176"/>
      <c r="AH70" s="237"/>
      <c r="AI70" s="176"/>
      <c r="AJ70" s="237"/>
      <c r="AK70" s="176"/>
      <c r="AM70" s="238"/>
      <c r="AN70" s="237"/>
      <c r="AO70" s="176"/>
      <c r="AR70" s="176"/>
    </row>
    <row r="71" spans="1:44" s="232" customFormat="1">
      <c r="A71" s="418">
        <v>7</v>
      </c>
      <c r="B71" s="418"/>
      <c r="C71" s="418" t="s">
        <v>416</v>
      </c>
      <c r="D71" s="418"/>
      <c r="E71" s="418"/>
      <c r="F71" s="418"/>
      <c r="G71" s="418"/>
      <c r="H71" s="503" t="s">
        <v>800</v>
      </c>
      <c r="I71" s="503"/>
      <c r="J71" s="503"/>
      <c r="K71" s="503"/>
      <c r="L71" s="503"/>
      <c r="M71" s="503"/>
      <c r="N71" s="503"/>
      <c r="O71" s="503"/>
      <c r="P71" s="503"/>
      <c r="Q71" s="503"/>
      <c r="R71" s="503"/>
      <c r="S71" s="503"/>
      <c r="T71" s="418" t="str">
        <f>IF(C71="","",VLOOKUP(C71,[1]ÚRS!$A$6:$D$500,3,FALSE))</f>
        <v>kus</v>
      </c>
      <c r="U71" s="418"/>
      <c r="V71" s="207">
        <f>V33+V34</f>
        <v>6</v>
      </c>
      <c r="W71" s="206">
        <v>0</v>
      </c>
      <c r="X71" s="74"/>
      <c r="Y71" s="74">
        <f>V71*W71</f>
        <v>0</v>
      </c>
      <c r="Z71" s="229"/>
      <c r="AA71" s="229"/>
      <c r="AB71" s="230"/>
      <c r="AC71" s="176"/>
      <c r="AD71" s="237"/>
      <c r="AE71" s="176"/>
      <c r="AF71" s="237"/>
      <c r="AG71" s="176"/>
      <c r="AH71" s="237"/>
      <c r="AI71" s="176"/>
      <c r="AJ71" s="237"/>
      <c r="AK71" s="176"/>
    </row>
    <row r="72" spans="1:44" s="230" customFormat="1"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X72" s="205"/>
      <c r="Y72" s="205"/>
      <c r="AC72" s="176"/>
      <c r="AD72" s="237"/>
      <c r="AE72" s="176"/>
      <c r="AF72" s="237"/>
      <c r="AG72" s="176"/>
      <c r="AH72" s="237"/>
      <c r="AI72" s="176"/>
      <c r="AJ72" s="237"/>
      <c r="AK72" s="176"/>
    </row>
    <row r="73" spans="1:44" s="230" customFormat="1">
      <c r="A73" s="504">
        <v>8</v>
      </c>
      <c r="B73" s="504"/>
      <c r="C73" s="512" t="s">
        <v>803</v>
      </c>
      <c r="D73" s="512"/>
      <c r="E73" s="512"/>
      <c r="F73" s="512"/>
      <c r="G73" s="512"/>
      <c r="H73" s="505" t="s">
        <v>801</v>
      </c>
      <c r="I73" s="505"/>
      <c r="J73" s="505"/>
      <c r="K73" s="505"/>
      <c r="L73" s="505"/>
      <c r="M73" s="505"/>
      <c r="N73" s="505"/>
      <c r="O73" s="505"/>
      <c r="P73" s="505"/>
      <c r="Q73" s="505"/>
      <c r="R73" s="505"/>
      <c r="S73" s="505"/>
      <c r="T73" s="505"/>
      <c r="U73" s="505"/>
      <c r="V73" s="236"/>
      <c r="W73" s="70"/>
      <c r="X73" s="70"/>
      <c r="Y73" s="70"/>
      <c r="Z73" s="232"/>
      <c r="AA73" s="232"/>
      <c r="AC73" s="176"/>
      <c r="AD73" s="237"/>
      <c r="AE73" s="176"/>
      <c r="AF73" s="237"/>
      <c r="AG73" s="176"/>
      <c r="AH73" s="237"/>
      <c r="AI73" s="176"/>
      <c r="AJ73" s="237"/>
      <c r="AK73" s="176"/>
      <c r="AM73" s="238"/>
      <c r="AN73" s="237"/>
      <c r="AO73" s="176"/>
      <c r="AR73" s="176"/>
    </row>
    <row r="74" spans="1:44" s="230" customFormat="1">
      <c r="A74" s="151"/>
      <c r="B74" s="151"/>
      <c r="C74" s="399" t="s">
        <v>757</v>
      </c>
      <c r="D74" s="399"/>
      <c r="E74" s="399"/>
      <c r="F74" s="399"/>
      <c r="G74" s="399"/>
      <c r="H74" s="509" t="s">
        <v>802</v>
      </c>
      <c r="I74" s="509"/>
      <c r="J74" s="509"/>
      <c r="K74" s="509"/>
      <c r="L74" s="509"/>
      <c r="M74" s="509"/>
      <c r="N74" s="509"/>
      <c r="O74" s="509"/>
      <c r="P74" s="509"/>
      <c r="Q74" s="509"/>
      <c r="R74" s="509"/>
      <c r="S74" s="509"/>
      <c r="T74" s="509"/>
      <c r="U74" s="509"/>
      <c r="V74" s="1"/>
      <c r="W74" s="70"/>
      <c r="X74" s="70"/>
      <c r="Y74" s="70"/>
      <c r="Z74" s="232"/>
      <c r="AA74" s="232"/>
      <c r="AC74" s="176"/>
      <c r="AD74" s="237"/>
      <c r="AE74" s="176"/>
      <c r="AF74" s="237"/>
      <c r="AG74" s="176"/>
      <c r="AH74" s="237"/>
      <c r="AI74" s="176"/>
      <c r="AJ74" s="237"/>
      <c r="AK74" s="176"/>
      <c r="AM74" s="238"/>
      <c r="AN74" s="237"/>
      <c r="AO74" s="176"/>
      <c r="AR74" s="176"/>
    </row>
    <row r="75" spans="1:44" s="230" customFormat="1">
      <c r="A75" s="232"/>
      <c r="B75" s="232"/>
      <c r="C75" s="399" t="s">
        <v>759</v>
      </c>
      <c r="D75" s="399"/>
      <c r="E75" s="399"/>
      <c r="F75" s="399"/>
      <c r="G75" s="399"/>
      <c r="H75" s="506" t="s">
        <v>760</v>
      </c>
      <c r="I75" s="506"/>
      <c r="J75" s="506"/>
      <c r="K75" s="506"/>
      <c r="L75" s="506"/>
      <c r="M75" s="506"/>
      <c r="N75" s="506"/>
      <c r="O75" s="506"/>
      <c r="P75" s="506"/>
      <c r="Q75" s="506"/>
      <c r="R75" s="506"/>
      <c r="S75" s="506"/>
      <c r="T75" s="506"/>
      <c r="U75" s="506"/>
      <c r="V75" s="1"/>
      <c r="W75" s="70"/>
      <c r="X75" s="70"/>
      <c r="Y75" s="70"/>
      <c r="Z75" s="232"/>
      <c r="AA75" s="232"/>
      <c r="AC75" s="176"/>
      <c r="AD75" s="237"/>
      <c r="AE75" s="176"/>
      <c r="AF75" s="237"/>
      <c r="AG75" s="176"/>
      <c r="AH75" s="237"/>
      <c r="AI75" s="176"/>
      <c r="AJ75" s="237"/>
      <c r="AK75" s="176"/>
      <c r="AM75" s="238"/>
      <c r="AN75" s="237"/>
      <c r="AO75" s="176"/>
      <c r="AR75" s="176"/>
    </row>
    <row r="76" spans="1:44" s="230" customFormat="1">
      <c r="A76" s="232"/>
      <c r="B76" s="232"/>
      <c r="C76" s="232"/>
      <c r="D76" s="232"/>
      <c r="E76" s="232"/>
      <c r="F76" s="232"/>
      <c r="G76" s="232"/>
      <c r="H76" s="431" t="s">
        <v>761</v>
      </c>
      <c r="I76" s="431"/>
      <c r="J76" s="431"/>
      <c r="K76" s="431"/>
      <c r="L76" s="431"/>
      <c r="M76" s="431"/>
      <c r="N76" s="431"/>
      <c r="O76" s="431"/>
      <c r="P76" s="431"/>
      <c r="Q76" s="431"/>
      <c r="R76" s="431"/>
      <c r="S76" s="431"/>
      <c r="T76" s="431"/>
      <c r="U76" s="431"/>
      <c r="V76" s="1"/>
      <c r="W76" s="70"/>
      <c r="X76" s="70"/>
      <c r="Y76" s="70"/>
      <c r="Z76" s="232"/>
      <c r="AA76" s="232"/>
      <c r="AC76" s="176"/>
      <c r="AD76" s="237"/>
      <c r="AE76" s="176"/>
      <c r="AF76" s="237"/>
      <c r="AG76" s="176"/>
      <c r="AH76" s="237"/>
      <c r="AI76" s="176"/>
      <c r="AJ76" s="237"/>
      <c r="AK76" s="176"/>
      <c r="AM76" s="238"/>
      <c r="AN76" s="237"/>
      <c r="AO76" s="176"/>
      <c r="AR76" s="176"/>
    </row>
    <row r="77" spans="1:44" s="230" customFormat="1">
      <c r="C77" s="194"/>
      <c r="D77" s="194"/>
      <c r="E77" s="194"/>
      <c r="F77" s="194"/>
      <c r="G77" s="194"/>
      <c r="H77" s="507" t="s">
        <v>804</v>
      </c>
      <c r="I77" s="507"/>
      <c r="J77" s="507"/>
      <c r="K77" s="507"/>
      <c r="L77" s="507"/>
      <c r="M77" s="507"/>
      <c r="N77" s="507"/>
      <c r="O77" s="507"/>
      <c r="P77" s="507"/>
      <c r="Q77" s="507"/>
      <c r="R77" s="507"/>
      <c r="S77" s="507"/>
      <c r="T77" s="412" t="s">
        <v>80</v>
      </c>
      <c r="U77" s="412"/>
      <c r="V77" s="194">
        <v>4</v>
      </c>
      <c r="W77" s="205">
        <v>0</v>
      </c>
      <c r="X77" s="70">
        <f>V77*W77</f>
        <v>0</v>
      </c>
      <c r="Y77" s="70"/>
      <c r="Z77" s="232"/>
      <c r="AA77" s="232"/>
      <c r="AC77" s="176"/>
      <c r="AD77" s="237"/>
      <c r="AE77" s="176"/>
      <c r="AF77" s="237"/>
      <c r="AG77" s="176"/>
      <c r="AH77" s="237"/>
      <c r="AI77" s="176"/>
      <c r="AJ77" s="237"/>
      <c r="AK77" s="176"/>
      <c r="AM77" s="238"/>
      <c r="AN77" s="237"/>
      <c r="AO77" s="176"/>
      <c r="AR77" s="176"/>
    </row>
    <row r="78" spans="1:44" s="230" customFormat="1"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X78" s="205"/>
      <c r="Y78" s="205"/>
      <c r="AC78" s="176"/>
      <c r="AD78" s="237"/>
      <c r="AE78" s="176"/>
      <c r="AF78" s="237"/>
      <c r="AG78" s="176"/>
      <c r="AH78" s="237"/>
      <c r="AI78" s="176"/>
      <c r="AJ78" s="237"/>
      <c r="AK78" s="176"/>
    </row>
    <row r="79" spans="1:44" s="230" customFormat="1">
      <c r="C79" s="412" t="s">
        <v>780</v>
      </c>
      <c r="D79" s="412"/>
      <c r="E79" s="412"/>
      <c r="F79" s="412"/>
      <c r="G79" s="412"/>
      <c r="H79" s="439" t="s">
        <v>811</v>
      </c>
      <c r="I79" s="439"/>
      <c r="J79" s="439"/>
      <c r="K79" s="439"/>
      <c r="L79" s="439"/>
      <c r="M79" s="439"/>
      <c r="N79" s="439"/>
      <c r="O79" s="439"/>
      <c r="P79" s="439"/>
      <c r="Q79" s="439"/>
      <c r="R79" s="439"/>
      <c r="S79" s="439"/>
      <c r="T79" s="439"/>
      <c r="U79" s="439"/>
      <c r="V79" s="194"/>
      <c r="W79" s="205"/>
      <c r="X79" s="70"/>
      <c r="Y79" s="70"/>
      <c r="Z79" s="232"/>
      <c r="AA79" s="232"/>
      <c r="AC79" s="176"/>
      <c r="AD79" s="237"/>
      <c r="AE79" s="176"/>
      <c r="AF79" s="237"/>
      <c r="AG79" s="176"/>
      <c r="AH79" s="237"/>
      <c r="AI79" s="176"/>
      <c r="AJ79" s="237"/>
      <c r="AK79" s="176"/>
      <c r="AM79" s="238"/>
      <c r="AN79" s="237"/>
      <c r="AO79" s="176"/>
      <c r="AR79" s="176"/>
    </row>
    <row r="80" spans="1:44" s="230" customFormat="1">
      <c r="A80" s="232"/>
      <c r="B80" s="399" t="s">
        <v>782</v>
      </c>
      <c r="C80" s="399"/>
      <c r="D80" s="399"/>
      <c r="E80" s="399"/>
      <c r="F80" s="399"/>
      <c r="G80" s="399"/>
      <c r="H80" s="506" t="s">
        <v>806</v>
      </c>
      <c r="I80" s="431"/>
      <c r="J80" s="431"/>
      <c r="K80" s="431"/>
      <c r="L80" s="431"/>
      <c r="M80" s="431"/>
      <c r="N80" s="431"/>
      <c r="O80" s="431"/>
      <c r="P80" s="431"/>
      <c r="Q80" s="431"/>
      <c r="R80" s="431"/>
      <c r="S80" s="431"/>
      <c r="T80" s="431"/>
      <c r="U80" s="431"/>
      <c r="V80" s="231"/>
      <c r="W80" s="70"/>
      <c r="X80" s="70"/>
      <c r="Y80" s="70"/>
      <c r="Z80" s="232"/>
      <c r="AA80" s="232"/>
      <c r="AC80" s="176"/>
      <c r="AD80" s="237"/>
      <c r="AE80" s="176"/>
      <c r="AF80" s="237"/>
      <c r="AG80" s="176"/>
      <c r="AH80" s="237"/>
      <c r="AI80" s="176"/>
      <c r="AJ80" s="237"/>
      <c r="AK80" s="176"/>
      <c r="AM80" s="238"/>
      <c r="AN80" s="237"/>
      <c r="AO80" s="176"/>
      <c r="AR80" s="176"/>
    </row>
    <row r="81" spans="1:44" s="230" customFormat="1">
      <c r="A81" s="232"/>
      <c r="B81" s="223"/>
      <c r="C81" s="223"/>
      <c r="D81" s="223"/>
      <c r="E81" s="223"/>
      <c r="F81" s="223"/>
      <c r="G81" s="223"/>
      <c r="H81" s="506" t="s">
        <v>805</v>
      </c>
      <c r="I81" s="506"/>
      <c r="J81" s="506"/>
      <c r="K81" s="506"/>
      <c r="L81" s="506"/>
      <c r="M81" s="506"/>
      <c r="N81" s="506"/>
      <c r="O81" s="506"/>
      <c r="P81" s="506"/>
      <c r="Q81" s="506"/>
      <c r="R81" s="506"/>
      <c r="S81" s="506"/>
      <c r="T81" s="226"/>
      <c r="U81" s="226"/>
      <c r="V81" s="231"/>
      <c r="W81" s="70"/>
      <c r="X81" s="70"/>
      <c r="Y81" s="70"/>
      <c r="Z81" s="232"/>
      <c r="AA81" s="232"/>
      <c r="AC81" s="176"/>
      <c r="AD81" s="237"/>
      <c r="AE81" s="176"/>
      <c r="AF81" s="237"/>
      <c r="AG81" s="176"/>
      <c r="AH81" s="237"/>
      <c r="AI81" s="176"/>
      <c r="AJ81" s="237"/>
      <c r="AK81" s="176"/>
      <c r="AM81" s="238"/>
      <c r="AN81" s="237"/>
      <c r="AO81" s="176"/>
      <c r="AR81" s="176"/>
    </row>
    <row r="82" spans="1:44" s="232" customFormat="1"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X82" s="70"/>
      <c r="Y82" s="70"/>
      <c r="AB82" s="230"/>
      <c r="AC82" s="176"/>
      <c r="AD82" s="237"/>
      <c r="AE82" s="176"/>
      <c r="AF82" s="237"/>
      <c r="AG82" s="176"/>
      <c r="AH82" s="237"/>
      <c r="AI82" s="176"/>
      <c r="AJ82" s="237"/>
      <c r="AK82" s="176"/>
    </row>
    <row r="83" spans="1:44" s="230" customFormat="1">
      <c r="C83" s="412" t="s">
        <v>783</v>
      </c>
      <c r="D83" s="412"/>
      <c r="E83" s="412"/>
      <c r="F83" s="412"/>
      <c r="G83" s="412"/>
      <c r="H83" s="439" t="s">
        <v>809</v>
      </c>
      <c r="I83" s="439"/>
      <c r="J83" s="439"/>
      <c r="K83" s="439"/>
      <c r="L83" s="439"/>
      <c r="M83" s="439"/>
      <c r="N83" s="439"/>
      <c r="O83" s="439"/>
      <c r="P83" s="439"/>
      <c r="Q83" s="439"/>
      <c r="R83" s="439"/>
      <c r="S83" s="439"/>
      <c r="T83" s="194"/>
      <c r="U83" s="194"/>
      <c r="V83" s="194"/>
      <c r="W83" s="205"/>
      <c r="X83" s="70"/>
      <c r="Y83" s="70"/>
      <c r="Z83" s="232"/>
      <c r="AA83" s="232"/>
      <c r="AC83" s="176"/>
      <c r="AD83" s="237"/>
      <c r="AE83" s="176"/>
      <c r="AF83" s="237"/>
      <c r="AG83" s="176"/>
      <c r="AH83" s="237"/>
      <c r="AI83" s="176"/>
      <c r="AJ83" s="237"/>
      <c r="AK83" s="176"/>
      <c r="AM83" s="238"/>
      <c r="AN83" s="237"/>
      <c r="AO83" s="176"/>
      <c r="AR83" s="176"/>
    </row>
    <row r="84" spans="1:44" s="230" customFormat="1">
      <c r="A84" s="232"/>
      <c r="B84" s="232"/>
      <c r="C84" s="399" t="s">
        <v>785</v>
      </c>
      <c r="D84" s="399"/>
      <c r="E84" s="399"/>
      <c r="F84" s="399"/>
      <c r="G84" s="399"/>
      <c r="H84" s="506"/>
      <c r="I84" s="431"/>
      <c r="J84" s="431"/>
      <c r="K84" s="431"/>
      <c r="L84" s="431"/>
      <c r="M84" s="431"/>
      <c r="N84" s="431"/>
      <c r="O84" s="431"/>
      <c r="P84" s="431"/>
      <c r="Q84" s="431"/>
      <c r="R84" s="431"/>
      <c r="S84" s="431"/>
      <c r="T84" s="431"/>
      <c r="U84" s="431"/>
      <c r="V84" s="231"/>
      <c r="W84" s="70"/>
      <c r="X84" s="70"/>
      <c r="Y84" s="70"/>
      <c r="Z84" s="232"/>
      <c r="AA84" s="232"/>
      <c r="AC84" s="176"/>
      <c r="AD84" s="237"/>
      <c r="AE84" s="176"/>
      <c r="AF84" s="237"/>
      <c r="AG84" s="176"/>
      <c r="AH84" s="237"/>
      <c r="AI84" s="176"/>
      <c r="AJ84" s="237"/>
      <c r="AK84" s="176"/>
      <c r="AM84" s="238"/>
      <c r="AN84" s="237"/>
      <c r="AO84" s="176"/>
      <c r="AR84" s="176"/>
    </row>
    <row r="85" spans="1:44" s="232" customFormat="1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223"/>
      <c r="X85" s="70"/>
      <c r="Y85" s="70"/>
      <c r="AB85" s="230"/>
      <c r="AC85" s="176"/>
      <c r="AD85" s="237"/>
      <c r="AE85" s="176"/>
      <c r="AF85" s="237"/>
      <c r="AG85" s="176"/>
      <c r="AH85" s="237"/>
      <c r="AI85" s="176"/>
      <c r="AJ85" s="237"/>
      <c r="AK85" s="176"/>
    </row>
    <row r="86" spans="1:44" s="230" customFormat="1">
      <c r="A86" s="232"/>
      <c r="B86" s="232"/>
      <c r="C86" s="399" t="s">
        <v>786</v>
      </c>
      <c r="D86" s="399"/>
      <c r="E86" s="399"/>
      <c r="F86" s="399"/>
      <c r="G86" s="399"/>
      <c r="H86" s="506" t="s">
        <v>807</v>
      </c>
      <c r="I86" s="506"/>
      <c r="J86" s="506"/>
      <c r="K86" s="506"/>
      <c r="L86" s="506"/>
      <c r="M86" s="506"/>
      <c r="N86" s="506"/>
      <c r="O86" s="506"/>
      <c r="P86" s="506"/>
      <c r="Q86" s="506"/>
      <c r="R86" s="506"/>
      <c r="S86" s="506"/>
      <c r="T86" s="226"/>
      <c r="U86" s="226"/>
      <c r="V86" s="231"/>
      <c r="W86" s="70"/>
      <c r="X86" s="70"/>
      <c r="Y86" s="70"/>
      <c r="Z86" s="232"/>
      <c r="AA86" s="232"/>
      <c r="AC86" s="176"/>
      <c r="AD86" s="237"/>
      <c r="AE86" s="176"/>
      <c r="AF86" s="237"/>
      <c r="AG86" s="176"/>
      <c r="AH86" s="237"/>
      <c r="AI86" s="176"/>
      <c r="AJ86" s="237"/>
      <c r="AK86" s="176"/>
      <c r="AM86" s="238"/>
      <c r="AN86" s="237"/>
      <c r="AO86" s="176"/>
      <c r="AR86" s="176"/>
    </row>
    <row r="87" spans="1:44" s="230" customFormat="1">
      <c r="A87" s="232"/>
      <c r="B87" s="232"/>
      <c r="C87" s="223"/>
      <c r="D87" s="223"/>
      <c r="E87" s="223"/>
      <c r="F87" s="223"/>
      <c r="G87" s="22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26"/>
      <c r="U87" s="226"/>
      <c r="V87" s="231"/>
      <c r="W87" s="70"/>
      <c r="X87" s="70"/>
      <c r="Y87" s="70"/>
      <c r="Z87" s="232"/>
      <c r="AA87" s="232"/>
      <c r="AC87" s="176"/>
      <c r="AD87" s="237"/>
      <c r="AE87" s="176"/>
      <c r="AF87" s="237"/>
      <c r="AG87" s="176"/>
      <c r="AH87" s="237"/>
      <c r="AI87" s="176"/>
      <c r="AJ87" s="237"/>
      <c r="AK87" s="176"/>
      <c r="AM87" s="238"/>
      <c r="AN87" s="237"/>
      <c r="AO87" s="176"/>
      <c r="AR87" s="176"/>
    </row>
    <row r="88" spans="1:44" s="232" customFormat="1">
      <c r="A88" s="1"/>
      <c r="B88" s="1"/>
      <c r="C88" s="399" t="s">
        <v>772</v>
      </c>
      <c r="D88" s="399"/>
      <c r="E88" s="399"/>
      <c r="F88" s="399"/>
      <c r="G88" s="399"/>
      <c r="H88" s="431" t="s">
        <v>812</v>
      </c>
      <c r="I88" s="431"/>
      <c r="J88" s="431"/>
      <c r="K88" s="431"/>
      <c r="L88" s="431"/>
      <c r="M88" s="431"/>
      <c r="N88" s="431"/>
      <c r="O88" s="431"/>
      <c r="P88" s="431"/>
      <c r="Q88" s="431"/>
      <c r="R88" s="431"/>
      <c r="S88" s="431"/>
      <c r="T88" s="1"/>
      <c r="U88" s="1"/>
      <c r="V88" s="1"/>
      <c r="W88" s="255"/>
      <c r="X88" s="255"/>
      <c r="Y88" s="70"/>
      <c r="AC88" s="227"/>
      <c r="AD88" s="71"/>
      <c r="AE88" s="227"/>
      <c r="AF88" s="71"/>
      <c r="AG88" s="227"/>
      <c r="AH88" s="71"/>
      <c r="AI88" s="227"/>
      <c r="AJ88" s="71"/>
      <c r="AK88" s="227"/>
      <c r="AM88" s="69"/>
      <c r="AN88" s="71"/>
      <c r="AO88" s="227"/>
      <c r="AR88" s="227"/>
    </row>
    <row r="89" spans="1:44" s="232" customFormat="1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223"/>
      <c r="X89" s="70"/>
      <c r="Y89" s="70"/>
      <c r="AB89" s="230"/>
      <c r="AC89" s="176"/>
      <c r="AD89" s="237"/>
      <c r="AE89" s="176"/>
      <c r="AF89" s="237"/>
      <c r="AG89" s="176"/>
      <c r="AH89" s="237"/>
      <c r="AI89" s="176"/>
      <c r="AJ89" s="237"/>
      <c r="AK89" s="176"/>
    </row>
    <row r="90" spans="1:44" s="230" customFormat="1">
      <c r="A90" s="508">
        <v>9</v>
      </c>
      <c r="B90" s="508"/>
      <c r="C90" s="412" t="s">
        <v>791</v>
      </c>
      <c r="D90" s="412"/>
      <c r="E90" s="412"/>
      <c r="F90" s="412"/>
      <c r="G90" s="412"/>
      <c r="H90" s="439" t="s">
        <v>808</v>
      </c>
      <c r="I90" s="439"/>
      <c r="J90" s="439"/>
      <c r="K90" s="439"/>
      <c r="L90" s="439"/>
      <c r="M90" s="439"/>
      <c r="N90" s="439"/>
      <c r="O90" s="439"/>
      <c r="P90" s="439"/>
      <c r="Q90" s="439"/>
      <c r="R90" s="439"/>
      <c r="S90" s="439"/>
      <c r="T90" s="412" t="s">
        <v>80</v>
      </c>
      <c r="U90" s="412"/>
      <c r="V90" s="194">
        <f>V77</f>
        <v>4</v>
      </c>
      <c r="W90" s="205">
        <v>0</v>
      </c>
      <c r="X90" s="70">
        <f>V90*W90</f>
        <v>0</v>
      </c>
      <c r="Y90" s="70"/>
      <c r="Z90" s="232"/>
      <c r="AA90" s="232"/>
      <c r="AC90" s="176"/>
      <c r="AD90" s="237"/>
      <c r="AE90" s="176"/>
      <c r="AF90" s="237"/>
      <c r="AG90" s="176"/>
      <c r="AH90" s="237"/>
      <c r="AI90" s="176"/>
      <c r="AJ90" s="237"/>
      <c r="AK90" s="176"/>
      <c r="AM90" s="238"/>
      <c r="AN90" s="237"/>
      <c r="AO90" s="176"/>
      <c r="AR90" s="176"/>
    </row>
    <row r="91" spans="1:44" s="232" customForma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31"/>
      <c r="W91" s="200"/>
      <c r="X91" s="70"/>
      <c r="Y91" s="70"/>
      <c r="AC91" s="227"/>
      <c r="AD91" s="71"/>
      <c r="AE91" s="227"/>
      <c r="AF91" s="71"/>
      <c r="AG91" s="227"/>
      <c r="AH91" s="71"/>
      <c r="AI91" s="227"/>
      <c r="AJ91" s="71"/>
      <c r="AK91" s="227"/>
      <c r="AM91" s="69"/>
      <c r="AN91" s="71"/>
      <c r="AO91" s="227"/>
      <c r="AR91" s="227"/>
    </row>
    <row r="92" spans="1:44" s="230" customFormat="1">
      <c r="A92" s="508">
        <v>10</v>
      </c>
      <c r="B92" s="508"/>
      <c r="C92" s="412" t="s">
        <v>794</v>
      </c>
      <c r="D92" s="412"/>
      <c r="E92" s="412"/>
      <c r="F92" s="412"/>
      <c r="G92" s="412"/>
      <c r="H92" s="439" t="s">
        <v>795</v>
      </c>
      <c r="I92" s="439"/>
      <c r="J92" s="439"/>
      <c r="K92" s="439"/>
      <c r="L92" s="439"/>
      <c r="M92" s="439"/>
      <c r="N92" s="439"/>
      <c r="O92" s="439"/>
      <c r="P92" s="439"/>
      <c r="Q92" s="439"/>
      <c r="R92" s="439"/>
      <c r="S92" s="439"/>
      <c r="T92" s="194"/>
      <c r="U92" s="194"/>
      <c r="V92" s="194"/>
      <c r="W92" s="205"/>
      <c r="X92" s="70"/>
      <c r="Y92" s="70"/>
      <c r="Z92" s="232"/>
      <c r="AA92" s="232"/>
      <c r="AC92" s="176"/>
      <c r="AD92" s="237"/>
      <c r="AE92" s="176"/>
      <c r="AF92" s="237"/>
      <c r="AG92" s="176"/>
      <c r="AH92" s="237"/>
      <c r="AI92" s="176"/>
      <c r="AJ92" s="237"/>
      <c r="AK92" s="176"/>
      <c r="AM92" s="238"/>
      <c r="AN92" s="237"/>
      <c r="AO92" s="176"/>
      <c r="AR92" s="176"/>
    </row>
    <row r="93" spans="1:44" s="230" customFormat="1">
      <c r="A93" s="194"/>
      <c r="B93" s="194"/>
      <c r="C93" s="194"/>
      <c r="D93" s="194"/>
      <c r="E93" s="194"/>
      <c r="F93" s="194"/>
      <c r="G93" s="194"/>
      <c r="H93" s="507" t="s">
        <v>810</v>
      </c>
      <c r="I93" s="507"/>
      <c r="J93" s="507"/>
      <c r="K93" s="507"/>
      <c r="L93" s="507"/>
      <c r="M93" s="507"/>
      <c r="N93" s="507"/>
      <c r="O93" s="507"/>
      <c r="P93" s="507"/>
      <c r="Q93" s="507"/>
      <c r="R93" s="507"/>
      <c r="S93" s="507"/>
      <c r="T93" s="412" t="s">
        <v>80</v>
      </c>
      <c r="U93" s="412"/>
      <c r="V93" s="194">
        <f>V77</f>
        <v>4</v>
      </c>
      <c r="W93" s="205">
        <v>0</v>
      </c>
      <c r="X93" s="205">
        <f>V93*W93</f>
        <v>0</v>
      </c>
      <c r="Y93" s="205"/>
      <c r="AC93" s="176"/>
      <c r="AD93" s="237"/>
      <c r="AE93" s="176"/>
      <c r="AF93" s="237"/>
      <c r="AG93" s="176"/>
      <c r="AH93" s="237"/>
      <c r="AI93" s="176"/>
      <c r="AJ93" s="237"/>
      <c r="AK93" s="176"/>
      <c r="AM93" s="238"/>
      <c r="AN93" s="237"/>
      <c r="AO93" s="176"/>
      <c r="AR93" s="176"/>
    </row>
    <row r="94" spans="1:44" s="232" customFormat="1"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X94" s="70"/>
      <c r="Y94" s="70"/>
      <c r="AB94" s="230"/>
      <c r="AC94" s="176"/>
      <c r="AD94" s="237"/>
      <c r="AE94" s="176"/>
      <c r="AF94" s="237"/>
      <c r="AG94" s="176"/>
      <c r="AH94" s="237"/>
      <c r="AI94" s="176"/>
      <c r="AJ94" s="237"/>
      <c r="AK94" s="176"/>
    </row>
    <row r="95" spans="1:44" s="230" customFormat="1">
      <c r="A95" s="504">
        <v>11</v>
      </c>
      <c r="B95" s="504"/>
      <c r="C95" s="399" t="s">
        <v>718</v>
      </c>
      <c r="D95" s="399"/>
      <c r="E95" s="399"/>
      <c r="F95" s="399"/>
      <c r="G95" s="399"/>
      <c r="H95" s="431" t="s">
        <v>719</v>
      </c>
      <c r="I95" s="431"/>
      <c r="J95" s="431"/>
      <c r="K95" s="431"/>
      <c r="L95" s="431"/>
      <c r="M95" s="431"/>
      <c r="N95" s="431"/>
      <c r="O95" s="431"/>
      <c r="P95" s="431"/>
      <c r="Q95" s="431"/>
      <c r="R95" s="431"/>
      <c r="S95" s="431"/>
      <c r="T95" s="399" t="str">
        <f>IF(C95="","",VLOOKUP(C95,[1]Kování!$A$1:$D$12,3,FALSE))</f>
        <v>ks</v>
      </c>
      <c r="U95" s="399"/>
      <c r="V95" s="231">
        <f>V77</f>
        <v>4</v>
      </c>
      <c r="W95" s="200">
        <v>0</v>
      </c>
      <c r="X95" s="235">
        <f>V95*W95</f>
        <v>0</v>
      </c>
      <c r="Y95" s="70"/>
      <c r="Z95" s="232"/>
      <c r="AA95" s="232"/>
      <c r="AC95" s="176"/>
      <c r="AD95" s="237"/>
      <c r="AE95" s="176"/>
      <c r="AF95" s="237"/>
      <c r="AG95" s="176"/>
      <c r="AH95" s="237"/>
      <c r="AI95" s="176"/>
      <c r="AJ95" s="237"/>
      <c r="AK95" s="176"/>
      <c r="AM95" s="238"/>
      <c r="AN95" s="237"/>
      <c r="AO95" s="176"/>
      <c r="AR95" s="176"/>
    </row>
    <row r="96" spans="1:44" s="232" customFormat="1">
      <c r="A96" s="230"/>
      <c r="B96" s="230"/>
      <c r="C96" s="230"/>
      <c r="D96" s="230"/>
      <c r="E96" s="230"/>
      <c r="F96" s="230"/>
      <c r="G96" s="230"/>
      <c r="H96" s="229"/>
      <c r="I96" s="229"/>
      <c r="J96" s="229"/>
      <c r="K96" s="229"/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74"/>
      <c r="X96" s="74"/>
      <c r="Y96" s="74"/>
      <c r="Z96" s="229"/>
      <c r="AA96" s="229"/>
      <c r="AC96" s="227"/>
      <c r="AD96" s="71"/>
      <c r="AE96" s="227"/>
      <c r="AF96" s="71"/>
      <c r="AG96" s="227"/>
      <c r="AH96" s="71"/>
      <c r="AI96" s="227"/>
      <c r="AJ96" s="71"/>
      <c r="AK96" s="227"/>
      <c r="AM96" s="69"/>
      <c r="AN96" s="71"/>
      <c r="AR96" s="227"/>
    </row>
    <row r="97" spans="1:44" s="232" customFormat="1">
      <c r="H97" s="429" t="s">
        <v>192</v>
      </c>
      <c r="I97" s="429"/>
      <c r="J97" s="429"/>
      <c r="K97" s="429"/>
      <c r="L97" s="429"/>
      <c r="M97" s="429"/>
      <c r="N97" s="429"/>
      <c r="O97" s="429"/>
      <c r="P97" s="429"/>
      <c r="W97" s="70"/>
      <c r="X97" s="70">
        <f>SUM(X58:X96)</f>
        <v>0</v>
      </c>
      <c r="Y97" s="70">
        <f>SUM(Y58:Y96)</f>
        <v>0</v>
      </c>
      <c r="AA97" s="232">
        <f>SUM(AA58:AA96)</f>
        <v>0</v>
      </c>
      <c r="AC97" s="227"/>
      <c r="AD97" s="71"/>
      <c r="AE97" s="227"/>
      <c r="AF97" s="71"/>
      <c r="AG97" s="227"/>
      <c r="AH97" s="71"/>
      <c r="AI97" s="227"/>
      <c r="AJ97" s="71"/>
      <c r="AK97" s="227"/>
      <c r="AM97" s="69"/>
      <c r="AN97" s="71"/>
      <c r="AR97" s="227"/>
    </row>
    <row r="98" spans="1:44" s="222" customFormat="1">
      <c r="W98" s="70"/>
      <c r="X98" s="70"/>
      <c r="Y98" s="70"/>
    </row>
    <row r="99" spans="1:44" s="222" customFormat="1" ht="15.75" thickBot="1">
      <c r="A99" s="514" t="s">
        <v>37</v>
      </c>
      <c r="B99" s="514"/>
      <c r="C99" s="514"/>
      <c r="D99" s="514"/>
      <c r="E99" s="514"/>
      <c r="F99" s="514"/>
      <c r="G99" s="514"/>
      <c r="H99" s="514"/>
      <c r="I99" s="514"/>
      <c r="J99" s="514"/>
      <c r="K99" s="514"/>
      <c r="L99" s="514"/>
      <c r="M99" s="514"/>
      <c r="N99" s="514"/>
      <c r="O99" s="514"/>
      <c r="P99" s="514"/>
      <c r="Q99" s="514"/>
      <c r="R99" s="514"/>
      <c r="S99" s="514"/>
      <c r="T99" s="514"/>
      <c r="Z99" s="220" t="s">
        <v>40</v>
      </c>
      <c r="AA99" s="220">
        <f>AA50+1</f>
        <v>4</v>
      </c>
    </row>
    <row r="100" spans="1:44" s="222" customFormat="1">
      <c r="A100" s="487" t="s">
        <v>38</v>
      </c>
      <c r="B100" s="459"/>
      <c r="C100" s="459"/>
      <c r="D100" s="459"/>
      <c r="E100" s="459"/>
      <c r="F100" s="459"/>
      <c r="G100" s="460"/>
      <c r="H100" s="461" t="s">
        <v>744</v>
      </c>
      <c r="I100" s="409"/>
      <c r="J100" s="409"/>
      <c r="K100" s="409"/>
      <c r="L100" s="409"/>
      <c r="M100" s="409"/>
      <c r="N100" s="409"/>
      <c r="O100" s="409"/>
      <c r="P100" s="409"/>
      <c r="Q100" s="409"/>
      <c r="R100" s="409"/>
      <c r="S100" s="409"/>
      <c r="T100" s="409"/>
      <c r="U100" s="409"/>
      <c r="V100" s="409"/>
      <c r="W100" s="409"/>
      <c r="X100" s="462"/>
      <c r="Y100" s="225" t="s">
        <v>47</v>
      </c>
      <c r="Z100" s="414"/>
      <c r="AA100" s="416"/>
    </row>
    <row r="101" spans="1:44" s="222" customFormat="1">
      <c r="A101" s="488"/>
      <c r="B101" s="443"/>
      <c r="C101" s="443"/>
      <c r="D101" s="443"/>
      <c r="E101" s="443"/>
      <c r="F101" s="443"/>
      <c r="G101" s="444"/>
      <c r="H101" s="489" t="s">
        <v>745</v>
      </c>
      <c r="I101" s="490"/>
      <c r="J101" s="490"/>
      <c r="K101" s="490"/>
      <c r="L101" s="490"/>
      <c r="M101" s="490"/>
      <c r="N101" s="490"/>
      <c r="O101" s="490"/>
      <c r="P101" s="490"/>
      <c r="Q101" s="490"/>
      <c r="R101" s="490"/>
      <c r="S101" s="490"/>
      <c r="T101" s="490"/>
      <c r="U101" s="490"/>
      <c r="V101" s="490"/>
      <c r="W101" s="490"/>
      <c r="X101" s="491"/>
      <c r="Y101" s="27" t="s">
        <v>41</v>
      </c>
      <c r="Z101" s="492" t="s">
        <v>751</v>
      </c>
      <c r="AA101" s="493"/>
    </row>
    <row r="102" spans="1:44" s="222" customFormat="1">
      <c r="A102" s="494" t="s">
        <v>39</v>
      </c>
      <c r="B102" s="495"/>
      <c r="C102" s="495"/>
      <c r="D102" s="495"/>
      <c r="E102" s="495"/>
      <c r="F102" s="495"/>
      <c r="G102" s="496"/>
      <c r="H102" s="497" t="s">
        <v>754</v>
      </c>
      <c r="I102" s="498"/>
      <c r="J102" s="498"/>
      <c r="K102" s="498"/>
      <c r="L102" s="498"/>
      <c r="M102" s="498"/>
      <c r="N102" s="498"/>
      <c r="O102" s="498"/>
      <c r="P102" s="498"/>
      <c r="Q102" s="498"/>
      <c r="R102" s="498"/>
      <c r="S102" s="498"/>
      <c r="T102" s="498"/>
      <c r="U102" s="498"/>
      <c r="V102" s="498"/>
      <c r="W102" s="498"/>
      <c r="X102" s="499"/>
      <c r="Y102" s="28" t="s">
        <v>48</v>
      </c>
      <c r="Z102" s="500"/>
      <c r="AA102" s="501"/>
    </row>
    <row r="103" spans="1:44" s="222" customFormat="1" ht="15.75" thickBot="1">
      <c r="A103" s="397"/>
      <c r="B103" s="386"/>
      <c r="C103" s="386"/>
      <c r="D103" s="386"/>
      <c r="E103" s="386"/>
      <c r="F103" s="386"/>
      <c r="G103" s="394"/>
      <c r="H103" s="447" t="s">
        <v>755</v>
      </c>
      <c r="I103" s="448"/>
      <c r="J103" s="448"/>
      <c r="K103" s="448"/>
      <c r="L103" s="448"/>
      <c r="M103" s="448"/>
      <c r="N103" s="448"/>
      <c r="O103" s="448"/>
      <c r="P103" s="448"/>
      <c r="Q103" s="448"/>
      <c r="R103" s="448"/>
      <c r="S103" s="448"/>
      <c r="T103" s="448"/>
      <c r="U103" s="448"/>
      <c r="V103" s="448"/>
      <c r="W103" s="448"/>
      <c r="X103" s="449"/>
      <c r="Y103" s="90" t="s">
        <v>41</v>
      </c>
      <c r="Z103" s="450" t="s">
        <v>750</v>
      </c>
      <c r="AA103" s="451"/>
    </row>
    <row r="104" spans="1:44" s="222" customFormat="1">
      <c r="A104" s="452" t="s">
        <v>41</v>
      </c>
      <c r="B104" s="455" t="s">
        <v>42</v>
      </c>
      <c r="C104" s="458" t="s">
        <v>41</v>
      </c>
      <c r="D104" s="459"/>
      <c r="E104" s="459"/>
      <c r="F104" s="459"/>
      <c r="G104" s="460"/>
      <c r="H104" s="461"/>
      <c r="I104" s="409"/>
      <c r="J104" s="409"/>
      <c r="K104" s="409"/>
      <c r="L104" s="409"/>
      <c r="M104" s="409"/>
      <c r="N104" s="409"/>
      <c r="O104" s="409"/>
      <c r="P104" s="409"/>
      <c r="Q104" s="409"/>
      <c r="R104" s="409"/>
      <c r="S104" s="462"/>
      <c r="T104" s="463" t="s">
        <v>49</v>
      </c>
      <c r="U104" s="466" t="s">
        <v>50</v>
      </c>
      <c r="V104" s="469" t="s">
        <v>51</v>
      </c>
      <c r="W104" s="472" t="s">
        <v>52</v>
      </c>
      <c r="X104" s="474" t="s">
        <v>54</v>
      </c>
      <c r="Y104" s="475"/>
      <c r="Z104" s="476" t="s">
        <v>44</v>
      </c>
      <c r="AA104" s="477"/>
    </row>
    <row r="105" spans="1:44" s="222" customFormat="1" ht="15.75">
      <c r="A105" s="453"/>
      <c r="B105" s="456"/>
      <c r="C105" s="480" t="s">
        <v>43</v>
      </c>
      <c r="D105" s="481"/>
      <c r="E105" s="481"/>
      <c r="F105" s="481"/>
      <c r="G105" s="482"/>
      <c r="H105" s="446" t="s">
        <v>58</v>
      </c>
      <c r="I105" s="412"/>
      <c r="J105" s="412"/>
      <c r="K105" s="412"/>
      <c r="L105" s="412"/>
      <c r="M105" s="412"/>
      <c r="N105" s="412"/>
      <c r="O105" s="412"/>
      <c r="P105" s="412"/>
      <c r="Q105" s="412"/>
      <c r="R105" s="412"/>
      <c r="S105" s="483"/>
      <c r="T105" s="464"/>
      <c r="U105" s="467"/>
      <c r="V105" s="470"/>
      <c r="W105" s="473"/>
      <c r="X105" s="484" t="s">
        <v>55</v>
      </c>
      <c r="Y105" s="485"/>
      <c r="Z105" s="478"/>
      <c r="AA105" s="479"/>
      <c r="AB105" s="441" t="s">
        <v>53</v>
      </c>
      <c r="AC105" s="399"/>
      <c r="AD105" s="399"/>
      <c r="AE105" s="399"/>
      <c r="AF105" s="399"/>
      <c r="AG105" s="399"/>
      <c r="AH105" s="399"/>
      <c r="AI105" s="399"/>
      <c r="AJ105" s="399"/>
      <c r="AK105" s="399"/>
      <c r="AQ105" s="399" t="s">
        <v>193</v>
      </c>
      <c r="AR105" s="399"/>
    </row>
    <row r="106" spans="1:44" s="222" customFormat="1">
      <c r="A106" s="454"/>
      <c r="B106" s="457"/>
      <c r="C106" s="442" t="s">
        <v>42</v>
      </c>
      <c r="D106" s="443"/>
      <c r="E106" s="443"/>
      <c r="F106" s="443"/>
      <c r="G106" s="444"/>
      <c r="H106" s="417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45"/>
      <c r="T106" s="465"/>
      <c r="U106" s="468"/>
      <c r="V106" s="471"/>
      <c r="W106" s="29" t="s">
        <v>53</v>
      </c>
      <c r="X106" s="29" t="s">
        <v>56</v>
      </c>
      <c r="Y106" s="30" t="s">
        <v>57</v>
      </c>
      <c r="Z106" s="29" t="s">
        <v>45</v>
      </c>
      <c r="AA106" s="31" t="s">
        <v>46</v>
      </c>
      <c r="AB106" s="446" t="s">
        <v>81</v>
      </c>
      <c r="AC106" s="412"/>
      <c r="AD106" s="399" t="s">
        <v>148</v>
      </c>
      <c r="AE106" s="399"/>
      <c r="AF106" s="399" t="s">
        <v>149</v>
      </c>
      <c r="AG106" s="399"/>
      <c r="AH106" s="399" t="s">
        <v>150</v>
      </c>
      <c r="AI106" s="399"/>
      <c r="AJ106" s="399" t="s">
        <v>151</v>
      </c>
      <c r="AK106" s="399"/>
      <c r="AL106" s="399" t="s">
        <v>147</v>
      </c>
      <c r="AM106" s="399"/>
      <c r="AN106" s="399"/>
      <c r="AO106" s="399"/>
      <c r="AQ106" s="220" t="s">
        <v>191</v>
      </c>
      <c r="AR106" s="220" t="s">
        <v>29</v>
      </c>
    </row>
    <row r="107" spans="1:44" s="222" customFormat="1">
      <c r="C107" s="95"/>
      <c r="D107" s="95"/>
      <c r="E107" s="95"/>
      <c r="F107" s="95"/>
      <c r="G107" s="95"/>
      <c r="H107" s="440" t="s">
        <v>195</v>
      </c>
      <c r="I107" s="440"/>
      <c r="J107" s="440"/>
      <c r="K107" s="440"/>
      <c r="L107" s="440"/>
      <c r="M107" s="440"/>
      <c r="N107" s="440"/>
      <c r="O107" s="440"/>
      <c r="P107" s="440"/>
      <c r="Q107" s="440"/>
      <c r="R107" s="440"/>
      <c r="S107" s="440"/>
      <c r="T107" s="429">
        <f>AA50</f>
        <v>3</v>
      </c>
      <c r="U107" s="429"/>
      <c r="X107" s="70">
        <f>X97</f>
        <v>0</v>
      </c>
      <c r="Y107" s="70">
        <f>Y97</f>
        <v>0</v>
      </c>
      <c r="AA107" s="222">
        <f>AA97</f>
        <v>0</v>
      </c>
    </row>
    <row r="108" spans="1:44" s="114" customFormat="1"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X108" s="70"/>
      <c r="Y108" s="70"/>
    </row>
    <row r="109" spans="1:44" s="232" customFormat="1">
      <c r="A109" s="504">
        <v>12</v>
      </c>
      <c r="B109" s="504"/>
      <c r="C109" s="399" t="s">
        <v>394</v>
      </c>
      <c r="D109" s="399"/>
      <c r="E109" s="399"/>
      <c r="F109" s="399"/>
      <c r="G109" s="399"/>
      <c r="H109" s="431" t="s">
        <v>799</v>
      </c>
      <c r="I109" s="431"/>
      <c r="J109" s="431"/>
      <c r="K109" s="431"/>
      <c r="L109" s="431"/>
      <c r="M109" s="431"/>
      <c r="N109" s="431"/>
      <c r="O109" s="431"/>
      <c r="P109" s="431"/>
      <c r="Q109" s="431"/>
      <c r="R109" s="431"/>
      <c r="S109" s="431"/>
      <c r="T109" s="399" t="str">
        <f>IF(C109="","",VLOOKUP(C109,[1]ÚRS!$A$6:$D$500,3,FALSE))</f>
        <v>kus</v>
      </c>
      <c r="U109" s="399"/>
      <c r="V109" s="231">
        <f>V77</f>
        <v>4</v>
      </c>
      <c r="W109" s="200">
        <v>0</v>
      </c>
      <c r="X109" s="70"/>
      <c r="Y109" s="70">
        <f>V109*W109</f>
        <v>0</v>
      </c>
      <c r="AB109" s="230"/>
      <c r="AC109" s="176"/>
      <c r="AD109" s="237"/>
      <c r="AE109" s="176"/>
      <c r="AF109" s="237"/>
      <c r="AG109" s="176"/>
      <c r="AH109" s="237"/>
      <c r="AI109" s="176"/>
      <c r="AJ109" s="237"/>
      <c r="AK109" s="176"/>
    </row>
    <row r="110" spans="1:44" s="232" customFormat="1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223"/>
      <c r="X110" s="70"/>
      <c r="Y110" s="70"/>
      <c r="AB110" s="230"/>
      <c r="AC110" s="176"/>
      <c r="AD110" s="237"/>
      <c r="AE110" s="176"/>
      <c r="AF110" s="237"/>
      <c r="AG110" s="176"/>
      <c r="AH110" s="237"/>
      <c r="AI110" s="176"/>
      <c r="AJ110" s="237"/>
      <c r="AK110" s="176"/>
    </row>
    <row r="111" spans="1:44" s="232" customFormat="1">
      <c r="A111" s="502">
        <v>13</v>
      </c>
      <c r="B111" s="502"/>
      <c r="C111" s="418" t="s">
        <v>416</v>
      </c>
      <c r="D111" s="418"/>
      <c r="E111" s="418"/>
      <c r="F111" s="418"/>
      <c r="G111" s="418"/>
      <c r="H111" s="503" t="s">
        <v>800</v>
      </c>
      <c r="I111" s="503"/>
      <c r="J111" s="503"/>
      <c r="K111" s="503"/>
      <c r="L111" s="503"/>
      <c r="M111" s="503"/>
      <c r="N111" s="503"/>
      <c r="O111" s="503"/>
      <c r="P111" s="503"/>
      <c r="Q111" s="503"/>
      <c r="R111" s="503"/>
      <c r="S111" s="503"/>
      <c r="T111" s="418" t="str">
        <f>IF(C111="","",VLOOKUP(C111,[1]ÚRS!$A$6:$D$500,3,FALSE))</f>
        <v>kus</v>
      </c>
      <c r="U111" s="418"/>
      <c r="V111" s="207">
        <f>V77</f>
        <v>4</v>
      </c>
      <c r="W111" s="206">
        <v>0</v>
      </c>
      <c r="X111" s="74"/>
      <c r="Y111" s="74">
        <f>V111*W111</f>
        <v>0</v>
      </c>
      <c r="Z111" s="229"/>
      <c r="AA111" s="229"/>
      <c r="AB111" s="230"/>
      <c r="AC111" s="176"/>
      <c r="AD111" s="237"/>
      <c r="AE111" s="176"/>
      <c r="AF111" s="237"/>
      <c r="AG111" s="176"/>
      <c r="AH111" s="237"/>
      <c r="AI111" s="176"/>
      <c r="AJ111" s="237"/>
      <c r="AK111" s="176"/>
    </row>
    <row r="112" spans="1:44" s="232" customFormat="1"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X112" s="70"/>
      <c r="Y112" s="70"/>
    </row>
    <row r="113" spans="1:44" s="230" customFormat="1">
      <c r="A113" s="399">
        <v>14</v>
      </c>
      <c r="B113" s="399"/>
      <c r="C113" s="512" t="s">
        <v>815</v>
      </c>
      <c r="D113" s="512"/>
      <c r="E113" s="512"/>
      <c r="F113" s="512"/>
      <c r="G113" s="512"/>
      <c r="H113" s="505" t="s">
        <v>801</v>
      </c>
      <c r="I113" s="505"/>
      <c r="J113" s="505"/>
      <c r="K113" s="505"/>
      <c r="L113" s="505"/>
      <c r="M113" s="505"/>
      <c r="N113" s="505"/>
      <c r="O113" s="505"/>
      <c r="P113" s="505"/>
      <c r="Q113" s="505"/>
      <c r="R113" s="505"/>
      <c r="S113" s="505"/>
      <c r="T113" s="505"/>
      <c r="U113" s="505"/>
      <c r="V113" s="236"/>
      <c r="W113" s="70"/>
      <c r="X113" s="70"/>
      <c r="Y113" s="70"/>
      <c r="Z113" s="232"/>
      <c r="AA113" s="232"/>
      <c r="AC113" s="176"/>
      <c r="AD113" s="237"/>
      <c r="AE113" s="176"/>
      <c r="AF113" s="237"/>
      <c r="AG113" s="176"/>
      <c r="AH113" s="237"/>
      <c r="AI113" s="176"/>
      <c r="AJ113" s="237"/>
      <c r="AK113" s="176"/>
      <c r="AM113" s="238"/>
      <c r="AN113" s="237"/>
      <c r="AO113" s="176"/>
      <c r="AR113" s="176"/>
    </row>
    <row r="114" spans="1:44" s="230" customFormat="1">
      <c r="A114" s="151"/>
      <c r="B114" s="151"/>
      <c r="C114" s="399" t="s">
        <v>757</v>
      </c>
      <c r="D114" s="399"/>
      <c r="E114" s="399"/>
      <c r="F114" s="399"/>
      <c r="G114" s="399"/>
      <c r="H114" s="509" t="s">
        <v>813</v>
      </c>
      <c r="I114" s="509"/>
      <c r="J114" s="509"/>
      <c r="K114" s="509"/>
      <c r="L114" s="509"/>
      <c r="M114" s="509"/>
      <c r="N114" s="509"/>
      <c r="O114" s="509"/>
      <c r="P114" s="509"/>
      <c r="Q114" s="509"/>
      <c r="R114" s="509"/>
      <c r="S114" s="509"/>
      <c r="T114" s="509"/>
      <c r="U114" s="509"/>
      <c r="V114" s="1"/>
      <c r="W114" s="70"/>
      <c r="X114" s="70"/>
      <c r="Y114" s="70"/>
      <c r="Z114" s="232"/>
      <c r="AA114" s="232"/>
      <c r="AC114" s="176"/>
      <c r="AD114" s="237"/>
      <c r="AE114" s="176"/>
      <c r="AF114" s="237"/>
      <c r="AG114" s="176"/>
      <c r="AH114" s="237"/>
      <c r="AI114" s="176"/>
      <c r="AJ114" s="237"/>
      <c r="AK114" s="176"/>
      <c r="AM114" s="238"/>
      <c r="AN114" s="237"/>
      <c r="AO114" s="176"/>
      <c r="AR114" s="176"/>
    </row>
    <row r="115" spans="1:44" s="230" customFormat="1">
      <c r="A115" s="232"/>
      <c r="B115" s="232"/>
      <c r="C115" s="399" t="s">
        <v>759</v>
      </c>
      <c r="D115" s="399"/>
      <c r="E115" s="399"/>
      <c r="F115" s="399"/>
      <c r="G115" s="399"/>
      <c r="H115" s="506" t="s">
        <v>760</v>
      </c>
      <c r="I115" s="506"/>
      <c r="J115" s="506"/>
      <c r="K115" s="506"/>
      <c r="L115" s="506"/>
      <c r="M115" s="506"/>
      <c r="N115" s="506"/>
      <c r="O115" s="506"/>
      <c r="P115" s="506"/>
      <c r="Q115" s="506"/>
      <c r="R115" s="506"/>
      <c r="S115" s="506"/>
      <c r="T115" s="506"/>
      <c r="U115" s="506"/>
      <c r="V115" s="1"/>
      <c r="W115" s="70"/>
      <c r="X115" s="70"/>
      <c r="Y115" s="70"/>
      <c r="Z115" s="232"/>
      <c r="AA115" s="232"/>
      <c r="AC115" s="176"/>
      <c r="AD115" s="237"/>
      <c r="AE115" s="176"/>
      <c r="AF115" s="237"/>
      <c r="AG115" s="176"/>
      <c r="AH115" s="237"/>
      <c r="AI115" s="176"/>
      <c r="AJ115" s="237"/>
      <c r="AK115" s="176"/>
      <c r="AM115" s="238"/>
      <c r="AN115" s="237"/>
      <c r="AO115" s="176"/>
      <c r="AR115" s="176"/>
    </row>
    <row r="116" spans="1:44" s="230" customFormat="1">
      <c r="A116" s="232"/>
      <c r="B116" s="232"/>
      <c r="C116" s="232"/>
      <c r="D116" s="232"/>
      <c r="E116" s="232"/>
      <c r="F116" s="232"/>
      <c r="G116" s="232"/>
      <c r="H116" s="431" t="s">
        <v>761</v>
      </c>
      <c r="I116" s="431"/>
      <c r="J116" s="431"/>
      <c r="K116" s="431"/>
      <c r="L116" s="431"/>
      <c r="M116" s="431"/>
      <c r="N116" s="431"/>
      <c r="O116" s="431"/>
      <c r="P116" s="431"/>
      <c r="Q116" s="431"/>
      <c r="R116" s="431"/>
      <c r="S116" s="431"/>
      <c r="T116" s="431"/>
      <c r="U116" s="431"/>
      <c r="V116" s="1"/>
      <c r="W116" s="70"/>
      <c r="X116" s="70"/>
      <c r="Y116" s="70"/>
      <c r="Z116" s="232"/>
      <c r="AA116" s="232"/>
      <c r="AC116" s="176"/>
      <c r="AD116" s="237"/>
      <c r="AE116" s="176"/>
      <c r="AF116" s="237"/>
      <c r="AG116" s="176"/>
      <c r="AH116" s="237"/>
      <c r="AI116" s="176"/>
      <c r="AJ116" s="237"/>
      <c r="AK116" s="176"/>
      <c r="AM116" s="238"/>
      <c r="AN116" s="237"/>
      <c r="AO116" s="176"/>
      <c r="AR116" s="176"/>
    </row>
    <row r="117" spans="1:44" s="230" customFormat="1">
      <c r="C117" s="194"/>
      <c r="D117" s="194"/>
      <c r="E117" s="194"/>
      <c r="F117" s="194"/>
      <c r="G117" s="194"/>
      <c r="H117" s="507" t="s">
        <v>816</v>
      </c>
      <c r="I117" s="507"/>
      <c r="J117" s="507"/>
      <c r="K117" s="507"/>
      <c r="L117" s="507"/>
      <c r="M117" s="507"/>
      <c r="N117" s="507"/>
      <c r="O117" s="507"/>
      <c r="P117" s="507"/>
      <c r="Q117" s="507"/>
      <c r="R117" s="507"/>
      <c r="S117" s="507"/>
      <c r="T117" s="412" t="s">
        <v>80</v>
      </c>
      <c r="U117" s="412"/>
      <c r="V117" s="194">
        <v>1</v>
      </c>
      <c r="W117" s="205">
        <v>0</v>
      </c>
      <c r="X117" s="70">
        <f>V117*W117</f>
        <v>0</v>
      </c>
      <c r="Y117" s="70"/>
      <c r="Z117" s="232"/>
      <c r="AA117" s="232"/>
      <c r="AC117" s="176"/>
      <c r="AD117" s="237"/>
      <c r="AE117" s="176"/>
      <c r="AF117" s="237"/>
      <c r="AG117" s="176"/>
      <c r="AH117" s="237"/>
      <c r="AI117" s="176"/>
      <c r="AJ117" s="237"/>
      <c r="AK117" s="176"/>
      <c r="AM117" s="238"/>
      <c r="AN117" s="237"/>
      <c r="AO117" s="176"/>
      <c r="AR117" s="176"/>
    </row>
    <row r="118" spans="1:44" s="232" customFormat="1"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X118" s="70"/>
      <c r="Y118" s="70"/>
      <c r="AB118" s="230"/>
      <c r="AC118" s="176"/>
      <c r="AD118" s="237"/>
      <c r="AE118" s="176"/>
      <c r="AF118" s="237"/>
      <c r="AG118" s="176"/>
      <c r="AH118" s="237"/>
      <c r="AI118" s="176"/>
      <c r="AJ118" s="237"/>
      <c r="AK118" s="176"/>
    </row>
    <row r="119" spans="1:44" s="230" customFormat="1">
      <c r="C119" s="412" t="s">
        <v>780</v>
      </c>
      <c r="D119" s="412"/>
      <c r="E119" s="412"/>
      <c r="F119" s="412"/>
      <c r="G119" s="412"/>
      <c r="H119" s="439" t="s">
        <v>781</v>
      </c>
      <c r="I119" s="439"/>
      <c r="J119" s="439"/>
      <c r="K119" s="439"/>
      <c r="L119" s="439"/>
      <c r="M119" s="439"/>
      <c r="N119" s="439"/>
      <c r="O119" s="439"/>
      <c r="P119" s="439"/>
      <c r="Q119" s="439"/>
      <c r="R119" s="439"/>
      <c r="S119" s="439"/>
      <c r="T119" s="439"/>
      <c r="U119" s="439"/>
      <c r="V119" s="194"/>
      <c r="W119" s="205"/>
      <c r="X119" s="70"/>
      <c r="Y119" s="70"/>
      <c r="Z119" s="232"/>
      <c r="AA119" s="232"/>
      <c r="AC119" s="176"/>
      <c r="AD119" s="237"/>
      <c r="AE119" s="176"/>
      <c r="AF119" s="237"/>
      <c r="AG119" s="176"/>
      <c r="AH119" s="237"/>
      <c r="AI119" s="176"/>
      <c r="AJ119" s="237"/>
      <c r="AK119" s="176"/>
      <c r="AM119" s="238"/>
      <c r="AN119" s="237"/>
      <c r="AO119" s="176"/>
      <c r="AR119" s="176"/>
    </row>
    <row r="120" spans="1:44" s="230" customFormat="1">
      <c r="A120" s="232"/>
      <c r="B120" s="399" t="s">
        <v>782</v>
      </c>
      <c r="C120" s="399"/>
      <c r="D120" s="399"/>
      <c r="E120" s="399"/>
      <c r="F120" s="399"/>
      <c r="G120" s="399"/>
      <c r="H120" s="506" t="s">
        <v>814</v>
      </c>
      <c r="I120" s="506"/>
      <c r="J120" s="506"/>
      <c r="K120" s="506"/>
      <c r="L120" s="506"/>
      <c r="M120" s="506"/>
      <c r="N120" s="506"/>
      <c r="O120" s="506"/>
      <c r="P120" s="506"/>
      <c r="Q120" s="506"/>
      <c r="R120" s="506"/>
      <c r="S120" s="506"/>
      <c r="T120" s="506"/>
      <c r="U120" s="506"/>
      <c r="V120" s="231"/>
      <c r="W120" s="70"/>
      <c r="X120" s="70"/>
      <c r="Y120" s="70"/>
      <c r="Z120" s="232"/>
      <c r="AA120" s="232"/>
      <c r="AC120" s="176"/>
      <c r="AD120" s="237"/>
      <c r="AE120" s="176"/>
      <c r="AF120" s="237"/>
      <c r="AG120" s="176"/>
      <c r="AH120" s="237"/>
      <c r="AI120" s="176"/>
      <c r="AJ120" s="237"/>
      <c r="AK120" s="176"/>
      <c r="AM120" s="238"/>
      <c r="AN120" s="237"/>
      <c r="AO120" s="176"/>
      <c r="AR120" s="176"/>
    </row>
    <row r="121" spans="1:44" s="230" customFormat="1">
      <c r="A121" s="232"/>
      <c r="B121" s="223"/>
      <c r="C121" s="223"/>
      <c r="D121" s="223"/>
      <c r="E121" s="223"/>
      <c r="F121" s="223"/>
      <c r="G121" s="223"/>
      <c r="H121" s="506" t="s">
        <v>821</v>
      </c>
      <c r="I121" s="506"/>
      <c r="J121" s="506"/>
      <c r="K121" s="506"/>
      <c r="L121" s="506"/>
      <c r="M121" s="506"/>
      <c r="N121" s="506"/>
      <c r="O121" s="506"/>
      <c r="P121" s="506"/>
      <c r="Q121" s="506"/>
      <c r="R121" s="506"/>
      <c r="S121" s="506"/>
      <c r="T121" s="226"/>
      <c r="U121" s="226"/>
      <c r="V121" s="231"/>
      <c r="W121" s="70"/>
      <c r="X121" s="70"/>
      <c r="Y121" s="70"/>
      <c r="Z121" s="232"/>
      <c r="AA121" s="232"/>
      <c r="AC121" s="176"/>
      <c r="AD121" s="237"/>
      <c r="AE121" s="176"/>
      <c r="AF121" s="237"/>
      <c r="AG121" s="176"/>
      <c r="AH121" s="237"/>
      <c r="AI121" s="176"/>
      <c r="AJ121" s="237"/>
      <c r="AK121" s="176"/>
      <c r="AM121" s="238"/>
      <c r="AN121" s="237"/>
      <c r="AO121" s="176"/>
      <c r="AR121" s="176"/>
    </row>
    <row r="122" spans="1:44" s="232" customFormat="1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223"/>
      <c r="W122" s="70"/>
      <c r="X122" s="70"/>
      <c r="Y122" s="70"/>
      <c r="AC122" s="227"/>
      <c r="AD122" s="71"/>
      <c r="AE122" s="227"/>
      <c r="AF122" s="71"/>
      <c r="AG122" s="227"/>
      <c r="AH122" s="71"/>
      <c r="AI122" s="227"/>
      <c r="AJ122" s="71"/>
      <c r="AK122" s="227"/>
      <c r="AM122" s="69"/>
      <c r="AN122" s="71"/>
      <c r="AO122" s="227"/>
      <c r="AR122" s="227"/>
    </row>
    <row r="123" spans="1:44" s="230" customFormat="1">
      <c r="C123" s="412" t="s">
        <v>783</v>
      </c>
      <c r="D123" s="412"/>
      <c r="E123" s="412"/>
      <c r="F123" s="412"/>
      <c r="G123" s="412"/>
      <c r="H123" s="439" t="s">
        <v>809</v>
      </c>
      <c r="I123" s="439"/>
      <c r="J123" s="439"/>
      <c r="K123" s="439"/>
      <c r="L123" s="439"/>
      <c r="M123" s="439"/>
      <c r="N123" s="439"/>
      <c r="O123" s="439"/>
      <c r="P123" s="439"/>
      <c r="Q123" s="439"/>
      <c r="R123" s="439"/>
      <c r="S123" s="439"/>
      <c r="T123" s="194"/>
      <c r="U123" s="194"/>
      <c r="V123" s="194"/>
      <c r="W123" s="205"/>
      <c r="X123" s="70"/>
      <c r="Y123" s="70"/>
      <c r="Z123" s="232"/>
      <c r="AA123" s="232"/>
      <c r="AC123" s="176"/>
      <c r="AD123" s="237"/>
      <c r="AE123" s="176"/>
      <c r="AF123" s="237"/>
      <c r="AG123" s="176"/>
      <c r="AH123" s="237"/>
      <c r="AI123" s="176"/>
      <c r="AJ123" s="237"/>
      <c r="AK123" s="176"/>
      <c r="AM123" s="238"/>
      <c r="AN123" s="237"/>
      <c r="AO123" s="176"/>
      <c r="AR123" s="176"/>
    </row>
    <row r="124" spans="1:44" s="230" customFormat="1">
      <c r="A124" s="232"/>
      <c r="B124" s="232"/>
      <c r="C124" s="399" t="s">
        <v>785</v>
      </c>
      <c r="D124" s="399"/>
      <c r="E124" s="399"/>
      <c r="F124" s="399"/>
      <c r="G124" s="399"/>
      <c r="H124" s="506"/>
      <c r="I124" s="506"/>
      <c r="J124" s="506"/>
      <c r="K124" s="506"/>
      <c r="L124" s="506"/>
      <c r="M124" s="506"/>
      <c r="N124" s="506"/>
      <c r="O124" s="506"/>
      <c r="P124" s="506"/>
      <c r="Q124" s="506"/>
      <c r="R124" s="506"/>
      <c r="S124" s="506"/>
      <c r="T124" s="506"/>
      <c r="U124" s="506"/>
      <c r="V124" s="231"/>
      <c r="W124" s="70"/>
      <c r="X124" s="70"/>
      <c r="Y124" s="70"/>
      <c r="Z124" s="232"/>
      <c r="AA124" s="232"/>
      <c r="AC124" s="176"/>
      <c r="AD124" s="237"/>
      <c r="AE124" s="176"/>
      <c r="AF124" s="237"/>
      <c r="AG124" s="176"/>
      <c r="AH124" s="237"/>
      <c r="AI124" s="176"/>
      <c r="AJ124" s="237"/>
      <c r="AK124" s="176"/>
      <c r="AM124" s="238"/>
      <c r="AN124" s="237"/>
      <c r="AO124" s="176"/>
      <c r="AR124" s="176"/>
    </row>
    <row r="125" spans="1:44" s="232" customFormat="1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223"/>
      <c r="X125" s="70"/>
      <c r="Y125" s="70"/>
      <c r="AB125" s="230"/>
      <c r="AC125" s="176"/>
      <c r="AD125" s="237"/>
      <c r="AE125" s="176"/>
      <c r="AF125" s="237"/>
      <c r="AG125" s="176"/>
      <c r="AH125" s="237"/>
      <c r="AI125" s="176"/>
      <c r="AJ125" s="237"/>
      <c r="AK125" s="176"/>
    </row>
    <row r="126" spans="1:44" s="230" customFormat="1">
      <c r="A126" s="232"/>
      <c r="B126" s="232"/>
      <c r="C126" s="399" t="s">
        <v>786</v>
      </c>
      <c r="D126" s="399"/>
      <c r="E126" s="399"/>
      <c r="F126" s="399"/>
      <c r="G126" s="399"/>
      <c r="H126" s="506" t="s">
        <v>807</v>
      </c>
      <c r="I126" s="506"/>
      <c r="J126" s="506"/>
      <c r="K126" s="506"/>
      <c r="L126" s="506"/>
      <c r="M126" s="506"/>
      <c r="N126" s="506"/>
      <c r="O126" s="506"/>
      <c r="P126" s="506"/>
      <c r="Q126" s="506"/>
      <c r="R126" s="506"/>
      <c r="S126" s="506"/>
      <c r="T126" s="226"/>
      <c r="U126" s="226"/>
      <c r="V126" s="231"/>
      <c r="W126" s="70"/>
      <c r="X126" s="70"/>
      <c r="Y126" s="70"/>
      <c r="Z126" s="232"/>
      <c r="AA126" s="232"/>
      <c r="AC126" s="176"/>
      <c r="AD126" s="237"/>
      <c r="AE126" s="176"/>
      <c r="AF126" s="237"/>
      <c r="AG126" s="176"/>
      <c r="AH126" s="237"/>
      <c r="AI126" s="176"/>
      <c r="AJ126" s="237"/>
      <c r="AK126" s="176"/>
      <c r="AM126" s="238"/>
      <c r="AN126" s="237"/>
      <c r="AO126" s="176"/>
      <c r="AR126" s="176"/>
    </row>
    <row r="127" spans="1:44" s="247" customFormat="1">
      <c r="A127" s="249"/>
      <c r="B127" s="249"/>
      <c r="C127" s="241"/>
      <c r="D127" s="241"/>
      <c r="E127" s="241"/>
      <c r="F127" s="241"/>
      <c r="G127" s="241"/>
      <c r="H127" s="250"/>
      <c r="I127" s="250"/>
      <c r="J127" s="250"/>
      <c r="K127" s="250"/>
      <c r="L127" s="250"/>
      <c r="M127" s="250"/>
      <c r="N127" s="250"/>
      <c r="O127" s="250"/>
      <c r="P127" s="250"/>
      <c r="Q127" s="250"/>
      <c r="R127" s="250"/>
      <c r="S127" s="250"/>
      <c r="T127" s="245"/>
      <c r="U127" s="245"/>
      <c r="V127" s="251"/>
      <c r="W127" s="70"/>
      <c r="X127" s="70"/>
      <c r="Y127" s="70"/>
      <c r="Z127" s="249"/>
      <c r="AA127" s="249"/>
      <c r="AC127" s="176"/>
      <c r="AD127" s="237"/>
      <c r="AE127" s="176"/>
      <c r="AF127" s="237"/>
      <c r="AG127" s="176"/>
      <c r="AH127" s="237"/>
      <c r="AI127" s="176"/>
      <c r="AJ127" s="237"/>
      <c r="AK127" s="176"/>
      <c r="AM127" s="238"/>
      <c r="AN127" s="237"/>
      <c r="AO127" s="176"/>
      <c r="AR127" s="176"/>
    </row>
    <row r="128" spans="1:44" s="249" customFormat="1">
      <c r="A128" s="1"/>
      <c r="B128" s="1"/>
      <c r="C128" s="399" t="s">
        <v>772</v>
      </c>
      <c r="D128" s="399"/>
      <c r="E128" s="399"/>
      <c r="F128" s="399"/>
      <c r="G128" s="399"/>
      <c r="H128" s="431" t="s">
        <v>812</v>
      </c>
      <c r="I128" s="431"/>
      <c r="J128" s="431"/>
      <c r="K128" s="431"/>
      <c r="L128" s="431"/>
      <c r="M128" s="431"/>
      <c r="N128" s="431"/>
      <c r="O128" s="431"/>
      <c r="P128" s="431"/>
      <c r="Q128" s="431"/>
      <c r="R128" s="431"/>
      <c r="S128" s="431"/>
      <c r="T128" s="1"/>
      <c r="U128" s="1"/>
      <c r="V128" s="1"/>
      <c r="W128" s="255"/>
      <c r="X128" s="255"/>
      <c r="Y128" s="70"/>
      <c r="AC128" s="240"/>
      <c r="AD128" s="71"/>
      <c r="AE128" s="240"/>
      <c r="AF128" s="71"/>
      <c r="AG128" s="240"/>
      <c r="AH128" s="71"/>
      <c r="AI128" s="240"/>
      <c r="AJ128" s="71"/>
      <c r="AK128" s="240"/>
      <c r="AM128" s="69"/>
      <c r="AN128" s="71"/>
      <c r="AO128" s="240"/>
      <c r="AR128" s="240"/>
    </row>
    <row r="129" spans="1:44" s="232" customFormat="1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223"/>
      <c r="X129" s="70"/>
      <c r="Y129" s="70"/>
      <c r="AB129" s="230"/>
      <c r="AC129" s="176"/>
      <c r="AD129" s="237"/>
      <c r="AE129" s="176"/>
      <c r="AF129" s="237"/>
      <c r="AG129" s="176"/>
      <c r="AH129" s="237"/>
      <c r="AI129" s="176"/>
      <c r="AJ129" s="237"/>
      <c r="AK129" s="176"/>
    </row>
    <row r="130" spans="1:44" s="230" customFormat="1">
      <c r="A130" s="412">
        <v>15</v>
      </c>
      <c r="B130" s="412"/>
      <c r="C130" s="412" t="s">
        <v>791</v>
      </c>
      <c r="D130" s="412"/>
      <c r="E130" s="412"/>
      <c r="F130" s="412"/>
      <c r="G130" s="412"/>
      <c r="H130" s="439" t="s">
        <v>808</v>
      </c>
      <c r="I130" s="439"/>
      <c r="J130" s="439"/>
      <c r="K130" s="439"/>
      <c r="L130" s="439"/>
      <c r="M130" s="439"/>
      <c r="N130" s="439"/>
      <c r="O130" s="439"/>
      <c r="P130" s="439"/>
      <c r="Q130" s="439"/>
      <c r="R130" s="439"/>
      <c r="S130" s="439"/>
      <c r="T130" s="412" t="s">
        <v>80</v>
      </c>
      <c r="U130" s="412"/>
      <c r="V130" s="194">
        <f>V117</f>
        <v>1</v>
      </c>
      <c r="W130" s="205">
        <v>0</v>
      </c>
      <c r="X130" s="70">
        <f>V130*W130</f>
        <v>0</v>
      </c>
      <c r="Y130" s="70"/>
      <c r="Z130" s="232"/>
      <c r="AA130" s="232"/>
      <c r="AC130" s="176"/>
      <c r="AD130" s="237"/>
      <c r="AE130" s="176"/>
      <c r="AF130" s="237"/>
      <c r="AG130" s="176"/>
      <c r="AH130" s="237"/>
      <c r="AI130" s="176"/>
      <c r="AJ130" s="237"/>
      <c r="AK130" s="176"/>
      <c r="AM130" s="238"/>
      <c r="AN130" s="237"/>
      <c r="AO130" s="176"/>
      <c r="AR130" s="176"/>
    </row>
    <row r="131" spans="1:44" s="230" customFormat="1">
      <c r="C131" s="224"/>
      <c r="D131" s="224"/>
      <c r="E131" s="224"/>
      <c r="F131" s="224"/>
      <c r="G131" s="224"/>
      <c r="H131" s="254"/>
      <c r="I131" s="254"/>
      <c r="J131" s="254"/>
      <c r="K131" s="254"/>
      <c r="L131" s="254"/>
      <c r="M131" s="254"/>
      <c r="N131" s="254"/>
      <c r="O131" s="254"/>
      <c r="P131" s="254"/>
      <c r="Q131" s="254"/>
      <c r="R131" s="254"/>
      <c r="S131" s="254"/>
      <c r="T131" s="224"/>
      <c r="U131" s="224"/>
      <c r="V131" s="194"/>
      <c r="W131" s="205"/>
      <c r="X131" s="70"/>
      <c r="Y131" s="70"/>
      <c r="Z131" s="232"/>
      <c r="AA131" s="232"/>
      <c r="AC131" s="176"/>
      <c r="AD131" s="237"/>
      <c r="AE131" s="176"/>
      <c r="AF131" s="237"/>
      <c r="AG131" s="176"/>
      <c r="AH131" s="237"/>
      <c r="AI131" s="176"/>
      <c r="AJ131" s="237"/>
      <c r="AK131" s="176"/>
      <c r="AM131" s="238"/>
      <c r="AN131" s="237"/>
      <c r="AO131" s="176"/>
      <c r="AR131" s="176"/>
    </row>
    <row r="132" spans="1:44" s="230" customFormat="1">
      <c r="A132" s="412">
        <v>16</v>
      </c>
      <c r="B132" s="412"/>
      <c r="C132" s="412" t="s">
        <v>794</v>
      </c>
      <c r="D132" s="412"/>
      <c r="E132" s="412"/>
      <c r="F132" s="412"/>
      <c r="G132" s="412"/>
      <c r="H132" s="439" t="s">
        <v>795</v>
      </c>
      <c r="I132" s="439"/>
      <c r="J132" s="439"/>
      <c r="K132" s="439"/>
      <c r="L132" s="439"/>
      <c r="M132" s="439"/>
      <c r="N132" s="439"/>
      <c r="O132" s="439"/>
      <c r="P132" s="439"/>
      <c r="Q132" s="439"/>
      <c r="R132" s="439"/>
      <c r="S132" s="439"/>
      <c r="T132" s="194"/>
      <c r="U132" s="194"/>
      <c r="V132" s="194"/>
      <c r="W132" s="205"/>
      <c r="X132" s="70"/>
      <c r="Y132" s="70"/>
      <c r="Z132" s="232"/>
      <c r="AA132" s="232"/>
      <c r="AC132" s="176"/>
      <c r="AD132" s="237"/>
      <c r="AE132" s="176"/>
      <c r="AF132" s="237"/>
      <c r="AG132" s="176"/>
      <c r="AH132" s="237"/>
      <c r="AI132" s="176"/>
      <c r="AJ132" s="237"/>
      <c r="AK132" s="176"/>
      <c r="AM132" s="238"/>
      <c r="AN132" s="237"/>
      <c r="AO132" s="176"/>
      <c r="AR132" s="176"/>
    </row>
    <row r="133" spans="1:44" s="230" customFormat="1">
      <c r="A133" s="194"/>
      <c r="B133" s="194"/>
      <c r="C133" s="194"/>
      <c r="D133" s="194"/>
      <c r="E133" s="194"/>
      <c r="F133" s="194"/>
      <c r="G133" s="194"/>
      <c r="H133" s="507" t="s">
        <v>810</v>
      </c>
      <c r="I133" s="507"/>
      <c r="J133" s="507"/>
      <c r="K133" s="507"/>
      <c r="L133" s="507"/>
      <c r="M133" s="507"/>
      <c r="N133" s="507"/>
      <c r="O133" s="507"/>
      <c r="P133" s="507"/>
      <c r="Q133" s="507"/>
      <c r="R133" s="507"/>
      <c r="S133" s="507"/>
      <c r="T133" s="412" t="s">
        <v>80</v>
      </c>
      <c r="U133" s="412"/>
      <c r="V133" s="194">
        <f>V117</f>
        <v>1</v>
      </c>
      <c r="W133" s="205">
        <v>0</v>
      </c>
      <c r="X133" s="205">
        <f>V133*W133</f>
        <v>0</v>
      </c>
      <c r="Y133" s="205"/>
      <c r="AC133" s="176"/>
      <c r="AD133" s="237"/>
      <c r="AE133" s="176"/>
      <c r="AF133" s="237"/>
      <c r="AG133" s="176"/>
      <c r="AH133" s="237"/>
      <c r="AI133" s="176"/>
      <c r="AJ133" s="237"/>
      <c r="AK133" s="176"/>
      <c r="AM133" s="238"/>
      <c r="AN133" s="237"/>
      <c r="AO133" s="176"/>
      <c r="AR133" s="176"/>
    </row>
    <row r="134" spans="1:44" s="232" customFormat="1"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X134" s="70"/>
      <c r="Y134" s="70"/>
      <c r="AB134" s="230"/>
      <c r="AC134" s="176"/>
      <c r="AD134" s="237"/>
      <c r="AE134" s="176"/>
      <c r="AF134" s="237"/>
      <c r="AG134" s="176"/>
      <c r="AH134" s="237"/>
      <c r="AI134" s="176"/>
      <c r="AJ134" s="237"/>
      <c r="AK134" s="176"/>
    </row>
    <row r="135" spans="1:44" s="230" customFormat="1">
      <c r="A135" s="399">
        <v>17</v>
      </c>
      <c r="B135" s="399"/>
      <c r="C135" s="399" t="s">
        <v>718</v>
      </c>
      <c r="D135" s="399"/>
      <c r="E135" s="399"/>
      <c r="F135" s="399"/>
      <c r="G135" s="399"/>
      <c r="H135" s="431" t="s">
        <v>817</v>
      </c>
      <c r="I135" s="431"/>
      <c r="J135" s="431"/>
      <c r="K135" s="431"/>
      <c r="L135" s="431"/>
      <c r="M135" s="431"/>
      <c r="N135" s="431"/>
      <c r="O135" s="431"/>
      <c r="P135" s="431"/>
      <c r="Q135" s="431"/>
      <c r="R135" s="431"/>
      <c r="S135" s="431"/>
      <c r="T135" s="399" t="str">
        <f>IF(C135="","",VLOOKUP(C135,[1]Kování!$A$1:$D$12,3,FALSE))</f>
        <v>ks</v>
      </c>
      <c r="U135" s="399"/>
      <c r="V135" s="231">
        <f>V117*2</f>
        <v>2</v>
      </c>
      <c r="W135" s="200">
        <v>0</v>
      </c>
      <c r="X135" s="235">
        <f>V135*W135</f>
        <v>0</v>
      </c>
      <c r="Y135" s="70"/>
      <c r="Z135" s="232"/>
      <c r="AA135" s="232"/>
      <c r="AC135" s="176"/>
      <c r="AD135" s="237"/>
      <c r="AE135" s="176"/>
      <c r="AF135" s="237"/>
      <c r="AG135" s="176"/>
      <c r="AH135" s="237"/>
      <c r="AI135" s="176"/>
      <c r="AJ135" s="237"/>
      <c r="AK135" s="176"/>
      <c r="AM135" s="238"/>
      <c r="AN135" s="237"/>
      <c r="AO135" s="176"/>
      <c r="AR135" s="176"/>
    </row>
    <row r="136" spans="1:44" s="230" customFormat="1">
      <c r="A136" s="223"/>
      <c r="B136" s="223"/>
      <c r="C136" s="223"/>
      <c r="D136" s="223"/>
      <c r="E136" s="223"/>
      <c r="F136" s="223"/>
      <c r="G136" s="223"/>
      <c r="H136" s="431" t="s">
        <v>818</v>
      </c>
      <c r="I136" s="431"/>
      <c r="J136" s="431"/>
      <c r="K136" s="431"/>
      <c r="L136" s="431"/>
      <c r="M136" s="431"/>
      <c r="N136" s="431"/>
      <c r="O136" s="431"/>
      <c r="P136" s="431"/>
      <c r="Q136" s="431"/>
      <c r="R136" s="431"/>
      <c r="S136" s="431"/>
      <c r="T136" s="223"/>
      <c r="U136" s="223"/>
      <c r="V136" s="231"/>
      <c r="W136" s="200"/>
      <c r="X136" s="235"/>
      <c r="Y136" s="70"/>
      <c r="Z136" s="232"/>
      <c r="AA136" s="232"/>
      <c r="AC136" s="176"/>
      <c r="AD136" s="237"/>
      <c r="AE136" s="176"/>
      <c r="AF136" s="237"/>
      <c r="AG136" s="176"/>
      <c r="AH136" s="237"/>
      <c r="AI136" s="176"/>
      <c r="AJ136" s="237"/>
      <c r="AK136" s="176"/>
      <c r="AM136" s="238"/>
      <c r="AN136" s="237"/>
      <c r="AO136" s="176"/>
      <c r="AR136" s="176"/>
    </row>
    <row r="137" spans="1:44" s="230" customFormat="1">
      <c r="A137" s="223"/>
      <c r="B137" s="223"/>
      <c r="C137" s="223"/>
      <c r="D137" s="223"/>
      <c r="E137" s="223"/>
      <c r="F137" s="223"/>
      <c r="G137" s="223"/>
      <c r="H137" s="226"/>
      <c r="I137" s="226"/>
      <c r="J137" s="226"/>
      <c r="K137" s="226"/>
      <c r="L137" s="226"/>
      <c r="M137" s="226"/>
      <c r="N137" s="226"/>
      <c r="O137" s="226"/>
      <c r="P137" s="226"/>
      <c r="Q137" s="226"/>
      <c r="R137" s="226"/>
      <c r="S137" s="226"/>
      <c r="T137" s="223"/>
      <c r="U137" s="223"/>
      <c r="V137" s="231"/>
      <c r="W137" s="200"/>
      <c r="X137" s="235"/>
      <c r="Y137" s="70"/>
      <c r="Z137" s="232"/>
      <c r="AA137" s="232"/>
      <c r="AC137" s="176"/>
      <c r="AD137" s="237"/>
      <c r="AE137" s="176"/>
      <c r="AF137" s="237"/>
      <c r="AG137" s="176"/>
      <c r="AH137" s="237"/>
      <c r="AI137" s="176"/>
      <c r="AJ137" s="237"/>
      <c r="AK137" s="176"/>
      <c r="AM137" s="238"/>
      <c r="AN137" s="237"/>
      <c r="AO137" s="176"/>
      <c r="AR137" s="176"/>
    </row>
    <row r="138" spans="1:44" s="232" customFormat="1">
      <c r="A138" s="399">
        <v>18</v>
      </c>
      <c r="B138" s="399"/>
      <c r="C138" s="399" t="s">
        <v>728</v>
      </c>
      <c r="D138" s="399"/>
      <c r="E138" s="399"/>
      <c r="F138" s="399"/>
      <c r="G138" s="399"/>
      <c r="H138" s="431" t="s">
        <v>819</v>
      </c>
      <c r="I138" s="431"/>
      <c r="J138" s="431"/>
      <c r="K138" s="431"/>
      <c r="L138" s="431"/>
      <c r="M138" s="431"/>
      <c r="N138" s="431"/>
      <c r="O138" s="431"/>
      <c r="P138" s="431"/>
      <c r="Q138" s="431"/>
      <c r="R138" s="431"/>
      <c r="S138" s="431"/>
      <c r="T138" s="399" t="str">
        <f>IF(C138="","",VLOOKUP(C138,[1]Kování!$A$1:$D$12,3,FALSE))</f>
        <v>ks</v>
      </c>
      <c r="U138" s="399"/>
      <c r="V138" s="231">
        <f>V117</f>
        <v>1</v>
      </c>
      <c r="W138" s="200">
        <v>0</v>
      </c>
      <c r="X138" s="235">
        <f>V138*W138</f>
        <v>0</v>
      </c>
      <c r="Y138" s="70"/>
      <c r="AB138" s="230"/>
      <c r="AC138" s="176"/>
      <c r="AD138" s="237"/>
      <c r="AE138" s="176"/>
      <c r="AF138" s="237"/>
      <c r="AG138" s="176"/>
      <c r="AH138" s="237"/>
      <c r="AI138" s="176"/>
      <c r="AJ138" s="237"/>
      <c r="AK138" s="176"/>
    </row>
    <row r="139" spans="1:44" s="230" customFormat="1">
      <c r="A139" s="223"/>
      <c r="B139" s="223"/>
      <c r="C139" s="223"/>
      <c r="D139" s="223"/>
      <c r="E139" s="223"/>
      <c r="F139" s="223"/>
      <c r="G139" s="223"/>
      <c r="H139" s="226"/>
      <c r="I139" s="226"/>
      <c r="J139" s="226"/>
      <c r="K139" s="226"/>
      <c r="L139" s="226"/>
      <c r="M139" s="226"/>
      <c r="N139" s="226"/>
      <c r="O139" s="226"/>
      <c r="P139" s="226"/>
      <c r="Q139" s="226"/>
      <c r="R139" s="226"/>
      <c r="S139" s="226"/>
      <c r="T139" s="223"/>
      <c r="U139" s="223"/>
      <c r="V139" s="231"/>
      <c r="W139" s="200"/>
      <c r="X139" s="235"/>
      <c r="Y139" s="70"/>
      <c r="Z139" s="232"/>
      <c r="AA139" s="232"/>
      <c r="AC139" s="176"/>
      <c r="AD139" s="237"/>
      <c r="AE139" s="176"/>
      <c r="AF139" s="237"/>
      <c r="AG139" s="176"/>
      <c r="AH139" s="237"/>
      <c r="AI139" s="176"/>
      <c r="AJ139" s="237"/>
      <c r="AK139" s="176"/>
      <c r="AM139" s="238"/>
      <c r="AN139" s="237"/>
      <c r="AO139" s="176"/>
      <c r="AR139" s="176"/>
    </row>
    <row r="140" spans="1:44" s="232" customFormat="1">
      <c r="A140" s="510">
        <v>19</v>
      </c>
      <c r="B140" s="510"/>
      <c r="C140" s="399" t="s">
        <v>399</v>
      </c>
      <c r="D140" s="399"/>
      <c r="E140" s="399"/>
      <c r="F140" s="399"/>
      <c r="G140" s="399"/>
      <c r="H140" s="431" t="s">
        <v>799</v>
      </c>
      <c r="I140" s="431"/>
      <c r="J140" s="431"/>
      <c r="K140" s="431"/>
      <c r="L140" s="431"/>
      <c r="M140" s="431"/>
      <c r="N140" s="431"/>
      <c r="O140" s="431"/>
      <c r="P140" s="431"/>
      <c r="Q140" s="431"/>
      <c r="R140" s="431"/>
      <c r="S140" s="431"/>
      <c r="T140" s="399" t="str">
        <f>IF(C140="","",VLOOKUP(C140,[1]ÚRS!$A$6:$D$500,3,FALSE))</f>
        <v>kus</v>
      </c>
      <c r="U140" s="399"/>
      <c r="V140" s="231">
        <f>V117</f>
        <v>1</v>
      </c>
      <c r="W140" s="200">
        <v>0</v>
      </c>
      <c r="X140" s="70"/>
      <c r="Y140" s="70">
        <f>V140*W140</f>
        <v>0</v>
      </c>
      <c r="AB140" s="230"/>
      <c r="AC140" s="176"/>
      <c r="AD140" s="237"/>
      <c r="AE140" s="176"/>
      <c r="AF140" s="237"/>
      <c r="AG140" s="176"/>
      <c r="AH140" s="237"/>
      <c r="AI140" s="176"/>
      <c r="AJ140" s="237"/>
      <c r="AK140" s="176"/>
    </row>
    <row r="141" spans="1:44" s="232" customFormat="1">
      <c r="A141" s="223"/>
      <c r="B141" s="223"/>
      <c r="C141" s="223"/>
      <c r="D141" s="223"/>
      <c r="E141" s="223"/>
      <c r="F141" s="223"/>
      <c r="G141" s="223"/>
      <c r="H141" s="226"/>
      <c r="I141" s="226"/>
      <c r="J141" s="226"/>
      <c r="K141" s="226"/>
      <c r="L141" s="226"/>
      <c r="M141" s="226"/>
      <c r="N141" s="226"/>
      <c r="O141" s="226"/>
      <c r="P141" s="226"/>
      <c r="Q141" s="226"/>
      <c r="R141" s="226"/>
      <c r="S141" s="226"/>
      <c r="T141" s="223"/>
      <c r="U141" s="223"/>
      <c r="V141" s="231"/>
      <c r="W141" s="200"/>
      <c r="X141" s="70"/>
      <c r="Y141" s="70"/>
      <c r="AB141" s="230"/>
      <c r="AC141" s="176"/>
      <c r="AD141" s="237"/>
      <c r="AE141" s="176"/>
      <c r="AF141" s="237"/>
      <c r="AG141" s="176"/>
      <c r="AH141" s="237"/>
      <c r="AI141" s="176"/>
      <c r="AJ141" s="237"/>
      <c r="AK141" s="176"/>
    </row>
    <row r="142" spans="1:44" s="232" customFormat="1">
      <c r="A142" s="510">
        <v>20</v>
      </c>
      <c r="B142" s="510"/>
      <c r="C142" s="399"/>
      <c r="D142" s="399"/>
      <c r="E142" s="399"/>
      <c r="F142" s="399"/>
      <c r="G142" s="399"/>
      <c r="H142" s="431" t="s">
        <v>820</v>
      </c>
      <c r="I142" s="431"/>
      <c r="J142" s="431"/>
      <c r="K142" s="431"/>
      <c r="L142" s="431"/>
      <c r="M142" s="431"/>
      <c r="N142" s="431"/>
      <c r="O142" s="431"/>
      <c r="P142" s="431"/>
      <c r="Q142" s="431"/>
      <c r="R142" s="431"/>
      <c r="S142" s="431"/>
      <c r="T142" s="399" t="s">
        <v>282</v>
      </c>
      <c r="U142" s="399"/>
      <c r="V142" s="231">
        <f>V117</f>
        <v>1</v>
      </c>
      <c r="W142" s="200">
        <v>0</v>
      </c>
      <c r="X142" s="70"/>
      <c r="Y142" s="70">
        <f>V142*W142</f>
        <v>0</v>
      </c>
      <c r="AC142" s="227"/>
      <c r="AD142" s="71"/>
      <c r="AE142" s="227"/>
      <c r="AF142" s="71"/>
      <c r="AG142" s="227"/>
      <c r="AH142" s="71"/>
      <c r="AI142" s="227"/>
      <c r="AJ142" s="71"/>
      <c r="AK142" s="227"/>
      <c r="AM142" s="69"/>
      <c r="AN142" s="71"/>
      <c r="AO142" s="227"/>
      <c r="AR142" s="227"/>
    </row>
    <row r="143" spans="1:44" s="232" customFormat="1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223"/>
      <c r="X143" s="70"/>
      <c r="Y143" s="70"/>
      <c r="AB143" s="230"/>
      <c r="AC143" s="176"/>
      <c r="AD143" s="237"/>
      <c r="AE143" s="176"/>
      <c r="AF143" s="237"/>
      <c r="AG143" s="176"/>
      <c r="AH143" s="237"/>
      <c r="AI143" s="176"/>
      <c r="AJ143" s="237"/>
      <c r="AK143" s="176"/>
    </row>
    <row r="144" spans="1:44" s="232" customFormat="1">
      <c r="A144" s="511">
        <v>21</v>
      </c>
      <c r="B144" s="511"/>
      <c r="C144" s="418" t="s">
        <v>416</v>
      </c>
      <c r="D144" s="418"/>
      <c r="E144" s="418"/>
      <c r="F144" s="418"/>
      <c r="G144" s="418"/>
      <c r="H144" s="503" t="s">
        <v>800</v>
      </c>
      <c r="I144" s="503"/>
      <c r="J144" s="503"/>
      <c r="K144" s="503"/>
      <c r="L144" s="503"/>
      <c r="M144" s="503"/>
      <c r="N144" s="503"/>
      <c r="O144" s="503"/>
      <c r="P144" s="503"/>
      <c r="Q144" s="503"/>
      <c r="R144" s="503"/>
      <c r="S144" s="503"/>
      <c r="T144" s="418" t="str">
        <f>IF(C144="","",VLOOKUP(C144,[1]ÚRS!$A$6:$D$500,3,FALSE))</f>
        <v>kus</v>
      </c>
      <c r="U144" s="418"/>
      <c r="V144" s="207">
        <f>V135</f>
        <v>2</v>
      </c>
      <c r="W144" s="206">
        <v>0</v>
      </c>
      <c r="X144" s="74"/>
      <c r="Y144" s="74">
        <f>V144*W144</f>
        <v>0</v>
      </c>
      <c r="Z144" s="229"/>
      <c r="AA144" s="229"/>
      <c r="AB144" s="230"/>
      <c r="AC144" s="176"/>
      <c r="AD144" s="237"/>
      <c r="AE144" s="176"/>
      <c r="AF144" s="237"/>
      <c r="AG144" s="176"/>
      <c r="AH144" s="237"/>
      <c r="AI144" s="176"/>
      <c r="AJ144" s="237"/>
      <c r="AK144" s="176"/>
    </row>
    <row r="145" spans="1:44" s="232" customFormat="1">
      <c r="A145" s="230"/>
      <c r="B145" s="230"/>
      <c r="C145" s="230"/>
      <c r="D145" s="230"/>
      <c r="E145" s="230"/>
      <c r="F145" s="230"/>
      <c r="G145" s="230"/>
      <c r="H145" s="229"/>
      <c r="I145" s="229"/>
      <c r="J145" s="229"/>
      <c r="K145" s="229"/>
      <c r="L145" s="229"/>
      <c r="M145" s="229"/>
      <c r="N145" s="229"/>
      <c r="O145" s="229"/>
      <c r="P145" s="229"/>
      <c r="Q145" s="229"/>
      <c r="R145" s="229"/>
      <c r="S145" s="229"/>
      <c r="T145" s="229"/>
      <c r="U145" s="229"/>
      <c r="V145" s="229"/>
      <c r="W145" s="74"/>
      <c r="X145" s="74"/>
      <c r="Y145" s="74"/>
      <c r="Z145" s="229"/>
      <c r="AA145" s="229"/>
      <c r="AC145" s="227"/>
      <c r="AD145" s="71"/>
      <c r="AE145" s="227"/>
      <c r="AF145" s="71"/>
      <c r="AG145" s="227"/>
      <c r="AH145" s="71"/>
      <c r="AI145" s="227"/>
      <c r="AJ145" s="71"/>
      <c r="AK145" s="227"/>
      <c r="AM145" s="69"/>
      <c r="AN145" s="71"/>
      <c r="AR145" s="227"/>
    </row>
    <row r="146" spans="1:44" s="232" customFormat="1">
      <c r="H146" s="429" t="s">
        <v>192</v>
      </c>
      <c r="I146" s="429"/>
      <c r="J146" s="429"/>
      <c r="K146" s="429"/>
      <c r="L146" s="429"/>
      <c r="M146" s="429"/>
      <c r="N146" s="429"/>
      <c r="O146" s="429"/>
      <c r="P146" s="429"/>
      <c r="W146" s="70"/>
      <c r="X146" s="70">
        <f>SUM(X107:X145)</f>
        <v>0</v>
      </c>
      <c r="Y146" s="70">
        <f>SUM(Y107:Y145)</f>
        <v>0</v>
      </c>
      <c r="AA146" s="232">
        <f>SUM(AA107:AA145)</f>
        <v>0</v>
      </c>
      <c r="AC146" s="227"/>
      <c r="AD146" s="71"/>
      <c r="AE146" s="227"/>
      <c r="AF146" s="71"/>
      <c r="AG146" s="227"/>
      <c r="AH146" s="71"/>
      <c r="AI146" s="227"/>
      <c r="AJ146" s="71"/>
      <c r="AK146" s="227"/>
      <c r="AM146" s="69"/>
      <c r="AN146" s="71"/>
      <c r="AR146" s="227"/>
    </row>
    <row r="147" spans="1:44" s="232" customFormat="1">
      <c r="W147" s="70"/>
      <c r="X147" s="70"/>
      <c r="Y147" s="70"/>
    </row>
    <row r="148" spans="1:44" s="232" customFormat="1" ht="15.75" thickBot="1">
      <c r="A148" s="486" t="s">
        <v>37</v>
      </c>
      <c r="B148" s="486"/>
      <c r="C148" s="486"/>
      <c r="D148" s="486"/>
      <c r="E148" s="486"/>
      <c r="F148" s="486"/>
      <c r="G148" s="486"/>
      <c r="H148" s="486"/>
      <c r="I148" s="486"/>
      <c r="J148" s="486"/>
      <c r="K148" s="486"/>
      <c r="L148" s="486"/>
      <c r="M148" s="486"/>
      <c r="N148" s="486"/>
      <c r="O148" s="486"/>
      <c r="P148" s="486"/>
      <c r="Q148" s="486"/>
      <c r="R148" s="486"/>
      <c r="S148" s="486"/>
      <c r="T148" s="486"/>
      <c r="Z148" s="223" t="s">
        <v>40</v>
      </c>
      <c r="AA148" s="223">
        <f>AA99+1</f>
        <v>5</v>
      </c>
    </row>
    <row r="149" spans="1:44" s="232" customFormat="1">
      <c r="A149" s="487" t="s">
        <v>38</v>
      </c>
      <c r="B149" s="459"/>
      <c r="C149" s="459"/>
      <c r="D149" s="459"/>
      <c r="E149" s="459"/>
      <c r="F149" s="459"/>
      <c r="G149" s="460"/>
      <c r="H149" s="461" t="s">
        <v>744</v>
      </c>
      <c r="I149" s="409"/>
      <c r="J149" s="409"/>
      <c r="K149" s="409"/>
      <c r="L149" s="409"/>
      <c r="M149" s="409"/>
      <c r="N149" s="409"/>
      <c r="O149" s="409"/>
      <c r="P149" s="409"/>
      <c r="Q149" s="409"/>
      <c r="R149" s="409"/>
      <c r="S149" s="409"/>
      <c r="T149" s="409"/>
      <c r="U149" s="409"/>
      <c r="V149" s="409"/>
      <c r="W149" s="409"/>
      <c r="X149" s="462"/>
      <c r="Y149" s="225" t="s">
        <v>47</v>
      </c>
      <c r="Z149" s="414"/>
      <c r="AA149" s="416"/>
    </row>
    <row r="150" spans="1:44" s="232" customFormat="1">
      <c r="A150" s="488"/>
      <c r="B150" s="443"/>
      <c r="C150" s="443"/>
      <c r="D150" s="443"/>
      <c r="E150" s="443"/>
      <c r="F150" s="443"/>
      <c r="G150" s="444"/>
      <c r="H150" s="489" t="s">
        <v>745</v>
      </c>
      <c r="I150" s="490"/>
      <c r="J150" s="490"/>
      <c r="K150" s="490"/>
      <c r="L150" s="490"/>
      <c r="M150" s="490"/>
      <c r="N150" s="490"/>
      <c r="O150" s="490"/>
      <c r="P150" s="490"/>
      <c r="Q150" s="490"/>
      <c r="R150" s="490"/>
      <c r="S150" s="490"/>
      <c r="T150" s="490"/>
      <c r="U150" s="490"/>
      <c r="V150" s="490"/>
      <c r="W150" s="490"/>
      <c r="X150" s="491"/>
      <c r="Y150" s="27" t="s">
        <v>41</v>
      </c>
      <c r="Z150" s="492" t="s">
        <v>751</v>
      </c>
      <c r="AA150" s="493"/>
    </row>
    <row r="151" spans="1:44" s="232" customFormat="1">
      <c r="A151" s="494" t="s">
        <v>39</v>
      </c>
      <c r="B151" s="495"/>
      <c r="C151" s="495"/>
      <c r="D151" s="495"/>
      <c r="E151" s="495"/>
      <c r="F151" s="495"/>
      <c r="G151" s="496"/>
      <c r="H151" s="497" t="s">
        <v>754</v>
      </c>
      <c r="I151" s="498"/>
      <c r="J151" s="498"/>
      <c r="K151" s="498"/>
      <c r="L151" s="498"/>
      <c r="M151" s="498"/>
      <c r="N151" s="498"/>
      <c r="O151" s="498"/>
      <c r="P151" s="498"/>
      <c r="Q151" s="498"/>
      <c r="R151" s="498"/>
      <c r="S151" s="498"/>
      <c r="T151" s="498"/>
      <c r="U151" s="498"/>
      <c r="V151" s="498"/>
      <c r="W151" s="498"/>
      <c r="X151" s="499"/>
      <c r="Y151" s="28" t="s">
        <v>48</v>
      </c>
      <c r="Z151" s="500"/>
      <c r="AA151" s="501"/>
    </row>
    <row r="152" spans="1:44" s="232" customFormat="1" ht="15.75" thickBot="1">
      <c r="A152" s="397"/>
      <c r="B152" s="386"/>
      <c r="C152" s="386"/>
      <c r="D152" s="386"/>
      <c r="E152" s="386"/>
      <c r="F152" s="386"/>
      <c r="G152" s="394"/>
      <c r="H152" s="447" t="s">
        <v>755</v>
      </c>
      <c r="I152" s="448"/>
      <c r="J152" s="448"/>
      <c r="K152" s="448"/>
      <c r="L152" s="448"/>
      <c r="M152" s="448"/>
      <c r="N152" s="448"/>
      <c r="O152" s="448"/>
      <c r="P152" s="448"/>
      <c r="Q152" s="448"/>
      <c r="R152" s="448"/>
      <c r="S152" s="448"/>
      <c r="T152" s="448"/>
      <c r="U152" s="448"/>
      <c r="V152" s="448"/>
      <c r="W152" s="448"/>
      <c r="X152" s="449"/>
      <c r="Y152" s="90" t="s">
        <v>41</v>
      </c>
      <c r="Z152" s="450" t="s">
        <v>750</v>
      </c>
      <c r="AA152" s="451"/>
    </row>
    <row r="153" spans="1:44" s="232" customFormat="1">
      <c r="A153" s="452" t="s">
        <v>41</v>
      </c>
      <c r="B153" s="455" t="s">
        <v>42</v>
      </c>
      <c r="C153" s="458" t="s">
        <v>41</v>
      </c>
      <c r="D153" s="459"/>
      <c r="E153" s="459"/>
      <c r="F153" s="459"/>
      <c r="G153" s="460"/>
      <c r="H153" s="461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62"/>
      <c r="T153" s="463" t="s">
        <v>49</v>
      </c>
      <c r="U153" s="466" t="s">
        <v>50</v>
      </c>
      <c r="V153" s="469" t="s">
        <v>51</v>
      </c>
      <c r="W153" s="472" t="s">
        <v>52</v>
      </c>
      <c r="X153" s="474" t="s">
        <v>54</v>
      </c>
      <c r="Y153" s="475"/>
      <c r="Z153" s="476" t="s">
        <v>44</v>
      </c>
      <c r="AA153" s="477"/>
    </row>
    <row r="154" spans="1:44" s="232" customFormat="1" ht="15.75">
      <c r="A154" s="453"/>
      <c r="B154" s="456"/>
      <c r="C154" s="480" t="s">
        <v>43</v>
      </c>
      <c r="D154" s="481"/>
      <c r="E154" s="481"/>
      <c r="F154" s="481"/>
      <c r="G154" s="482"/>
      <c r="H154" s="446" t="s">
        <v>58</v>
      </c>
      <c r="I154" s="412"/>
      <c r="J154" s="412"/>
      <c r="K154" s="412"/>
      <c r="L154" s="412"/>
      <c r="M154" s="412"/>
      <c r="N154" s="412"/>
      <c r="O154" s="412"/>
      <c r="P154" s="412"/>
      <c r="Q154" s="412"/>
      <c r="R154" s="412"/>
      <c r="S154" s="483"/>
      <c r="T154" s="464"/>
      <c r="U154" s="467"/>
      <c r="V154" s="470"/>
      <c r="W154" s="473"/>
      <c r="X154" s="484" t="s">
        <v>55</v>
      </c>
      <c r="Y154" s="485"/>
      <c r="Z154" s="478"/>
      <c r="AA154" s="479"/>
      <c r="AB154" s="441" t="s">
        <v>53</v>
      </c>
      <c r="AC154" s="399"/>
      <c r="AD154" s="399"/>
      <c r="AE154" s="399"/>
      <c r="AF154" s="399"/>
      <c r="AG154" s="399"/>
      <c r="AH154" s="399"/>
      <c r="AI154" s="399"/>
      <c r="AJ154" s="399"/>
      <c r="AK154" s="399"/>
      <c r="AQ154" s="399" t="s">
        <v>193</v>
      </c>
      <c r="AR154" s="399"/>
    </row>
    <row r="155" spans="1:44" s="232" customFormat="1">
      <c r="A155" s="454"/>
      <c r="B155" s="457"/>
      <c r="C155" s="442" t="s">
        <v>42</v>
      </c>
      <c r="D155" s="443"/>
      <c r="E155" s="443"/>
      <c r="F155" s="443"/>
      <c r="G155" s="444"/>
      <c r="H155" s="417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45"/>
      <c r="T155" s="465"/>
      <c r="U155" s="468"/>
      <c r="V155" s="471"/>
      <c r="W155" s="29" t="s">
        <v>53</v>
      </c>
      <c r="X155" s="29" t="s">
        <v>56</v>
      </c>
      <c r="Y155" s="30" t="s">
        <v>57</v>
      </c>
      <c r="Z155" s="29" t="s">
        <v>45</v>
      </c>
      <c r="AA155" s="31" t="s">
        <v>46</v>
      </c>
      <c r="AB155" s="446" t="s">
        <v>81</v>
      </c>
      <c r="AC155" s="412"/>
      <c r="AD155" s="399" t="s">
        <v>148</v>
      </c>
      <c r="AE155" s="399"/>
      <c r="AF155" s="399" t="s">
        <v>149</v>
      </c>
      <c r="AG155" s="399"/>
      <c r="AH155" s="399" t="s">
        <v>150</v>
      </c>
      <c r="AI155" s="399"/>
      <c r="AJ155" s="399" t="s">
        <v>151</v>
      </c>
      <c r="AK155" s="399"/>
      <c r="AL155" s="399" t="s">
        <v>147</v>
      </c>
      <c r="AM155" s="399"/>
      <c r="AN155" s="399"/>
      <c r="AO155" s="399"/>
      <c r="AQ155" s="223" t="s">
        <v>191</v>
      </c>
      <c r="AR155" s="223" t="s">
        <v>29</v>
      </c>
    </row>
    <row r="156" spans="1:44" s="232" customFormat="1">
      <c r="C156" s="95"/>
      <c r="D156" s="95"/>
      <c r="E156" s="95"/>
      <c r="F156" s="95"/>
      <c r="G156" s="95"/>
      <c r="H156" s="440" t="s">
        <v>195</v>
      </c>
      <c r="I156" s="440"/>
      <c r="J156" s="440"/>
      <c r="K156" s="440"/>
      <c r="L156" s="440"/>
      <c r="M156" s="440"/>
      <c r="N156" s="440"/>
      <c r="O156" s="440"/>
      <c r="P156" s="440"/>
      <c r="Q156" s="440"/>
      <c r="R156" s="440"/>
      <c r="S156" s="440"/>
      <c r="T156" s="429">
        <f>AA99</f>
        <v>4</v>
      </c>
      <c r="U156" s="429"/>
      <c r="X156" s="70">
        <f>X146</f>
        <v>0</v>
      </c>
      <c r="Y156" s="70">
        <f>Y146</f>
        <v>0</v>
      </c>
      <c r="AA156" s="232">
        <f>AA146</f>
        <v>0</v>
      </c>
    </row>
    <row r="157" spans="1:44" s="232" customFormat="1">
      <c r="A157" s="194"/>
      <c r="B157" s="194"/>
      <c r="C157" s="194"/>
      <c r="D157" s="194"/>
      <c r="E157" s="194"/>
      <c r="F157" s="194"/>
      <c r="G157" s="194"/>
      <c r="H157" s="194"/>
      <c r="I157" s="194"/>
      <c r="J157" s="194"/>
      <c r="K157" s="194"/>
      <c r="L157" s="194"/>
      <c r="M157" s="194"/>
      <c r="N157" s="194"/>
      <c r="O157" s="194"/>
      <c r="P157" s="194"/>
      <c r="Q157" s="194"/>
      <c r="R157" s="194"/>
      <c r="S157" s="194"/>
      <c r="T157" s="194"/>
      <c r="U157" s="194"/>
      <c r="V157" s="43"/>
      <c r="W157" s="43"/>
      <c r="X157" s="1"/>
      <c r="Y157" s="70"/>
      <c r="AC157" s="227"/>
      <c r="AD157" s="71"/>
      <c r="AE157" s="227"/>
      <c r="AF157" s="71"/>
      <c r="AG157" s="227"/>
      <c r="AH157" s="71"/>
      <c r="AI157" s="227"/>
      <c r="AJ157" s="71"/>
      <c r="AK157" s="227"/>
      <c r="AM157" s="69"/>
      <c r="AN157" s="71"/>
      <c r="AO157" s="227"/>
      <c r="AR157" s="227"/>
    </row>
    <row r="158" spans="1:44" s="230" customFormat="1">
      <c r="A158" s="399">
        <v>22</v>
      </c>
      <c r="B158" s="399"/>
      <c r="C158" s="512" t="s">
        <v>822</v>
      </c>
      <c r="D158" s="512"/>
      <c r="E158" s="512"/>
      <c r="F158" s="512"/>
      <c r="G158" s="512"/>
      <c r="H158" s="505" t="s">
        <v>801</v>
      </c>
      <c r="I158" s="505"/>
      <c r="J158" s="505"/>
      <c r="K158" s="505"/>
      <c r="L158" s="505"/>
      <c r="M158" s="505"/>
      <c r="N158" s="505"/>
      <c r="O158" s="505"/>
      <c r="P158" s="505"/>
      <c r="Q158" s="505"/>
      <c r="R158" s="505"/>
      <c r="S158" s="505"/>
      <c r="T158" s="505"/>
      <c r="U158" s="505"/>
      <c r="V158" s="236"/>
      <c r="W158" s="70"/>
      <c r="X158" s="70"/>
      <c r="Y158" s="70"/>
      <c r="Z158" s="232"/>
      <c r="AA158" s="232"/>
      <c r="AC158" s="176"/>
      <c r="AD158" s="237"/>
      <c r="AE158" s="176"/>
      <c r="AF158" s="237"/>
      <c r="AG158" s="176"/>
      <c r="AH158" s="237"/>
      <c r="AI158" s="176"/>
      <c r="AJ158" s="237"/>
      <c r="AK158" s="176"/>
      <c r="AM158" s="238"/>
      <c r="AN158" s="237"/>
      <c r="AO158" s="176"/>
      <c r="AR158" s="176"/>
    </row>
    <row r="159" spans="1:44" s="230" customFormat="1">
      <c r="A159" s="151"/>
      <c r="B159" s="151"/>
      <c r="C159" s="399" t="s">
        <v>757</v>
      </c>
      <c r="D159" s="399"/>
      <c r="E159" s="399"/>
      <c r="F159" s="399"/>
      <c r="G159" s="399"/>
      <c r="H159" s="509" t="s">
        <v>813</v>
      </c>
      <c r="I159" s="509"/>
      <c r="J159" s="509"/>
      <c r="K159" s="509"/>
      <c r="L159" s="509"/>
      <c r="M159" s="509"/>
      <c r="N159" s="509"/>
      <c r="O159" s="509"/>
      <c r="P159" s="509"/>
      <c r="Q159" s="509"/>
      <c r="R159" s="509"/>
      <c r="S159" s="509"/>
      <c r="T159" s="509"/>
      <c r="U159" s="509"/>
      <c r="V159" s="1"/>
      <c r="W159" s="70"/>
      <c r="X159" s="70"/>
      <c r="Y159" s="70"/>
      <c r="Z159" s="232"/>
      <c r="AA159" s="232"/>
      <c r="AC159" s="176"/>
      <c r="AD159" s="237"/>
      <c r="AE159" s="176"/>
      <c r="AF159" s="237"/>
      <c r="AG159" s="176"/>
      <c r="AH159" s="237"/>
      <c r="AI159" s="176"/>
      <c r="AJ159" s="237"/>
      <c r="AK159" s="176"/>
      <c r="AM159" s="238"/>
      <c r="AN159" s="237"/>
      <c r="AO159" s="176"/>
      <c r="AR159" s="176"/>
    </row>
    <row r="160" spans="1:44" s="230" customFormat="1">
      <c r="A160" s="232"/>
      <c r="B160" s="232"/>
      <c r="C160" s="399" t="s">
        <v>759</v>
      </c>
      <c r="D160" s="399"/>
      <c r="E160" s="399"/>
      <c r="F160" s="399"/>
      <c r="G160" s="399"/>
      <c r="H160" s="506" t="s">
        <v>760</v>
      </c>
      <c r="I160" s="506"/>
      <c r="J160" s="506"/>
      <c r="K160" s="506"/>
      <c r="L160" s="506"/>
      <c r="M160" s="506"/>
      <c r="N160" s="506"/>
      <c r="O160" s="506"/>
      <c r="P160" s="506"/>
      <c r="Q160" s="506"/>
      <c r="R160" s="506"/>
      <c r="S160" s="506"/>
      <c r="T160" s="506"/>
      <c r="U160" s="506"/>
      <c r="V160" s="1"/>
      <c r="W160" s="70"/>
      <c r="X160" s="70"/>
      <c r="Y160" s="70"/>
      <c r="Z160" s="232"/>
      <c r="AA160" s="232"/>
      <c r="AC160" s="176"/>
      <c r="AD160" s="237"/>
      <c r="AE160" s="176"/>
      <c r="AF160" s="237"/>
      <c r="AG160" s="176"/>
      <c r="AH160" s="237"/>
      <c r="AI160" s="176"/>
      <c r="AJ160" s="237"/>
      <c r="AK160" s="176"/>
      <c r="AM160" s="238"/>
      <c r="AN160" s="237"/>
      <c r="AO160" s="176"/>
      <c r="AR160" s="176"/>
    </row>
    <row r="161" spans="1:44" s="230" customFormat="1">
      <c r="A161" s="232"/>
      <c r="B161" s="232"/>
      <c r="C161" s="232"/>
      <c r="D161" s="232"/>
      <c r="E161" s="232"/>
      <c r="F161" s="232"/>
      <c r="G161" s="232"/>
      <c r="H161" s="431" t="s">
        <v>761</v>
      </c>
      <c r="I161" s="431"/>
      <c r="J161" s="431"/>
      <c r="K161" s="431"/>
      <c r="L161" s="431"/>
      <c r="M161" s="431"/>
      <c r="N161" s="431"/>
      <c r="O161" s="431"/>
      <c r="P161" s="431"/>
      <c r="Q161" s="431"/>
      <c r="R161" s="431"/>
      <c r="S161" s="431"/>
      <c r="T161" s="431"/>
      <c r="U161" s="431"/>
      <c r="V161" s="1"/>
      <c r="W161" s="70"/>
      <c r="X161" s="70"/>
      <c r="Y161" s="70"/>
      <c r="Z161" s="232"/>
      <c r="AA161" s="232"/>
      <c r="AC161" s="176"/>
      <c r="AD161" s="237"/>
      <c r="AE161" s="176"/>
      <c r="AF161" s="237"/>
      <c r="AG161" s="176"/>
      <c r="AH161" s="237"/>
      <c r="AI161" s="176"/>
      <c r="AJ161" s="237"/>
      <c r="AK161" s="176"/>
      <c r="AM161" s="238"/>
      <c r="AN161" s="237"/>
      <c r="AO161" s="176"/>
      <c r="AR161" s="176"/>
    </row>
    <row r="162" spans="1:44" s="230" customFormat="1">
      <c r="C162" s="194"/>
      <c r="D162" s="194"/>
      <c r="E162" s="194"/>
      <c r="F162" s="194"/>
      <c r="G162" s="194"/>
      <c r="H162" s="507" t="s">
        <v>829</v>
      </c>
      <c r="I162" s="507"/>
      <c r="J162" s="507"/>
      <c r="K162" s="507"/>
      <c r="L162" s="507"/>
      <c r="M162" s="507"/>
      <c r="N162" s="507"/>
      <c r="O162" s="507"/>
      <c r="P162" s="507"/>
      <c r="Q162" s="507"/>
      <c r="R162" s="507"/>
      <c r="S162" s="507"/>
      <c r="T162" s="412" t="s">
        <v>80</v>
      </c>
      <c r="U162" s="412"/>
      <c r="V162" s="194">
        <v>5</v>
      </c>
      <c r="W162" s="205">
        <v>0</v>
      </c>
      <c r="X162" s="70">
        <f>V162*W162</f>
        <v>0</v>
      </c>
      <c r="Y162" s="70"/>
      <c r="Z162" s="232"/>
      <c r="AA162" s="232"/>
      <c r="AC162" s="176"/>
      <c r="AD162" s="237"/>
      <c r="AE162" s="176"/>
      <c r="AF162" s="237"/>
      <c r="AG162" s="176"/>
      <c r="AH162" s="237"/>
      <c r="AI162" s="176"/>
      <c r="AJ162" s="237"/>
      <c r="AK162" s="176"/>
      <c r="AM162" s="238"/>
      <c r="AN162" s="237"/>
      <c r="AO162" s="176"/>
      <c r="AR162" s="176"/>
    </row>
    <row r="163" spans="1:44" s="222" customFormat="1"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X163" s="70"/>
      <c r="Y163" s="70"/>
    </row>
    <row r="164" spans="1:44" s="230" customFormat="1">
      <c r="C164" s="412" t="s">
        <v>780</v>
      </c>
      <c r="D164" s="412"/>
      <c r="E164" s="412"/>
      <c r="F164" s="412"/>
      <c r="G164" s="412"/>
      <c r="H164" s="439" t="s">
        <v>781</v>
      </c>
      <c r="I164" s="439"/>
      <c r="J164" s="439"/>
      <c r="K164" s="439"/>
      <c r="L164" s="439"/>
      <c r="M164" s="439"/>
      <c r="N164" s="439"/>
      <c r="O164" s="439"/>
      <c r="P164" s="439"/>
      <c r="Q164" s="439"/>
      <c r="R164" s="439"/>
      <c r="S164" s="439"/>
      <c r="T164" s="439"/>
      <c r="U164" s="439"/>
      <c r="V164" s="194"/>
      <c r="W164" s="205"/>
      <c r="X164" s="70"/>
      <c r="Y164" s="70"/>
      <c r="Z164" s="232"/>
      <c r="AA164" s="232"/>
      <c r="AC164" s="176"/>
      <c r="AD164" s="237"/>
      <c r="AE164" s="176"/>
      <c r="AF164" s="237"/>
      <c r="AG164" s="176"/>
      <c r="AH164" s="237"/>
      <c r="AI164" s="176"/>
      <c r="AJ164" s="237"/>
      <c r="AK164" s="176"/>
      <c r="AM164" s="238"/>
      <c r="AN164" s="237"/>
      <c r="AO164" s="176"/>
      <c r="AR164" s="176"/>
    </row>
    <row r="165" spans="1:44" s="230" customFormat="1">
      <c r="A165" s="232"/>
      <c r="B165" s="399" t="s">
        <v>782</v>
      </c>
      <c r="C165" s="399"/>
      <c r="D165" s="399"/>
      <c r="E165" s="399"/>
      <c r="F165" s="399"/>
      <c r="G165" s="399"/>
      <c r="H165" s="506" t="s">
        <v>814</v>
      </c>
      <c r="I165" s="506"/>
      <c r="J165" s="506"/>
      <c r="K165" s="506"/>
      <c r="L165" s="506"/>
      <c r="M165" s="506"/>
      <c r="N165" s="506"/>
      <c r="O165" s="506"/>
      <c r="P165" s="506"/>
      <c r="Q165" s="506"/>
      <c r="R165" s="506"/>
      <c r="S165" s="506"/>
      <c r="T165" s="506"/>
      <c r="U165" s="506"/>
      <c r="V165" s="231"/>
      <c r="W165" s="70"/>
      <c r="X165" s="70"/>
      <c r="Y165" s="70"/>
      <c r="Z165" s="232"/>
      <c r="AA165" s="232"/>
      <c r="AC165" s="176"/>
      <c r="AD165" s="237"/>
      <c r="AE165" s="176"/>
      <c r="AF165" s="237"/>
      <c r="AG165" s="176"/>
      <c r="AH165" s="237"/>
      <c r="AI165" s="176"/>
      <c r="AJ165" s="237"/>
      <c r="AK165" s="176"/>
      <c r="AM165" s="238"/>
      <c r="AN165" s="237"/>
      <c r="AO165" s="176"/>
      <c r="AR165" s="176"/>
    </row>
    <row r="166" spans="1:44" s="230" customFormat="1">
      <c r="A166" s="232"/>
      <c r="B166" s="223"/>
      <c r="C166" s="223"/>
      <c r="D166" s="223"/>
      <c r="E166" s="223"/>
      <c r="F166" s="223"/>
      <c r="G166" s="223"/>
      <c r="H166" s="506" t="s">
        <v>821</v>
      </c>
      <c r="I166" s="506"/>
      <c r="J166" s="506"/>
      <c r="K166" s="506"/>
      <c r="L166" s="506"/>
      <c r="M166" s="506"/>
      <c r="N166" s="506"/>
      <c r="O166" s="506"/>
      <c r="P166" s="506"/>
      <c r="Q166" s="506"/>
      <c r="R166" s="506"/>
      <c r="S166" s="506"/>
      <c r="T166" s="226"/>
      <c r="U166" s="226"/>
      <c r="V166" s="231"/>
      <c r="W166" s="70"/>
      <c r="X166" s="70"/>
      <c r="Y166" s="70"/>
      <c r="Z166" s="232"/>
      <c r="AA166" s="232"/>
      <c r="AC166" s="176"/>
      <c r="AD166" s="237"/>
      <c r="AE166" s="176"/>
      <c r="AF166" s="237"/>
      <c r="AG166" s="176"/>
      <c r="AH166" s="237"/>
      <c r="AI166" s="176"/>
      <c r="AJ166" s="237"/>
      <c r="AK166" s="176"/>
      <c r="AM166" s="238"/>
      <c r="AN166" s="237"/>
      <c r="AO166" s="176"/>
      <c r="AR166" s="176"/>
    </row>
    <row r="167" spans="1:44" s="232" customFormat="1">
      <c r="H167" s="228"/>
      <c r="I167" s="228"/>
      <c r="J167" s="228"/>
      <c r="K167" s="228"/>
      <c r="L167" s="228"/>
      <c r="M167" s="228"/>
      <c r="N167" s="228"/>
      <c r="O167" s="228"/>
      <c r="P167" s="228"/>
      <c r="Q167" s="228"/>
      <c r="R167" s="228"/>
      <c r="S167" s="228"/>
      <c r="X167" s="70"/>
      <c r="Y167" s="70"/>
    </row>
    <row r="168" spans="1:44" s="230" customFormat="1">
      <c r="C168" s="412" t="s">
        <v>783</v>
      </c>
      <c r="D168" s="412"/>
      <c r="E168" s="412"/>
      <c r="F168" s="412"/>
      <c r="G168" s="412"/>
      <c r="H168" s="439" t="s">
        <v>809</v>
      </c>
      <c r="I168" s="439"/>
      <c r="J168" s="439"/>
      <c r="K168" s="439"/>
      <c r="L168" s="439"/>
      <c r="M168" s="439"/>
      <c r="N168" s="439"/>
      <c r="O168" s="439"/>
      <c r="P168" s="439"/>
      <c r="Q168" s="439"/>
      <c r="R168" s="439"/>
      <c r="S168" s="439"/>
      <c r="T168" s="194"/>
      <c r="U168" s="194"/>
      <c r="V168" s="194"/>
      <c r="W168" s="205"/>
      <c r="X168" s="70"/>
      <c r="Y168" s="70"/>
      <c r="Z168" s="232"/>
      <c r="AA168" s="232"/>
      <c r="AC168" s="176"/>
      <c r="AD168" s="237"/>
      <c r="AE168" s="176"/>
      <c r="AF168" s="237"/>
      <c r="AG168" s="176"/>
      <c r="AH168" s="237"/>
      <c r="AI168" s="176"/>
      <c r="AJ168" s="237"/>
      <c r="AK168" s="176"/>
      <c r="AM168" s="238"/>
      <c r="AN168" s="237"/>
      <c r="AO168" s="176"/>
      <c r="AR168" s="176"/>
    </row>
    <row r="169" spans="1:44" s="230" customFormat="1">
      <c r="A169" s="232"/>
      <c r="B169" s="232"/>
      <c r="C169" s="399" t="s">
        <v>785</v>
      </c>
      <c r="D169" s="399"/>
      <c r="E169" s="399"/>
      <c r="F169" s="399"/>
      <c r="G169" s="399"/>
      <c r="H169" s="506"/>
      <c r="I169" s="506"/>
      <c r="J169" s="506"/>
      <c r="K169" s="506"/>
      <c r="L169" s="506"/>
      <c r="M169" s="506"/>
      <c r="N169" s="506"/>
      <c r="O169" s="506"/>
      <c r="P169" s="506"/>
      <c r="Q169" s="506"/>
      <c r="R169" s="506"/>
      <c r="S169" s="506"/>
      <c r="T169" s="506"/>
      <c r="U169" s="506"/>
      <c r="V169" s="231"/>
      <c r="W169" s="70"/>
      <c r="X169" s="70"/>
      <c r="Y169" s="70"/>
      <c r="Z169" s="232"/>
      <c r="AA169" s="232"/>
      <c r="AC169" s="176"/>
      <c r="AD169" s="237"/>
      <c r="AE169" s="176"/>
      <c r="AF169" s="237"/>
      <c r="AG169" s="176"/>
      <c r="AH169" s="237"/>
      <c r="AI169" s="176"/>
      <c r="AJ169" s="237"/>
      <c r="AK169" s="176"/>
      <c r="AM169" s="238"/>
      <c r="AN169" s="237"/>
      <c r="AO169" s="176"/>
      <c r="AR169" s="176"/>
    </row>
    <row r="170" spans="1:44" s="232" customFormat="1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223"/>
      <c r="X170" s="70"/>
      <c r="Y170" s="70"/>
      <c r="AB170" s="230"/>
      <c r="AC170" s="176"/>
      <c r="AD170" s="237"/>
      <c r="AE170" s="176"/>
      <c r="AF170" s="237"/>
      <c r="AG170" s="176"/>
      <c r="AH170" s="237"/>
      <c r="AI170" s="176"/>
      <c r="AJ170" s="237"/>
      <c r="AK170" s="176"/>
    </row>
    <row r="171" spans="1:44" s="230" customFormat="1">
      <c r="A171" s="232"/>
      <c r="B171" s="232"/>
      <c r="C171" s="399" t="s">
        <v>786</v>
      </c>
      <c r="D171" s="399"/>
      <c r="E171" s="399"/>
      <c r="F171" s="399"/>
      <c r="G171" s="399"/>
      <c r="H171" s="506" t="s">
        <v>807</v>
      </c>
      <c r="I171" s="506"/>
      <c r="J171" s="506"/>
      <c r="K171" s="506"/>
      <c r="L171" s="506"/>
      <c r="M171" s="506"/>
      <c r="N171" s="506"/>
      <c r="O171" s="506"/>
      <c r="P171" s="506"/>
      <c r="Q171" s="506"/>
      <c r="R171" s="506"/>
      <c r="S171" s="506"/>
      <c r="T171" s="226"/>
      <c r="U171" s="226"/>
      <c r="V171" s="231"/>
      <c r="W171" s="70"/>
      <c r="X171" s="70"/>
      <c r="Y171" s="70"/>
      <c r="Z171" s="232"/>
      <c r="AA171" s="232"/>
      <c r="AC171" s="176"/>
      <c r="AD171" s="237"/>
      <c r="AE171" s="176"/>
      <c r="AF171" s="237"/>
      <c r="AG171" s="176"/>
      <c r="AH171" s="237"/>
      <c r="AI171" s="176"/>
      <c r="AJ171" s="237"/>
      <c r="AK171" s="176"/>
      <c r="AM171" s="238"/>
      <c r="AN171" s="237"/>
      <c r="AO171" s="176"/>
      <c r="AR171" s="176"/>
    </row>
    <row r="172" spans="1:44" s="247" customFormat="1">
      <c r="A172" s="249"/>
      <c r="B172" s="249"/>
      <c r="C172" s="241"/>
      <c r="D172" s="241"/>
      <c r="E172" s="241"/>
      <c r="F172" s="241"/>
      <c r="G172" s="241"/>
      <c r="H172" s="250"/>
      <c r="I172" s="250"/>
      <c r="J172" s="250"/>
      <c r="K172" s="250"/>
      <c r="L172" s="250"/>
      <c r="M172" s="250"/>
      <c r="N172" s="250"/>
      <c r="O172" s="250"/>
      <c r="P172" s="250"/>
      <c r="Q172" s="250"/>
      <c r="R172" s="250"/>
      <c r="S172" s="250"/>
      <c r="T172" s="245"/>
      <c r="U172" s="245"/>
      <c r="V172" s="251"/>
      <c r="W172" s="70"/>
      <c r="X172" s="70"/>
      <c r="Y172" s="70"/>
      <c r="Z172" s="249"/>
      <c r="AA172" s="249"/>
      <c r="AC172" s="176"/>
      <c r="AD172" s="237"/>
      <c r="AE172" s="176"/>
      <c r="AF172" s="237"/>
      <c r="AG172" s="176"/>
      <c r="AH172" s="237"/>
      <c r="AI172" s="176"/>
      <c r="AJ172" s="237"/>
      <c r="AK172" s="176"/>
      <c r="AM172" s="238"/>
      <c r="AN172" s="237"/>
      <c r="AO172" s="176"/>
      <c r="AR172" s="176"/>
    </row>
    <row r="173" spans="1:44" s="249" customFormat="1">
      <c r="A173" s="1"/>
      <c r="B173" s="1"/>
      <c r="C173" s="399" t="s">
        <v>772</v>
      </c>
      <c r="D173" s="399"/>
      <c r="E173" s="399"/>
      <c r="F173" s="399"/>
      <c r="G173" s="399"/>
      <c r="H173" s="431" t="s">
        <v>812</v>
      </c>
      <c r="I173" s="431"/>
      <c r="J173" s="431"/>
      <c r="K173" s="431"/>
      <c r="L173" s="431"/>
      <c r="M173" s="431"/>
      <c r="N173" s="431"/>
      <c r="O173" s="431"/>
      <c r="P173" s="431"/>
      <c r="Q173" s="431"/>
      <c r="R173" s="431"/>
      <c r="S173" s="431"/>
      <c r="T173" s="1"/>
      <c r="U173" s="1"/>
      <c r="V173" s="1"/>
      <c r="W173" s="255"/>
      <c r="X173" s="255"/>
      <c r="Y173" s="70"/>
      <c r="AC173" s="240"/>
      <c r="AD173" s="71"/>
      <c r="AE173" s="240"/>
      <c r="AF173" s="71"/>
      <c r="AG173" s="240"/>
      <c r="AH173" s="71"/>
      <c r="AI173" s="240"/>
      <c r="AJ173" s="71"/>
      <c r="AK173" s="240"/>
      <c r="AM173" s="69"/>
      <c r="AN173" s="71"/>
      <c r="AO173" s="240"/>
      <c r="AR173" s="240"/>
    </row>
    <row r="174" spans="1:44" s="232" customFormat="1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223"/>
      <c r="X174" s="70"/>
      <c r="Y174" s="70"/>
      <c r="AB174" s="230"/>
      <c r="AC174" s="176"/>
      <c r="AD174" s="237"/>
      <c r="AE174" s="176"/>
      <c r="AF174" s="237"/>
      <c r="AG174" s="176"/>
      <c r="AH174" s="237"/>
      <c r="AI174" s="176"/>
      <c r="AJ174" s="237"/>
      <c r="AK174" s="176"/>
    </row>
    <row r="175" spans="1:44" s="230" customFormat="1">
      <c r="A175" s="412">
        <v>23</v>
      </c>
      <c r="B175" s="412"/>
      <c r="C175" s="412" t="s">
        <v>791</v>
      </c>
      <c r="D175" s="412"/>
      <c r="E175" s="412"/>
      <c r="F175" s="412"/>
      <c r="G175" s="412"/>
      <c r="H175" s="439" t="s">
        <v>808</v>
      </c>
      <c r="I175" s="439"/>
      <c r="J175" s="439"/>
      <c r="K175" s="439"/>
      <c r="L175" s="439"/>
      <c r="M175" s="439"/>
      <c r="N175" s="439"/>
      <c r="O175" s="439"/>
      <c r="P175" s="439"/>
      <c r="Q175" s="439"/>
      <c r="R175" s="439"/>
      <c r="S175" s="439"/>
      <c r="T175" s="412" t="s">
        <v>80</v>
      </c>
      <c r="U175" s="412"/>
      <c r="V175" s="194">
        <f>V162</f>
        <v>5</v>
      </c>
      <c r="W175" s="205">
        <v>0</v>
      </c>
      <c r="X175" s="70">
        <f>V175*W175</f>
        <v>0</v>
      </c>
      <c r="Y175" s="70"/>
      <c r="Z175" s="232"/>
      <c r="AA175" s="232"/>
      <c r="AC175" s="176"/>
      <c r="AD175" s="237"/>
      <c r="AE175" s="176"/>
      <c r="AF175" s="237"/>
      <c r="AG175" s="176"/>
      <c r="AH175" s="237"/>
      <c r="AI175" s="176"/>
      <c r="AJ175" s="237"/>
      <c r="AK175" s="176"/>
      <c r="AM175" s="238"/>
      <c r="AN175" s="237"/>
      <c r="AO175" s="176"/>
      <c r="AR175" s="176"/>
    </row>
    <row r="176" spans="1:44" s="230" customFormat="1">
      <c r="C176" s="224"/>
      <c r="D176" s="224"/>
      <c r="E176" s="224"/>
      <c r="F176" s="224"/>
      <c r="G176" s="224"/>
      <c r="H176" s="254"/>
      <c r="I176" s="254"/>
      <c r="J176" s="254"/>
      <c r="K176" s="254"/>
      <c r="L176" s="254"/>
      <c r="M176" s="254"/>
      <c r="N176" s="254"/>
      <c r="O176" s="254"/>
      <c r="P176" s="254"/>
      <c r="Q176" s="254"/>
      <c r="R176" s="254"/>
      <c r="S176" s="254"/>
      <c r="T176" s="224"/>
      <c r="U176" s="224"/>
      <c r="V176" s="194"/>
      <c r="W176" s="205"/>
      <c r="X176" s="70"/>
      <c r="Y176" s="70"/>
      <c r="Z176" s="232"/>
      <c r="AA176" s="232"/>
      <c r="AC176" s="176"/>
      <c r="AD176" s="237"/>
      <c r="AE176" s="176"/>
      <c r="AF176" s="237"/>
      <c r="AG176" s="176"/>
      <c r="AH176" s="237"/>
      <c r="AI176" s="176"/>
      <c r="AJ176" s="237"/>
      <c r="AK176" s="176"/>
      <c r="AM176" s="238"/>
      <c r="AN176" s="237"/>
      <c r="AO176" s="176"/>
      <c r="AR176" s="176"/>
    </row>
    <row r="177" spans="1:44" s="230" customFormat="1">
      <c r="A177" s="412">
        <v>24</v>
      </c>
      <c r="B177" s="412"/>
      <c r="C177" s="412" t="s">
        <v>794</v>
      </c>
      <c r="D177" s="412"/>
      <c r="E177" s="412"/>
      <c r="F177" s="412"/>
      <c r="G177" s="412"/>
      <c r="H177" s="439" t="s">
        <v>795</v>
      </c>
      <c r="I177" s="439"/>
      <c r="J177" s="439"/>
      <c r="K177" s="439"/>
      <c r="L177" s="439"/>
      <c r="M177" s="439"/>
      <c r="N177" s="439"/>
      <c r="O177" s="439"/>
      <c r="P177" s="439"/>
      <c r="Q177" s="439"/>
      <c r="R177" s="439"/>
      <c r="S177" s="439"/>
      <c r="T177" s="194"/>
      <c r="U177" s="194"/>
      <c r="V177" s="194"/>
      <c r="W177" s="205"/>
      <c r="X177" s="70"/>
      <c r="Y177" s="70"/>
      <c r="Z177" s="232"/>
      <c r="AA177" s="232"/>
      <c r="AC177" s="176"/>
      <c r="AD177" s="237"/>
      <c r="AE177" s="176"/>
      <c r="AF177" s="237"/>
      <c r="AG177" s="176"/>
      <c r="AH177" s="237"/>
      <c r="AI177" s="176"/>
      <c r="AJ177" s="237"/>
      <c r="AK177" s="176"/>
      <c r="AM177" s="238"/>
      <c r="AN177" s="237"/>
      <c r="AO177" s="176"/>
      <c r="AR177" s="176"/>
    </row>
    <row r="178" spans="1:44" s="230" customFormat="1">
      <c r="A178" s="194"/>
      <c r="B178" s="194"/>
      <c r="C178" s="194"/>
      <c r="D178" s="194"/>
      <c r="E178" s="194"/>
      <c r="F178" s="194"/>
      <c r="G178" s="194"/>
      <c r="H178" s="507" t="s">
        <v>810</v>
      </c>
      <c r="I178" s="507"/>
      <c r="J178" s="507"/>
      <c r="K178" s="507"/>
      <c r="L178" s="507"/>
      <c r="M178" s="507"/>
      <c r="N178" s="507"/>
      <c r="O178" s="507"/>
      <c r="P178" s="507"/>
      <c r="Q178" s="507"/>
      <c r="R178" s="507"/>
      <c r="S178" s="507"/>
      <c r="T178" s="412" t="s">
        <v>80</v>
      </c>
      <c r="U178" s="412"/>
      <c r="V178" s="194">
        <f>V162</f>
        <v>5</v>
      </c>
      <c r="W178" s="205">
        <v>0</v>
      </c>
      <c r="X178" s="205">
        <f>V178*W178</f>
        <v>0</v>
      </c>
      <c r="Y178" s="205"/>
      <c r="AC178" s="176"/>
      <c r="AD178" s="237"/>
      <c r="AE178" s="176"/>
      <c r="AF178" s="237"/>
      <c r="AG178" s="176"/>
      <c r="AH178" s="237"/>
      <c r="AI178" s="176"/>
      <c r="AJ178" s="237"/>
      <c r="AK178" s="176"/>
      <c r="AM178" s="238"/>
      <c r="AN178" s="237"/>
      <c r="AO178" s="176"/>
      <c r="AR178" s="176"/>
    </row>
    <row r="179" spans="1:44" s="232" customFormat="1"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X179" s="70"/>
      <c r="Y179" s="70"/>
      <c r="AB179" s="230"/>
      <c r="AC179" s="176"/>
      <c r="AD179" s="237"/>
      <c r="AE179" s="176"/>
      <c r="AF179" s="237"/>
      <c r="AG179" s="176"/>
      <c r="AH179" s="237"/>
      <c r="AI179" s="176"/>
      <c r="AJ179" s="237"/>
      <c r="AK179" s="176"/>
    </row>
    <row r="180" spans="1:44" s="230" customFormat="1">
      <c r="A180" s="399">
        <v>25</v>
      </c>
      <c r="B180" s="399"/>
      <c r="C180" s="399" t="s">
        <v>718</v>
      </c>
      <c r="D180" s="399"/>
      <c r="E180" s="399"/>
      <c r="F180" s="399"/>
      <c r="G180" s="399"/>
      <c r="H180" s="431" t="s">
        <v>817</v>
      </c>
      <c r="I180" s="431"/>
      <c r="J180" s="431"/>
      <c r="K180" s="431"/>
      <c r="L180" s="431"/>
      <c r="M180" s="431"/>
      <c r="N180" s="431"/>
      <c r="O180" s="431"/>
      <c r="P180" s="431"/>
      <c r="Q180" s="431"/>
      <c r="R180" s="431"/>
      <c r="S180" s="431"/>
      <c r="T180" s="399" t="str">
        <f>IF(C180="","",VLOOKUP(C180,[1]Kování!$A$1:$D$12,3,FALSE))</f>
        <v>ks</v>
      </c>
      <c r="U180" s="399"/>
      <c r="V180" s="231">
        <f>V162*2</f>
        <v>10</v>
      </c>
      <c r="W180" s="200">
        <v>0</v>
      </c>
      <c r="X180" s="235">
        <f>V180*W180</f>
        <v>0</v>
      </c>
      <c r="Y180" s="70"/>
      <c r="Z180" s="232"/>
      <c r="AA180" s="232"/>
      <c r="AC180" s="176"/>
      <c r="AD180" s="237"/>
      <c r="AE180" s="176"/>
      <c r="AF180" s="237"/>
      <c r="AG180" s="176"/>
      <c r="AH180" s="237"/>
      <c r="AI180" s="176"/>
      <c r="AJ180" s="237"/>
      <c r="AK180" s="176"/>
      <c r="AM180" s="238"/>
      <c r="AN180" s="237"/>
      <c r="AO180" s="176"/>
      <c r="AR180" s="176"/>
    </row>
    <row r="181" spans="1:44" s="230" customFormat="1">
      <c r="A181" s="223"/>
      <c r="B181" s="223"/>
      <c r="C181" s="223"/>
      <c r="D181" s="223"/>
      <c r="E181" s="223"/>
      <c r="F181" s="223"/>
      <c r="G181" s="223"/>
      <c r="H181" s="431" t="s">
        <v>818</v>
      </c>
      <c r="I181" s="431"/>
      <c r="J181" s="431"/>
      <c r="K181" s="431"/>
      <c r="L181" s="431"/>
      <c r="M181" s="431"/>
      <c r="N181" s="431"/>
      <c r="O181" s="431"/>
      <c r="P181" s="431"/>
      <c r="Q181" s="431"/>
      <c r="R181" s="431"/>
      <c r="S181" s="431"/>
      <c r="T181" s="223"/>
      <c r="U181" s="223"/>
      <c r="V181" s="231"/>
      <c r="W181" s="200"/>
      <c r="X181" s="235"/>
      <c r="Y181" s="70"/>
      <c r="Z181" s="232"/>
      <c r="AA181" s="232"/>
      <c r="AC181" s="176"/>
      <c r="AD181" s="237"/>
      <c r="AE181" s="176"/>
      <c r="AF181" s="237"/>
      <c r="AG181" s="176"/>
      <c r="AH181" s="237"/>
      <c r="AI181" s="176"/>
      <c r="AJ181" s="237"/>
      <c r="AK181" s="176"/>
      <c r="AM181" s="238"/>
      <c r="AN181" s="237"/>
      <c r="AO181" s="176"/>
      <c r="AR181" s="176"/>
    </row>
    <row r="182" spans="1:44" s="230" customFormat="1">
      <c r="A182" s="223"/>
      <c r="B182" s="223"/>
      <c r="C182" s="223"/>
      <c r="D182" s="223"/>
      <c r="E182" s="223"/>
      <c r="F182" s="223"/>
      <c r="G182" s="223"/>
      <c r="H182" s="226"/>
      <c r="I182" s="226"/>
      <c r="J182" s="226"/>
      <c r="K182" s="226"/>
      <c r="L182" s="226"/>
      <c r="M182" s="226"/>
      <c r="N182" s="226"/>
      <c r="O182" s="226"/>
      <c r="P182" s="226"/>
      <c r="Q182" s="226"/>
      <c r="R182" s="226"/>
      <c r="S182" s="226"/>
      <c r="T182" s="223"/>
      <c r="U182" s="223"/>
      <c r="V182" s="231"/>
      <c r="W182" s="200"/>
      <c r="X182" s="235"/>
      <c r="Y182" s="70"/>
      <c r="Z182" s="232"/>
      <c r="AA182" s="232"/>
      <c r="AC182" s="176"/>
      <c r="AD182" s="237"/>
      <c r="AE182" s="176"/>
      <c r="AF182" s="237"/>
      <c r="AG182" s="176"/>
      <c r="AH182" s="237"/>
      <c r="AI182" s="176"/>
      <c r="AJ182" s="237"/>
      <c r="AK182" s="176"/>
      <c r="AM182" s="238"/>
      <c r="AN182" s="237"/>
      <c r="AO182" s="176"/>
      <c r="AR182" s="176"/>
    </row>
    <row r="183" spans="1:44" s="232" customFormat="1">
      <c r="A183" s="399">
        <v>26</v>
      </c>
      <c r="B183" s="399"/>
      <c r="C183" s="399" t="s">
        <v>728</v>
      </c>
      <c r="D183" s="399"/>
      <c r="E183" s="399"/>
      <c r="F183" s="399"/>
      <c r="G183" s="399"/>
      <c r="H183" s="431" t="s">
        <v>819</v>
      </c>
      <c r="I183" s="431"/>
      <c r="J183" s="431"/>
      <c r="K183" s="431"/>
      <c r="L183" s="431"/>
      <c r="M183" s="431"/>
      <c r="N183" s="431"/>
      <c r="O183" s="431"/>
      <c r="P183" s="431"/>
      <c r="Q183" s="431"/>
      <c r="R183" s="431"/>
      <c r="S183" s="431"/>
      <c r="T183" s="399" t="str">
        <f>IF(C183="","",VLOOKUP(C183,[1]Kování!$A$1:$D$12,3,FALSE))</f>
        <v>ks</v>
      </c>
      <c r="U183" s="399"/>
      <c r="V183" s="231">
        <f>V162</f>
        <v>5</v>
      </c>
      <c r="W183" s="200">
        <v>0</v>
      </c>
      <c r="X183" s="235">
        <f>V183*W183</f>
        <v>0</v>
      </c>
      <c r="Y183" s="70"/>
      <c r="AB183" s="230"/>
      <c r="AC183" s="176"/>
      <c r="AD183" s="237"/>
      <c r="AE183" s="176"/>
      <c r="AF183" s="237"/>
      <c r="AG183" s="176"/>
      <c r="AH183" s="237"/>
      <c r="AI183" s="176"/>
      <c r="AJ183" s="237"/>
      <c r="AK183" s="176"/>
    </row>
    <row r="184" spans="1:44" s="230" customFormat="1">
      <c r="A184" s="223"/>
      <c r="B184" s="223"/>
      <c r="C184" s="223"/>
      <c r="D184" s="223"/>
      <c r="E184" s="223"/>
      <c r="F184" s="223"/>
      <c r="G184" s="223"/>
      <c r="H184" s="226"/>
      <c r="I184" s="226"/>
      <c r="J184" s="226"/>
      <c r="K184" s="226"/>
      <c r="L184" s="226"/>
      <c r="M184" s="226"/>
      <c r="N184" s="226"/>
      <c r="O184" s="226"/>
      <c r="P184" s="226"/>
      <c r="Q184" s="226"/>
      <c r="R184" s="226"/>
      <c r="S184" s="226"/>
      <c r="T184" s="223"/>
      <c r="U184" s="223"/>
      <c r="V184" s="231"/>
      <c r="W184" s="200"/>
      <c r="X184" s="235"/>
      <c r="Y184" s="70"/>
      <c r="Z184" s="232"/>
      <c r="AA184" s="232"/>
      <c r="AC184" s="176"/>
      <c r="AD184" s="237"/>
      <c r="AE184" s="176"/>
      <c r="AF184" s="237"/>
      <c r="AG184" s="176"/>
      <c r="AH184" s="237"/>
      <c r="AI184" s="176"/>
      <c r="AJ184" s="237"/>
      <c r="AK184" s="176"/>
      <c r="AM184" s="238"/>
      <c r="AN184" s="237"/>
      <c r="AO184" s="176"/>
      <c r="AR184" s="176"/>
    </row>
    <row r="185" spans="1:44" s="232" customFormat="1">
      <c r="A185" s="510">
        <v>27</v>
      </c>
      <c r="B185" s="510"/>
      <c r="C185" s="399" t="s">
        <v>399</v>
      </c>
      <c r="D185" s="399"/>
      <c r="E185" s="399"/>
      <c r="F185" s="399"/>
      <c r="G185" s="399"/>
      <c r="H185" s="431" t="s">
        <v>799</v>
      </c>
      <c r="I185" s="431"/>
      <c r="J185" s="431"/>
      <c r="K185" s="431"/>
      <c r="L185" s="431"/>
      <c r="M185" s="431"/>
      <c r="N185" s="431"/>
      <c r="O185" s="431"/>
      <c r="P185" s="431"/>
      <c r="Q185" s="431"/>
      <c r="R185" s="431"/>
      <c r="S185" s="431"/>
      <c r="T185" s="399" t="str">
        <f>IF(C185="","",VLOOKUP(C185,[1]ÚRS!$A$6:$D$500,3,FALSE))</f>
        <v>kus</v>
      </c>
      <c r="U185" s="399"/>
      <c r="V185" s="231">
        <f>V162</f>
        <v>5</v>
      </c>
      <c r="W185" s="200">
        <v>0</v>
      </c>
      <c r="X185" s="70"/>
      <c r="Y185" s="70">
        <f>V185*W185</f>
        <v>0</v>
      </c>
      <c r="AB185" s="230"/>
      <c r="AC185" s="176"/>
      <c r="AD185" s="237"/>
      <c r="AE185" s="176"/>
      <c r="AF185" s="237"/>
      <c r="AG185" s="176"/>
      <c r="AH185" s="237"/>
      <c r="AI185" s="176"/>
      <c r="AJ185" s="237"/>
      <c r="AK185" s="176"/>
    </row>
    <row r="186" spans="1:44" s="232" customFormat="1">
      <c r="A186" s="223"/>
      <c r="B186" s="223"/>
      <c r="C186" s="223"/>
      <c r="D186" s="223"/>
      <c r="E186" s="223"/>
      <c r="F186" s="223"/>
      <c r="G186" s="223"/>
      <c r="H186" s="226"/>
      <c r="I186" s="226"/>
      <c r="J186" s="226"/>
      <c r="K186" s="226"/>
      <c r="L186" s="226"/>
      <c r="M186" s="226"/>
      <c r="N186" s="226"/>
      <c r="O186" s="226"/>
      <c r="P186" s="226"/>
      <c r="Q186" s="226"/>
      <c r="R186" s="226"/>
      <c r="S186" s="226"/>
      <c r="T186" s="223"/>
      <c r="U186" s="223"/>
      <c r="V186" s="231"/>
      <c r="W186" s="200"/>
      <c r="X186" s="70"/>
      <c r="Y186" s="70"/>
      <c r="AB186" s="230"/>
      <c r="AC186" s="176"/>
      <c r="AD186" s="237"/>
      <c r="AE186" s="176"/>
      <c r="AF186" s="237"/>
      <c r="AG186" s="176"/>
      <c r="AH186" s="237"/>
      <c r="AI186" s="176"/>
      <c r="AJ186" s="237"/>
      <c r="AK186" s="176"/>
    </row>
    <row r="187" spans="1:44" s="232" customFormat="1">
      <c r="A187" s="510">
        <v>28</v>
      </c>
      <c r="B187" s="510"/>
      <c r="C187" s="399"/>
      <c r="D187" s="399"/>
      <c r="E187" s="399"/>
      <c r="F187" s="399"/>
      <c r="G187" s="399"/>
      <c r="H187" s="431" t="s">
        <v>820</v>
      </c>
      <c r="I187" s="431"/>
      <c r="J187" s="431"/>
      <c r="K187" s="431"/>
      <c r="L187" s="431"/>
      <c r="M187" s="431"/>
      <c r="N187" s="431"/>
      <c r="O187" s="431"/>
      <c r="P187" s="431"/>
      <c r="Q187" s="431"/>
      <c r="R187" s="431"/>
      <c r="S187" s="431"/>
      <c r="T187" s="399" t="s">
        <v>282</v>
      </c>
      <c r="U187" s="399"/>
      <c r="V187" s="231">
        <f>V162</f>
        <v>5</v>
      </c>
      <c r="W187" s="200">
        <v>0</v>
      </c>
      <c r="X187" s="70"/>
      <c r="Y187" s="70">
        <f>V187*W187</f>
        <v>0</v>
      </c>
      <c r="AC187" s="227"/>
      <c r="AD187" s="71"/>
      <c r="AE187" s="227"/>
      <c r="AF187" s="71"/>
      <c r="AG187" s="227"/>
      <c r="AH187" s="71"/>
      <c r="AI187" s="227"/>
      <c r="AJ187" s="71"/>
      <c r="AK187" s="227"/>
      <c r="AM187" s="69"/>
      <c r="AN187" s="71"/>
      <c r="AO187" s="227"/>
      <c r="AR187" s="227"/>
    </row>
    <row r="188" spans="1:44" s="232" customFormat="1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223"/>
      <c r="X188" s="70"/>
      <c r="Y188" s="70"/>
      <c r="AB188" s="230"/>
      <c r="AC188" s="176"/>
      <c r="AD188" s="237"/>
      <c r="AE188" s="176"/>
      <c r="AF188" s="237"/>
      <c r="AG188" s="176"/>
      <c r="AH188" s="237"/>
      <c r="AI188" s="176"/>
      <c r="AJ188" s="237"/>
      <c r="AK188" s="176"/>
    </row>
    <row r="189" spans="1:44" s="232" customFormat="1">
      <c r="A189" s="511">
        <v>29</v>
      </c>
      <c r="B189" s="511"/>
      <c r="C189" s="418" t="s">
        <v>416</v>
      </c>
      <c r="D189" s="418"/>
      <c r="E189" s="418"/>
      <c r="F189" s="418"/>
      <c r="G189" s="418"/>
      <c r="H189" s="503" t="s">
        <v>800</v>
      </c>
      <c r="I189" s="503"/>
      <c r="J189" s="503"/>
      <c r="K189" s="503"/>
      <c r="L189" s="503"/>
      <c r="M189" s="503"/>
      <c r="N189" s="503"/>
      <c r="O189" s="503"/>
      <c r="P189" s="503"/>
      <c r="Q189" s="503"/>
      <c r="R189" s="503"/>
      <c r="S189" s="503"/>
      <c r="T189" s="418" t="str">
        <f>IF(C189="","",VLOOKUP(C189,[1]ÚRS!$A$6:$D$500,3,FALSE))</f>
        <v>kus</v>
      </c>
      <c r="U189" s="418"/>
      <c r="V189" s="207">
        <f>V180</f>
        <v>10</v>
      </c>
      <c r="W189" s="206">
        <v>0</v>
      </c>
      <c r="X189" s="74"/>
      <c r="Y189" s="74">
        <f>V189*W189</f>
        <v>0</v>
      </c>
      <c r="Z189" s="229"/>
      <c r="AA189" s="229"/>
      <c r="AB189" s="230"/>
      <c r="AC189" s="176"/>
      <c r="AD189" s="237"/>
      <c r="AE189" s="176"/>
      <c r="AF189" s="237"/>
      <c r="AG189" s="176"/>
      <c r="AH189" s="237"/>
      <c r="AI189" s="176"/>
      <c r="AJ189" s="237"/>
      <c r="AK189" s="176"/>
    </row>
    <row r="190" spans="1:44" s="249" customFormat="1">
      <c r="A190" s="272"/>
      <c r="B190" s="272"/>
      <c r="C190" s="242"/>
      <c r="D190" s="242"/>
      <c r="E190" s="242"/>
      <c r="F190" s="242"/>
      <c r="G190" s="242"/>
      <c r="H190" s="246"/>
      <c r="I190" s="246"/>
      <c r="J190" s="246"/>
      <c r="K190" s="246"/>
      <c r="L190" s="246"/>
      <c r="M190" s="246"/>
      <c r="N190" s="246"/>
      <c r="O190" s="246"/>
      <c r="P190" s="246"/>
      <c r="Q190" s="246"/>
      <c r="R190" s="246"/>
      <c r="S190" s="246"/>
      <c r="T190" s="242"/>
      <c r="U190" s="242"/>
      <c r="V190" s="43"/>
      <c r="W190" s="234"/>
      <c r="X190" s="205"/>
      <c r="Y190" s="205"/>
      <c r="Z190" s="247"/>
      <c r="AA190" s="247"/>
      <c r="AB190" s="247"/>
      <c r="AC190" s="176"/>
      <c r="AD190" s="237"/>
      <c r="AE190" s="176"/>
      <c r="AF190" s="237"/>
      <c r="AG190" s="176"/>
      <c r="AH190" s="237"/>
      <c r="AI190" s="176"/>
      <c r="AJ190" s="237"/>
      <c r="AK190" s="176"/>
    </row>
    <row r="191" spans="1:44" s="249" customFormat="1">
      <c r="A191" s="272"/>
      <c r="B191" s="272"/>
      <c r="C191" s="242"/>
      <c r="D191" s="242"/>
      <c r="E191" s="242"/>
      <c r="F191" s="242"/>
      <c r="G191" s="242"/>
      <c r="H191" s="246"/>
      <c r="I191" s="246"/>
      <c r="J191" s="246"/>
      <c r="K191" s="246"/>
      <c r="L191" s="246"/>
      <c r="M191" s="246"/>
      <c r="N191" s="246"/>
      <c r="O191" s="246"/>
      <c r="P191" s="246"/>
      <c r="Q191" s="246"/>
      <c r="R191" s="246"/>
      <c r="S191" s="246"/>
      <c r="T191" s="242"/>
      <c r="U191" s="242"/>
      <c r="V191" s="43"/>
      <c r="W191" s="234"/>
      <c r="X191" s="205"/>
      <c r="Y191" s="205"/>
      <c r="Z191" s="247"/>
      <c r="AA191" s="247"/>
      <c r="AB191" s="247"/>
      <c r="AC191" s="176"/>
      <c r="AD191" s="237"/>
      <c r="AE191" s="176"/>
      <c r="AF191" s="237"/>
      <c r="AG191" s="176"/>
      <c r="AH191" s="237"/>
      <c r="AI191" s="176"/>
      <c r="AJ191" s="237"/>
      <c r="AK191" s="176"/>
    </row>
    <row r="192" spans="1:44" s="249" customFormat="1">
      <c r="A192" s="272"/>
      <c r="B192" s="272"/>
      <c r="C192" s="242"/>
      <c r="D192" s="242"/>
      <c r="E192" s="242"/>
      <c r="F192" s="242"/>
      <c r="G192" s="242"/>
      <c r="H192" s="246"/>
      <c r="I192" s="246"/>
      <c r="J192" s="246"/>
      <c r="K192" s="246"/>
      <c r="L192" s="246"/>
      <c r="M192" s="246"/>
      <c r="N192" s="246"/>
      <c r="O192" s="246"/>
      <c r="P192" s="246"/>
      <c r="Q192" s="246"/>
      <c r="R192" s="246"/>
      <c r="S192" s="246"/>
      <c r="T192" s="242"/>
      <c r="U192" s="242"/>
      <c r="V192" s="43"/>
      <c r="W192" s="234"/>
      <c r="X192" s="205"/>
      <c r="Y192" s="205"/>
      <c r="Z192" s="247"/>
      <c r="AA192" s="247"/>
      <c r="AB192" s="247"/>
      <c r="AC192" s="176"/>
      <c r="AD192" s="237"/>
      <c r="AE192" s="176"/>
      <c r="AF192" s="237"/>
      <c r="AG192" s="176"/>
      <c r="AH192" s="237"/>
      <c r="AI192" s="176"/>
      <c r="AJ192" s="237"/>
      <c r="AK192" s="176"/>
    </row>
    <row r="193" spans="1:44" s="249" customFormat="1">
      <c r="A193" s="272"/>
      <c r="B193" s="272"/>
      <c r="C193" s="242"/>
      <c r="D193" s="242"/>
      <c r="E193" s="242"/>
      <c r="F193" s="242"/>
      <c r="G193" s="242"/>
      <c r="H193" s="246"/>
      <c r="I193" s="246"/>
      <c r="J193" s="246"/>
      <c r="K193" s="246"/>
      <c r="L193" s="246"/>
      <c r="M193" s="246"/>
      <c r="N193" s="246"/>
      <c r="O193" s="246"/>
      <c r="P193" s="246"/>
      <c r="Q193" s="246"/>
      <c r="R193" s="246"/>
      <c r="S193" s="246"/>
      <c r="T193" s="242"/>
      <c r="U193" s="242"/>
      <c r="V193" s="43"/>
      <c r="W193" s="234"/>
      <c r="X193" s="205"/>
      <c r="Y193" s="205"/>
      <c r="Z193" s="247"/>
      <c r="AA193" s="247"/>
      <c r="AB193" s="247"/>
      <c r="AC193" s="176"/>
      <c r="AD193" s="237"/>
      <c r="AE193" s="176"/>
      <c r="AF193" s="237"/>
      <c r="AG193" s="176"/>
      <c r="AH193" s="237"/>
      <c r="AI193" s="176"/>
      <c r="AJ193" s="237"/>
      <c r="AK193" s="176"/>
    </row>
    <row r="194" spans="1:44" s="249" customFormat="1">
      <c r="A194" s="247"/>
      <c r="B194" s="247"/>
      <c r="C194" s="247"/>
      <c r="D194" s="247"/>
      <c r="E194" s="247"/>
      <c r="F194" s="247"/>
      <c r="G194" s="247"/>
      <c r="H194" s="248"/>
      <c r="I194" s="248"/>
      <c r="J194" s="248"/>
      <c r="K194" s="248"/>
      <c r="L194" s="248"/>
      <c r="M194" s="248"/>
      <c r="N194" s="248"/>
      <c r="O194" s="248"/>
      <c r="P194" s="248"/>
      <c r="Q194" s="248"/>
      <c r="R194" s="248"/>
      <c r="S194" s="248"/>
      <c r="T194" s="248"/>
      <c r="U194" s="248"/>
      <c r="V194" s="248"/>
      <c r="W194" s="74"/>
      <c r="X194" s="74"/>
      <c r="Y194" s="74"/>
      <c r="Z194" s="248"/>
      <c r="AA194" s="248"/>
      <c r="AC194" s="240"/>
      <c r="AD194" s="71"/>
      <c r="AE194" s="240"/>
      <c r="AF194" s="71"/>
      <c r="AG194" s="240"/>
      <c r="AH194" s="71"/>
      <c r="AI194" s="240"/>
      <c r="AJ194" s="71"/>
      <c r="AK194" s="240"/>
      <c r="AM194" s="69"/>
      <c r="AN194" s="71"/>
      <c r="AR194" s="240"/>
    </row>
    <row r="195" spans="1:44" s="249" customFormat="1">
      <c r="H195" s="429" t="s">
        <v>192</v>
      </c>
      <c r="I195" s="429"/>
      <c r="J195" s="429"/>
      <c r="K195" s="429"/>
      <c r="L195" s="429"/>
      <c r="M195" s="429"/>
      <c r="N195" s="429"/>
      <c r="O195" s="429"/>
      <c r="P195" s="429"/>
      <c r="W195" s="70"/>
      <c r="X195" s="70">
        <f>SUM(X156:X194)</f>
        <v>0</v>
      </c>
      <c r="Y195" s="70">
        <f>SUM(Y156:Y194)</f>
        <v>0</v>
      </c>
      <c r="AA195" s="249">
        <f>SUM(AA156:AA194)</f>
        <v>0</v>
      </c>
      <c r="AC195" s="240"/>
      <c r="AD195" s="71"/>
      <c r="AE195" s="240"/>
      <c r="AF195" s="71"/>
      <c r="AG195" s="240"/>
      <c r="AH195" s="71"/>
      <c r="AI195" s="240"/>
      <c r="AJ195" s="71"/>
      <c r="AK195" s="240"/>
      <c r="AM195" s="69"/>
      <c r="AN195" s="71"/>
      <c r="AR195" s="240"/>
    </row>
    <row r="196" spans="1:44" s="249" customFormat="1">
      <c r="W196" s="70"/>
      <c r="X196" s="70"/>
      <c r="Y196" s="70"/>
    </row>
    <row r="197" spans="1:44" s="249" customFormat="1" ht="15.75" thickBot="1">
      <c r="A197" s="486" t="s">
        <v>37</v>
      </c>
      <c r="B197" s="486"/>
      <c r="C197" s="486"/>
      <c r="D197" s="486"/>
      <c r="E197" s="486"/>
      <c r="F197" s="486"/>
      <c r="G197" s="486"/>
      <c r="H197" s="486"/>
      <c r="I197" s="486"/>
      <c r="J197" s="486"/>
      <c r="K197" s="486"/>
      <c r="L197" s="486"/>
      <c r="M197" s="486"/>
      <c r="N197" s="486"/>
      <c r="O197" s="486"/>
      <c r="P197" s="486"/>
      <c r="Q197" s="486"/>
      <c r="R197" s="486"/>
      <c r="S197" s="486"/>
      <c r="T197" s="486"/>
      <c r="Z197" s="241" t="s">
        <v>40</v>
      </c>
      <c r="AA197" s="241">
        <f>AA148+1</f>
        <v>6</v>
      </c>
    </row>
    <row r="198" spans="1:44" s="249" customFormat="1">
      <c r="A198" s="487" t="s">
        <v>38</v>
      </c>
      <c r="B198" s="459"/>
      <c r="C198" s="459"/>
      <c r="D198" s="459"/>
      <c r="E198" s="459"/>
      <c r="F198" s="459"/>
      <c r="G198" s="460"/>
      <c r="H198" s="461" t="s">
        <v>744</v>
      </c>
      <c r="I198" s="409"/>
      <c r="J198" s="409"/>
      <c r="K198" s="409"/>
      <c r="L198" s="409"/>
      <c r="M198" s="409"/>
      <c r="N198" s="409"/>
      <c r="O198" s="409"/>
      <c r="P198" s="409"/>
      <c r="Q198" s="409"/>
      <c r="R198" s="409"/>
      <c r="S198" s="409"/>
      <c r="T198" s="409"/>
      <c r="U198" s="409"/>
      <c r="V198" s="409"/>
      <c r="W198" s="409"/>
      <c r="X198" s="462"/>
      <c r="Y198" s="243" t="s">
        <v>47</v>
      </c>
      <c r="Z198" s="414"/>
      <c r="AA198" s="416"/>
    </row>
    <row r="199" spans="1:44" s="249" customFormat="1">
      <c r="A199" s="488"/>
      <c r="B199" s="443"/>
      <c r="C199" s="443"/>
      <c r="D199" s="443"/>
      <c r="E199" s="443"/>
      <c r="F199" s="443"/>
      <c r="G199" s="444"/>
      <c r="H199" s="489" t="s">
        <v>745</v>
      </c>
      <c r="I199" s="490"/>
      <c r="J199" s="490"/>
      <c r="K199" s="490"/>
      <c r="L199" s="490"/>
      <c r="M199" s="490"/>
      <c r="N199" s="490"/>
      <c r="O199" s="490"/>
      <c r="P199" s="490"/>
      <c r="Q199" s="490"/>
      <c r="R199" s="490"/>
      <c r="S199" s="490"/>
      <c r="T199" s="490"/>
      <c r="U199" s="490"/>
      <c r="V199" s="490"/>
      <c r="W199" s="490"/>
      <c r="X199" s="491"/>
      <c r="Y199" s="27" t="s">
        <v>41</v>
      </c>
      <c r="Z199" s="492" t="s">
        <v>751</v>
      </c>
      <c r="AA199" s="493"/>
    </row>
    <row r="200" spans="1:44" s="249" customFormat="1">
      <c r="A200" s="494" t="s">
        <v>39</v>
      </c>
      <c r="B200" s="495"/>
      <c r="C200" s="495"/>
      <c r="D200" s="495"/>
      <c r="E200" s="495"/>
      <c r="F200" s="495"/>
      <c r="G200" s="496"/>
      <c r="H200" s="497" t="s">
        <v>754</v>
      </c>
      <c r="I200" s="498"/>
      <c r="J200" s="498"/>
      <c r="K200" s="498"/>
      <c r="L200" s="498"/>
      <c r="M200" s="498"/>
      <c r="N200" s="498"/>
      <c r="O200" s="498"/>
      <c r="P200" s="498"/>
      <c r="Q200" s="498"/>
      <c r="R200" s="498"/>
      <c r="S200" s="498"/>
      <c r="T200" s="498"/>
      <c r="U200" s="498"/>
      <c r="V200" s="498"/>
      <c r="W200" s="498"/>
      <c r="X200" s="499"/>
      <c r="Y200" s="28" t="s">
        <v>48</v>
      </c>
      <c r="Z200" s="500"/>
      <c r="AA200" s="501"/>
    </row>
    <row r="201" spans="1:44" s="249" customFormat="1" ht="15.75" thickBot="1">
      <c r="A201" s="397"/>
      <c r="B201" s="386"/>
      <c r="C201" s="386"/>
      <c r="D201" s="386"/>
      <c r="E201" s="386"/>
      <c r="F201" s="386"/>
      <c r="G201" s="394"/>
      <c r="H201" s="447" t="s">
        <v>755</v>
      </c>
      <c r="I201" s="448"/>
      <c r="J201" s="448"/>
      <c r="K201" s="448"/>
      <c r="L201" s="448"/>
      <c r="M201" s="448"/>
      <c r="N201" s="448"/>
      <c r="O201" s="448"/>
      <c r="P201" s="448"/>
      <c r="Q201" s="448"/>
      <c r="R201" s="448"/>
      <c r="S201" s="448"/>
      <c r="T201" s="448"/>
      <c r="U201" s="448"/>
      <c r="V201" s="448"/>
      <c r="W201" s="448"/>
      <c r="X201" s="449"/>
      <c r="Y201" s="90" t="s">
        <v>41</v>
      </c>
      <c r="Z201" s="450" t="s">
        <v>750</v>
      </c>
      <c r="AA201" s="451"/>
    </row>
    <row r="202" spans="1:44" s="249" customFormat="1">
      <c r="A202" s="452" t="s">
        <v>41</v>
      </c>
      <c r="B202" s="455" t="s">
        <v>42</v>
      </c>
      <c r="C202" s="458" t="s">
        <v>41</v>
      </c>
      <c r="D202" s="459"/>
      <c r="E202" s="459"/>
      <c r="F202" s="459"/>
      <c r="G202" s="460"/>
      <c r="H202" s="461"/>
      <c r="I202" s="409"/>
      <c r="J202" s="409"/>
      <c r="K202" s="409"/>
      <c r="L202" s="409"/>
      <c r="M202" s="409"/>
      <c r="N202" s="409"/>
      <c r="O202" s="409"/>
      <c r="P202" s="409"/>
      <c r="Q202" s="409"/>
      <c r="R202" s="409"/>
      <c r="S202" s="462"/>
      <c r="T202" s="463" t="s">
        <v>49</v>
      </c>
      <c r="U202" s="466" t="s">
        <v>50</v>
      </c>
      <c r="V202" s="469" t="s">
        <v>51</v>
      </c>
      <c r="W202" s="472" t="s">
        <v>52</v>
      </c>
      <c r="X202" s="474" t="s">
        <v>54</v>
      </c>
      <c r="Y202" s="475"/>
      <c r="Z202" s="476" t="s">
        <v>44</v>
      </c>
      <c r="AA202" s="477"/>
    </row>
    <row r="203" spans="1:44" s="249" customFormat="1" ht="15.75">
      <c r="A203" s="453"/>
      <c r="B203" s="456"/>
      <c r="C203" s="480" t="s">
        <v>43</v>
      </c>
      <c r="D203" s="481"/>
      <c r="E203" s="481"/>
      <c r="F203" s="481"/>
      <c r="G203" s="482"/>
      <c r="H203" s="446" t="s">
        <v>58</v>
      </c>
      <c r="I203" s="412"/>
      <c r="J203" s="412"/>
      <c r="K203" s="412"/>
      <c r="L203" s="412"/>
      <c r="M203" s="412"/>
      <c r="N203" s="412"/>
      <c r="O203" s="412"/>
      <c r="P203" s="412"/>
      <c r="Q203" s="412"/>
      <c r="R203" s="412"/>
      <c r="S203" s="483"/>
      <c r="T203" s="464"/>
      <c r="U203" s="467"/>
      <c r="V203" s="470"/>
      <c r="W203" s="473"/>
      <c r="X203" s="484" t="s">
        <v>55</v>
      </c>
      <c r="Y203" s="485"/>
      <c r="Z203" s="478"/>
      <c r="AA203" s="479"/>
      <c r="AB203" s="441" t="s">
        <v>53</v>
      </c>
      <c r="AC203" s="399"/>
      <c r="AD203" s="399"/>
      <c r="AE203" s="399"/>
      <c r="AF203" s="399"/>
      <c r="AG203" s="399"/>
      <c r="AH203" s="399"/>
      <c r="AI203" s="399"/>
      <c r="AJ203" s="399"/>
      <c r="AK203" s="399"/>
      <c r="AQ203" s="399" t="s">
        <v>193</v>
      </c>
      <c r="AR203" s="399"/>
    </row>
    <row r="204" spans="1:44" s="249" customFormat="1">
      <c r="A204" s="454"/>
      <c r="B204" s="457"/>
      <c r="C204" s="442" t="s">
        <v>42</v>
      </c>
      <c r="D204" s="443"/>
      <c r="E204" s="443"/>
      <c r="F204" s="443"/>
      <c r="G204" s="444"/>
      <c r="H204" s="417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45"/>
      <c r="T204" s="465"/>
      <c r="U204" s="468"/>
      <c r="V204" s="471"/>
      <c r="W204" s="29" t="s">
        <v>53</v>
      </c>
      <c r="X204" s="29" t="s">
        <v>56</v>
      </c>
      <c r="Y204" s="30" t="s">
        <v>57</v>
      </c>
      <c r="Z204" s="29" t="s">
        <v>45</v>
      </c>
      <c r="AA204" s="31" t="s">
        <v>46</v>
      </c>
      <c r="AB204" s="446" t="s">
        <v>81</v>
      </c>
      <c r="AC204" s="412"/>
      <c r="AD204" s="399" t="s">
        <v>148</v>
      </c>
      <c r="AE204" s="399"/>
      <c r="AF204" s="399" t="s">
        <v>149</v>
      </c>
      <c r="AG204" s="399"/>
      <c r="AH204" s="399" t="s">
        <v>150</v>
      </c>
      <c r="AI204" s="399"/>
      <c r="AJ204" s="399" t="s">
        <v>151</v>
      </c>
      <c r="AK204" s="399"/>
      <c r="AL204" s="399" t="s">
        <v>147</v>
      </c>
      <c r="AM204" s="399"/>
      <c r="AN204" s="399"/>
      <c r="AO204" s="399"/>
      <c r="AQ204" s="241" t="s">
        <v>191</v>
      </c>
      <c r="AR204" s="241" t="s">
        <v>29</v>
      </c>
    </row>
    <row r="205" spans="1:44" s="249" customFormat="1">
      <c r="C205" s="95"/>
      <c r="D205" s="95"/>
      <c r="E205" s="95"/>
      <c r="F205" s="95"/>
      <c r="G205" s="95"/>
      <c r="H205" s="440" t="s">
        <v>195</v>
      </c>
      <c r="I205" s="440"/>
      <c r="J205" s="440"/>
      <c r="K205" s="440"/>
      <c r="L205" s="440"/>
      <c r="M205" s="440"/>
      <c r="N205" s="440"/>
      <c r="O205" s="440"/>
      <c r="P205" s="440"/>
      <c r="Q205" s="440"/>
      <c r="R205" s="440"/>
      <c r="S205" s="440"/>
      <c r="T205" s="429">
        <f>AA148</f>
        <v>5</v>
      </c>
      <c r="U205" s="429"/>
      <c r="X205" s="70">
        <f>X195</f>
        <v>0</v>
      </c>
      <c r="Y205" s="70">
        <f>Y195</f>
        <v>0</v>
      </c>
      <c r="AA205" s="249">
        <f>AA195</f>
        <v>0</v>
      </c>
    </row>
    <row r="206" spans="1:44" s="249" customFormat="1">
      <c r="A206" s="272"/>
      <c r="B206" s="272"/>
      <c r="C206" s="242"/>
      <c r="D206" s="242"/>
      <c r="E206" s="242"/>
      <c r="F206" s="242"/>
      <c r="G206" s="242"/>
      <c r="H206" s="246"/>
      <c r="I206" s="246"/>
      <c r="J206" s="246"/>
      <c r="K206" s="246"/>
      <c r="L206" s="246"/>
      <c r="M206" s="246"/>
      <c r="N206" s="246"/>
      <c r="O206" s="246"/>
      <c r="P206" s="246"/>
      <c r="Q206" s="246"/>
      <c r="R206" s="246"/>
      <c r="S206" s="246"/>
      <c r="T206" s="242"/>
      <c r="U206" s="242"/>
      <c r="V206" s="43"/>
      <c r="W206" s="234"/>
      <c r="X206" s="205"/>
      <c r="Y206" s="205"/>
      <c r="Z206" s="247"/>
      <c r="AA206" s="247"/>
      <c r="AB206" s="247"/>
      <c r="AC206" s="176"/>
      <c r="AD206" s="237"/>
      <c r="AE206" s="176"/>
      <c r="AF206" s="237"/>
      <c r="AG206" s="176"/>
      <c r="AH206" s="237"/>
      <c r="AI206" s="176"/>
      <c r="AJ206" s="237"/>
      <c r="AK206" s="176"/>
    </row>
    <row r="207" spans="1:44" s="249" customFormat="1">
      <c r="A207" s="510">
        <v>30</v>
      </c>
      <c r="B207" s="510"/>
      <c r="C207" s="512" t="s">
        <v>828</v>
      </c>
      <c r="D207" s="512"/>
      <c r="E207" s="512"/>
      <c r="F207" s="512"/>
      <c r="G207" s="512"/>
      <c r="H207" s="505" t="s">
        <v>823</v>
      </c>
      <c r="I207" s="505"/>
      <c r="J207" s="505"/>
      <c r="K207" s="505"/>
      <c r="L207" s="505"/>
      <c r="M207" s="505"/>
      <c r="N207" s="505"/>
      <c r="O207" s="505"/>
      <c r="P207" s="505"/>
      <c r="Q207" s="505"/>
      <c r="R207" s="505"/>
      <c r="S207" s="505"/>
      <c r="T207" s="505"/>
      <c r="U207" s="505"/>
      <c r="V207" s="1"/>
      <c r="AC207" s="239"/>
      <c r="AE207" s="239"/>
      <c r="AG207" s="239"/>
      <c r="AI207" s="239"/>
      <c r="AK207" s="239"/>
      <c r="AM207" s="270"/>
      <c r="AO207" s="82"/>
      <c r="AR207" s="271"/>
    </row>
    <row r="208" spans="1:44" s="249" customFormat="1">
      <c r="A208" s="257"/>
      <c r="B208" s="257"/>
      <c r="C208" s="242"/>
      <c r="D208" s="242"/>
      <c r="E208" s="242"/>
      <c r="F208" s="242"/>
      <c r="G208" s="242"/>
      <c r="H208" s="431" t="s">
        <v>824</v>
      </c>
      <c r="I208" s="431"/>
      <c r="J208" s="431"/>
      <c r="K208" s="431"/>
      <c r="L208" s="431"/>
      <c r="M208" s="431"/>
      <c r="N208" s="431"/>
      <c r="O208" s="431"/>
      <c r="P208" s="431"/>
      <c r="Q208" s="431"/>
      <c r="R208" s="431"/>
      <c r="S208" s="431"/>
      <c r="T208" s="431"/>
      <c r="U208" s="431"/>
      <c r="V208" s="1"/>
      <c r="AC208" s="239"/>
      <c r="AE208" s="239"/>
      <c r="AG208" s="239"/>
      <c r="AI208" s="239"/>
      <c r="AK208" s="239"/>
      <c r="AM208" s="270"/>
      <c r="AO208" s="82"/>
      <c r="AR208" s="271"/>
    </row>
    <row r="209" spans="1:44" s="249" customFormat="1">
      <c r="H209" s="431" t="s">
        <v>825</v>
      </c>
      <c r="I209" s="431"/>
      <c r="J209" s="431"/>
      <c r="K209" s="431"/>
      <c r="L209" s="431"/>
      <c r="M209" s="431"/>
      <c r="N209" s="431"/>
      <c r="O209" s="431"/>
      <c r="P209" s="431"/>
      <c r="Q209" s="431"/>
      <c r="R209" s="431"/>
      <c r="S209" s="431"/>
      <c r="T209" s="431"/>
      <c r="U209" s="431"/>
      <c r="V209" s="1"/>
      <c r="W209" s="70"/>
      <c r="X209" s="70"/>
      <c r="Y209" s="70"/>
      <c r="AC209" s="240"/>
      <c r="AD209" s="71"/>
      <c r="AE209" s="240"/>
      <c r="AF209" s="71"/>
      <c r="AG209" s="240"/>
      <c r="AH209" s="71"/>
      <c r="AI209" s="240"/>
      <c r="AJ209" s="71"/>
      <c r="AK209" s="240"/>
      <c r="AM209" s="69"/>
      <c r="AN209" s="71"/>
      <c r="AO209" s="240"/>
      <c r="AR209" s="240"/>
    </row>
    <row r="210" spans="1:44" s="249" customFormat="1">
      <c r="C210" s="242"/>
      <c r="D210" s="242"/>
      <c r="E210" s="242"/>
      <c r="F210" s="242"/>
      <c r="G210" s="242"/>
      <c r="H210" s="507" t="s">
        <v>826</v>
      </c>
      <c r="I210" s="507"/>
      <c r="J210" s="507"/>
      <c r="K210" s="507"/>
      <c r="L210" s="507"/>
      <c r="M210" s="507"/>
      <c r="N210" s="507"/>
      <c r="O210" s="507"/>
      <c r="P210" s="507"/>
      <c r="Q210" s="507"/>
      <c r="R210" s="507"/>
      <c r="S210" s="507"/>
      <c r="T210" s="507"/>
      <c r="U210" s="507"/>
      <c r="AR210" s="239"/>
    </row>
    <row r="211" spans="1:44" s="249" customFormat="1">
      <c r="A211" s="248"/>
      <c r="B211" s="248"/>
      <c r="C211" s="244"/>
      <c r="D211" s="244"/>
      <c r="E211" s="244"/>
      <c r="F211" s="244"/>
      <c r="G211" s="244"/>
      <c r="H211" s="503" t="s">
        <v>827</v>
      </c>
      <c r="I211" s="503"/>
      <c r="J211" s="503"/>
      <c r="K211" s="503"/>
      <c r="L211" s="503"/>
      <c r="M211" s="503"/>
      <c r="N211" s="503"/>
      <c r="O211" s="503"/>
      <c r="P211" s="503"/>
      <c r="Q211" s="503"/>
      <c r="R211" s="503"/>
      <c r="S211" s="503"/>
      <c r="T211" s="418" t="s">
        <v>80</v>
      </c>
      <c r="U211" s="418"/>
      <c r="V211" s="248">
        <v>4</v>
      </c>
      <c r="W211" s="74">
        <v>0</v>
      </c>
      <c r="X211" s="248">
        <f>V211*W211</f>
        <v>0</v>
      </c>
      <c r="Y211" s="248"/>
      <c r="Z211" s="248"/>
      <c r="AA211" s="248"/>
      <c r="AR211" s="239"/>
    </row>
    <row r="212" spans="1:44" s="232" customFormat="1">
      <c r="H212" s="228"/>
      <c r="I212" s="228"/>
      <c r="J212" s="228"/>
      <c r="K212" s="228"/>
      <c r="L212" s="228"/>
      <c r="M212" s="228"/>
      <c r="N212" s="228"/>
      <c r="O212" s="228"/>
      <c r="P212" s="228"/>
      <c r="Q212" s="228"/>
      <c r="R212" s="228"/>
      <c r="S212" s="228"/>
      <c r="X212" s="70"/>
      <c r="Y212" s="70"/>
    </row>
    <row r="213" spans="1:44" s="249" customFormat="1">
      <c r="A213" s="510">
        <v>31</v>
      </c>
      <c r="B213" s="510"/>
      <c r="C213" s="512" t="s">
        <v>830</v>
      </c>
      <c r="D213" s="512"/>
      <c r="E213" s="512"/>
      <c r="F213" s="512"/>
      <c r="G213" s="512"/>
      <c r="H213" s="505" t="s">
        <v>823</v>
      </c>
      <c r="I213" s="505"/>
      <c r="J213" s="505"/>
      <c r="K213" s="505"/>
      <c r="L213" s="505"/>
      <c r="M213" s="505"/>
      <c r="N213" s="505"/>
      <c r="O213" s="505"/>
      <c r="P213" s="505"/>
      <c r="Q213" s="505"/>
      <c r="R213" s="505"/>
      <c r="S213" s="505"/>
      <c r="T213" s="505"/>
      <c r="U213" s="505"/>
      <c r="V213" s="1"/>
      <c r="AC213" s="239"/>
      <c r="AE213" s="239"/>
      <c r="AG213" s="239"/>
      <c r="AI213" s="239"/>
      <c r="AK213" s="239"/>
      <c r="AM213" s="270"/>
      <c r="AO213" s="82"/>
      <c r="AR213" s="271"/>
    </row>
    <row r="214" spans="1:44" s="249" customFormat="1">
      <c r="A214" s="257"/>
      <c r="B214" s="257"/>
      <c r="C214" s="242"/>
      <c r="D214" s="242"/>
      <c r="E214" s="242"/>
      <c r="F214" s="242"/>
      <c r="G214" s="242"/>
      <c r="H214" s="431" t="s">
        <v>824</v>
      </c>
      <c r="I214" s="431"/>
      <c r="J214" s="431"/>
      <c r="K214" s="431"/>
      <c r="L214" s="431"/>
      <c r="M214" s="431"/>
      <c r="N214" s="431"/>
      <c r="O214" s="431"/>
      <c r="P214" s="431"/>
      <c r="Q214" s="431"/>
      <c r="R214" s="431"/>
      <c r="S214" s="431"/>
      <c r="T214" s="431"/>
      <c r="U214" s="431"/>
      <c r="V214" s="1"/>
      <c r="AC214" s="239"/>
      <c r="AE214" s="239"/>
      <c r="AG214" s="239"/>
      <c r="AI214" s="239"/>
      <c r="AK214" s="239"/>
      <c r="AM214" s="270"/>
      <c r="AO214" s="82"/>
      <c r="AR214" s="271"/>
    </row>
    <row r="215" spans="1:44" s="249" customFormat="1">
      <c r="H215" s="431" t="s">
        <v>825</v>
      </c>
      <c r="I215" s="431"/>
      <c r="J215" s="431"/>
      <c r="K215" s="431"/>
      <c r="L215" s="431"/>
      <c r="M215" s="431"/>
      <c r="N215" s="431"/>
      <c r="O215" s="431"/>
      <c r="P215" s="431"/>
      <c r="Q215" s="431"/>
      <c r="R215" s="431"/>
      <c r="S215" s="431"/>
      <c r="T215" s="431"/>
      <c r="U215" s="431"/>
      <c r="V215" s="1"/>
      <c r="W215" s="70"/>
      <c r="X215" s="70"/>
      <c r="Y215" s="70"/>
      <c r="AC215" s="240"/>
      <c r="AD215" s="71"/>
      <c r="AE215" s="240"/>
      <c r="AF215" s="71"/>
      <c r="AG215" s="240"/>
      <c r="AH215" s="71"/>
      <c r="AI215" s="240"/>
      <c r="AJ215" s="71"/>
      <c r="AK215" s="240"/>
      <c r="AM215" s="69"/>
      <c r="AN215" s="71"/>
      <c r="AO215" s="240"/>
      <c r="AR215" s="240"/>
    </row>
    <row r="216" spans="1:44" s="249" customFormat="1">
      <c r="C216" s="242"/>
      <c r="D216" s="242"/>
      <c r="E216" s="242"/>
      <c r="F216" s="242"/>
      <c r="G216" s="242"/>
      <c r="H216" s="507" t="s">
        <v>831</v>
      </c>
      <c r="I216" s="507"/>
      <c r="J216" s="507"/>
      <c r="K216" s="507"/>
      <c r="L216" s="507"/>
      <c r="M216" s="507"/>
      <c r="N216" s="507"/>
      <c r="O216" s="507"/>
      <c r="P216" s="507"/>
      <c r="Q216" s="507"/>
      <c r="R216" s="507"/>
      <c r="S216" s="507"/>
      <c r="T216" s="507"/>
      <c r="U216" s="507"/>
      <c r="AR216" s="239"/>
    </row>
    <row r="217" spans="1:44" s="249" customFormat="1">
      <c r="C217" s="242"/>
      <c r="D217" s="242"/>
      <c r="E217" s="242"/>
      <c r="F217" s="242"/>
      <c r="G217" s="242"/>
      <c r="H217" s="431" t="s">
        <v>827</v>
      </c>
      <c r="I217" s="431"/>
      <c r="J217" s="431"/>
      <c r="K217" s="431"/>
      <c r="L217" s="431"/>
      <c r="M217" s="431"/>
      <c r="N217" s="431"/>
      <c r="O217" s="431"/>
      <c r="P217" s="431"/>
      <c r="Q217" s="431"/>
      <c r="R217" s="431"/>
      <c r="S217" s="431"/>
      <c r="T217" s="399" t="s">
        <v>80</v>
      </c>
      <c r="U217" s="399"/>
      <c r="V217" s="249">
        <v>2</v>
      </c>
      <c r="W217" s="70">
        <v>0</v>
      </c>
      <c r="X217" s="70">
        <f>V217*W217</f>
        <v>0</v>
      </c>
      <c r="AR217" s="239"/>
    </row>
    <row r="218" spans="1:44" s="232" customFormat="1">
      <c r="A218" s="248"/>
      <c r="B218" s="248"/>
      <c r="C218" s="248"/>
      <c r="D218" s="248"/>
      <c r="E218" s="248"/>
      <c r="F218" s="248"/>
      <c r="G218" s="248"/>
      <c r="H218" s="503" t="s">
        <v>832</v>
      </c>
      <c r="I218" s="503"/>
      <c r="J218" s="503"/>
      <c r="K218" s="503"/>
      <c r="L218" s="503"/>
      <c r="M218" s="503"/>
      <c r="N218" s="503"/>
      <c r="O218" s="503"/>
      <c r="P218" s="503"/>
      <c r="Q218" s="503"/>
      <c r="R218" s="503"/>
      <c r="S218" s="503"/>
      <c r="T218" s="418" t="s">
        <v>80</v>
      </c>
      <c r="U218" s="418"/>
      <c r="V218" s="248">
        <v>2</v>
      </c>
      <c r="W218" s="74">
        <v>0</v>
      </c>
      <c r="X218" s="74">
        <f>V218*W218</f>
        <v>0</v>
      </c>
      <c r="Y218" s="74"/>
      <c r="Z218" s="248"/>
      <c r="AA218" s="248"/>
    </row>
    <row r="219" spans="1:44" s="232" customFormat="1">
      <c r="H219" s="228"/>
      <c r="I219" s="228"/>
      <c r="J219" s="228"/>
      <c r="K219" s="228"/>
      <c r="L219" s="228"/>
      <c r="M219" s="228"/>
      <c r="N219" s="228"/>
      <c r="O219" s="228"/>
      <c r="P219" s="228"/>
      <c r="Q219" s="228"/>
      <c r="R219" s="228"/>
      <c r="S219" s="228"/>
      <c r="X219" s="70"/>
      <c r="Y219" s="70"/>
    </row>
    <row r="220" spans="1:44" s="247" customFormat="1">
      <c r="A220" s="399">
        <v>32</v>
      </c>
      <c r="B220" s="399"/>
      <c r="C220" s="512" t="s">
        <v>833</v>
      </c>
      <c r="D220" s="512"/>
      <c r="E220" s="512"/>
      <c r="F220" s="512"/>
      <c r="G220" s="512"/>
      <c r="H220" s="505" t="s">
        <v>834</v>
      </c>
      <c r="I220" s="505"/>
      <c r="J220" s="505"/>
      <c r="K220" s="505"/>
      <c r="L220" s="505"/>
      <c r="M220" s="505"/>
      <c r="N220" s="505"/>
      <c r="O220" s="505"/>
      <c r="P220" s="505"/>
      <c r="Q220" s="505"/>
      <c r="R220" s="505"/>
      <c r="S220" s="505"/>
      <c r="T220" s="505"/>
      <c r="U220" s="505"/>
      <c r="V220" s="236"/>
      <c r="W220" s="70"/>
      <c r="X220" s="70"/>
      <c r="Y220" s="70"/>
      <c r="Z220" s="249"/>
      <c r="AA220" s="249"/>
      <c r="AC220" s="176"/>
      <c r="AD220" s="237"/>
      <c r="AE220" s="176"/>
      <c r="AF220" s="237"/>
      <c r="AG220" s="176"/>
      <c r="AH220" s="237"/>
      <c r="AI220" s="176"/>
      <c r="AJ220" s="237"/>
      <c r="AK220" s="176"/>
      <c r="AM220" s="238"/>
      <c r="AN220" s="237"/>
      <c r="AO220" s="176"/>
      <c r="AR220" s="176"/>
    </row>
    <row r="221" spans="1:44" s="247" customFormat="1">
      <c r="A221" s="151"/>
      <c r="B221" s="151"/>
      <c r="C221" s="399" t="s">
        <v>757</v>
      </c>
      <c r="D221" s="399"/>
      <c r="E221" s="399"/>
      <c r="F221" s="399"/>
      <c r="G221" s="399"/>
      <c r="H221" s="509" t="s">
        <v>835</v>
      </c>
      <c r="I221" s="509"/>
      <c r="J221" s="509"/>
      <c r="K221" s="509"/>
      <c r="L221" s="509"/>
      <c r="M221" s="509"/>
      <c r="N221" s="509"/>
      <c r="O221" s="509"/>
      <c r="P221" s="509"/>
      <c r="Q221" s="509"/>
      <c r="R221" s="509"/>
      <c r="S221" s="509"/>
      <c r="T221" s="509"/>
      <c r="U221" s="509"/>
      <c r="V221" s="1"/>
      <c r="W221" s="70"/>
      <c r="X221" s="70"/>
      <c r="Y221" s="70"/>
      <c r="Z221" s="249"/>
      <c r="AA221" s="249"/>
      <c r="AC221" s="176"/>
      <c r="AD221" s="237"/>
      <c r="AE221" s="176"/>
      <c r="AF221" s="237"/>
      <c r="AG221" s="176"/>
      <c r="AH221" s="237"/>
      <c r="AI221" s="176"/>
      <c r="AJ221" s="237"/>
      <c r="AK221" s="176"/>
      <c r="AM221" s="238"/>
      <c r="AN221" s="237"/>
      <c r="AO221" s="176"/>
      <c r="AR221" s="176"/>
    </row>
    <row r="222" spans="1:44" s="247" customFormat="1">
      <c r="A222" s="249"/>
      <c r="B222" s="249"/>
      <c r="C222" s="399" t="s">
        <v>759</v>
      </c>
      <c r="D222" s="399"/>
      <c r="E222" s="399"/>
      <c r="F222" s="399"/>
      <c r="G222" s="399"/>
      <c r="H222" s="506" t="s">
        <v>760</v>
      </c>
      <c r="I222" s="506"/>
      <c r="J222" s="506"/>
      <c r="K222" s="506"/>
      <c r="L222" s="506"/>
      <c r="M222" s="506"/>
      <c r="N222" s="506"/>
      <c r="O222" s="506"/>
      <c r="P222" s="506"/>
      <c r="Q222" s="506"/>
      <c r="R222" s="506"/>
      <c r="S222" s="506"/>
      <c r="T222" s="506"/>
      <c r="U222" s="506"/>
      <c r="V222" s="1"/>
      <c r="W222" s="70"/>
      <c r="X222" s="70"/>
      <c r="Y222" s="70"/>
      <c r="Z222" s="249"/>
      <c r="AA222" s="249"/>
      <c r="AC222" s="176"/>
      <c r="AD222" s="237"/>
      <c r="AE222" s="176"/>
      <c r="AF222" s="237"/>
      <c r="AG222" s="176"/>
      <c r="AH222" s="237"/>
      <c r="AI222" s="176"/>
      <c r="AJ222" s="237"/>
      <c r="AK222" s="176"/>
      <c r="AM222" s="238"/>
      <c r="AN222" s="237"/>
      <c r="AO222" s="176"/>
      <c r="AR222" s="176"/>
    </row>
    <row r="223" spans="1:44" s="247" customFormat="1">
      <c r="A223" s="249"/>
      <c r="B223" s="249"/>
      <c r="C223" s="249"/>
      <c r="D223" s="249"/>
      <c r="E223" s="249"/>
      <c r="F223" s="249"/>
      <c r="G223" s="249"/>
      <c r="H223" s="431" t="s">
        <v>761</v>
      </c>
      <c r="I223" s="431"/>
      <c r="J223" s="431"/>
      <c r="K223" s="431"/>
      <c r="L223" s="431"/>
      <c r="M223" s="431"/>
      <c r="N223" s="431"/>
      <c r="O223" s="431"/>
      <c r="P223" s="431"/>
      <c r="Q223" s="431"/>
      <c r="R223" s="431"/>
      <c r="S223" s="431"/>
      <c r="T223" s="431"/>
      <c r="U223" s="431"/>
      <c r="V223" s="1"/>
      <c r="W223" s="70"/>
      <c r="X223" s="70"/>
      <c r="Y223" s="70"/>
      <c r="Z223" s="249"/>
      <c r="AA223" s="249"/>
      <c r="AC223" s="176"/>
      <c r="AD223" s="237"/>
      <c r="AE223" s="176"/>
      <c r="AF223" s="237"/>
      <c r="AG223" s="176"/>
      <c r="AH223" s="237"/>
      <c r="AI223" s="176"/>
      <c r="AJ223" s="237"/>
      <c r="AK223" s="176"/>
      <c r="AM223" s="238"/>
      <c r="AN223" s="237"/>
      <c r="AO223" s="176"/>
      <c r="AR223" s="176"/>
    </row>
    <row r="224" spans="1:44" s="247" customFormat="1">
      <c r="C224" s="194"/>
      <c r="D224" s="194"/>
      <c r="E224" s="194"/>
      <c r="F224" s="194"/>
      <c r="G224" s="194"/>
      <c r="H224" s="507" t="s">
        <v>837</v>
      </c>
      <c r="I224" s="507"/>
      <c r="J224" s="507"/>
      <c r="K224" s="507"/>
      <c r="L224" s="507"/>
      <c r="M224" s="507"/>
      <c r="N224" s="507"/>
      <c r="O224" s="507"/>
      <c r="P224" s="507"/>
      <c r="Q224" s="507"/>
      <c r="R224" s="507"/>
      <c r="S224" s="507"/>
      <c r="T224" s="412" t="s">
        <v>80</v>
      </c>
      <c r="U224" s="412"/>
      <c r="V224" s="194">
        <v>1</v>
      </c>
      <c r="W224" s="205">
        <v>0</v>
      </c>
      <c r="X224" s="70">
        <f>V224*W224</f>
        <v>0</v>
      </c>
      <c r="Y224" s="70"/>
      <c r="Z224" s="249"/>
      <c r="AA224" s="249"/>
      <c r="AC224" s="176"/>
      <c r="AD224" s="237"/>
      <c r="AE224" s="176"/>
      <c r="AF224" s="237"/>
      <c r="AG224" s="176"/>
      <c r="AH224" s="237"/>
      <c r="AI224" s="176"/>
      <c r="AJ224" s="237"/>
      <c r="AK224" s="176"/>
      <c r="AM224" s="238"/>
      <c r="AN224" s="237"/>
      <c r="AO224" s="176"/>
      <c r="AR224" s="176"/>
    </row>
    <row r="225" spans="1:44" s="232" customFormat="1">
      <c r="H225" s="228"/>
      <c r="I225" s="228"/>
      <c r="J225" s="228"/>
      <c r="K225" s="228"/>
      <c r="L225" s="228"/>
      <c r="M225" s="228"/>
      <c r="N225" s="228"/>
      <c r="O225" s="228"/>
      <c r="P225" s="228"/>
      <c r="Q225" s="228"/>
      <c r="R225" s="228"/>
      <c r="S225" s="228"/>
      <c r="X225" s="70"/>
      <c r="Y225" s="70"/>
    </row>
    <row r="226" spans="1:44" s="247" customFormat="1">
      <c r="C226" s="412" t="s">
        <v>780</v>
      </c>
      <c r="D226" s="412"/>
      <c r="E226" s="412"/>
      <c r="F226" s="412"/>
      <c r="G226" s="412"/>
      <c r="H226" s="439" t="s">
        <v>781</v>
      </c>
      <c r="I226" s="439"/>
      <c r="J226" s="439"/>
      <c r="K226" s="439"/>
      <c r="L226" s="439"/>
      <c r="M226" s="439"/>
      <c r="N226" s="439"/>
      <c r="O226" s="439"/>
      <c r="P226" s="439"/>
      <c r="Q226" s="439"/>
      <c r="R226" s="439"/>
      <c r="S226" s="439"/>
      <c r="T226" s="439"/>
      <c r="U226" s="439"/>
      <c r="V226" s="194"/>
      <c r="W226" s="205"/>
      <c r="X226" s="70"/>
      <c r="Y226" s="70"/>
      <c r="Z226" s="249"/>
      <c r="AA226" s="249"/>
      <c r="AC226" s="176"/>
      <c r="AD226" s="237"/>
      <c r="AE226" s="176"/>
      <c r="AF226" s="237"/>
      <c r="AG226" s="176"/>
      <c r="AH226" s="237"/>
      <c r="AI226" s="176"/>
      <c r="AJ226" s="237"/>
      <c r="AK226" s="176"/>
      <c r="AM226" s="238"/>
      <c r="AN226" s="237"/>
      <c r="AO226" s="176"/>
      <c r="AR226" s="176"/>
    </row>
    <row r="227" spans="1:44" s="247" customFormat="1">
      <c r="A227" s="249"/>
      <c r="B227" s="399" t="s">
        <v>782</v>
      </c>
      <c r="C227" s="399"/>
      <c r="D227" s="399"/>
      <c r="E227" s="399"/>
      <c r="F227" s="399"/>
      <c r="G227" s="399"/>
      <c r="H227" s="506" t="s">
        <v>836</v>
      </c>
      <c r="I227" s="506"/>
      <c r="J227" s="506"/>
      <c r="K227" s="506"/>
      <c r="L227" s="506"/>
      <c r="M227" s="506"/>
      <c r="N227" s="506"/>
      <c r="O227" s="506"/>
      <c r="P227" s="506"/>
      <c r="Q227" s="506"/>
      <c r="R227" s="506"/>
      <c r="S227" s="506"/>
      <c r="T227" s="506"/>
      <c r="U227" s="506"/>
      <c r="V227" s="251"/>
      <c r="W227" s="70"/>
      <c r="X227" s="70"/>
      <c r="Y227" s="70"/>
      <c r="Z227" s="249"/>
      <c r="AA227" s="249"/>
      <c r="AC227" s="176"/>
      <c r="AD227" s="237"/>
      <c r="AE227" s="176"/>
      <c r="AF227" s="237"/>
      <c r="AG227" s="176"/>
      <c r="AH227" s="237"/>
      <c r="AI227" s="176"/>
      <c r="AJ227" s="237"/>
      <c r="AK227" s="176"/>
      <c r="AM227" s="238"/>
      <c r="AN227" s="237"/>
      <c r="AO227" s="176"/>
      <c r="AR227" s="176"/>
    </row>
    <row r="228" spans="1:44" s="249" customFormat="1">
      <c r="H228" s="246"/>
      <c r="I228" s="246"/>
      <c r="J228" s="246"/>
      <c r="K228" s="246"/>
      <c r="L228" s="246"/>
      <c r="M228" s="246"/>
      <c r="N228" s="246"/>
      <c r="O228" s="246"/>
      <c r="P228" s="246"/>
      <c r="Q228" s="246"/>
      <c r="R228" s="246"/>
      <c r="S228" s="246"/>
      <c r="X228" s="70"/>
      <c r="Y228" s="70"/>
    </row>
    <row r="229" spans="1:44" s="247" customFormat="1">
      <c r="C229" s="412" t="s">
        <v>783</v>
      </c>
      <c r="D229" s="412"/>
      <c r="E229" s="412"/>
      <c r="F229" s="412"/>
      <c r="G229" s="412"/>
      <c r="H229" s="439" t="s">
        <v>784</v>
      </c>
      <c r="I229" s="439"/>
      <c r="J229" s="439"/>
      <c r="K229" s="439"/>
      <c r="L229" s="439"/>
      <c r="M229" s="439"/>
      <c r="N229" s="439"/>
      <c r="O229" s="439"/>
      <c r="P229" s="439"/>
      <c r="Q229" s="439"/>
      <c r="R229" s="439"/>
      <c r="S229" s="439"/>
      <c r="T229" s="194"/>
      <c r="U229" s="194"/>
      <c r="V229" s="194"/>
      <c r="W229" s="205"/>
      <c r="X229" s="70"/>
      <c r="Y229" s="70"/>
      <c r="Z229" s="249"/>
      <c r="AA229" s="249"/>
      <c r="AC229" s="176"/>
      <c r="AD229" s="237"/>
      <c r="AE229" s="176"/>
      <c r="AF229" s="237"/>
      <c r="AG229" s="176"/>
      <c r="AH229" s="237"/>
      <c r="AI229" s="176"/>
      <c r="AJ229" s="237"/>
      <c r="AK229" s="176"/>
      <c r="AM229" s="238"/>
      <c r="AN229" s="237"/>
      <c r="AO229" s="176"/>
      <c r="AR229" s="176"/>
    </row>
    <row r="230" spans="1:44" s="247" customFormat="1">
      <c r="A230" s="249"/>
      <c r="B230" s="249"/>
      <c r="C230" s="399" t="s">
        <v>785</v>
      </c>
      <c r="D230" s="399"/>
      <c r="E230" s="399"/>
      <c r="F230" s="399"/>
      <c r="G230" s="399"/>
      <c r="H230" s="506"/>
      <c r="I230" s="506"/>
      <c r="J230" s="506"/>
      <c r="K230" s="506"/>
      <c r="L230" s="506"/>
      <c r="M230" s="506"/>
      <c r="N230" s="506"/>
      <c r="O230" s="506"/>
      <c r="P230" s="506"/>
      <c r="Q230" s="506"/>
      <c r="R230" s="506"/>
      <c r="S230" s="506"/>
      <c r="T230" s="506"/>
      <c r="U230" s="506"/>
      <c r="V230" s="251"/>
      <c r="W230" s="70"/>
      <c r="X230" s="70"/>
      <c r="Y230" s="70"/>
      <c r="Z230" s="249"/>
      <c r="AA230" s="249"/>
      <c r="AC230" s="176"/>
      <c r="AD230" s="237"/>
      <c r="AE230" s="176"/>
      <c r="AF230" s="237"/>
      <c r="AG230" s="176"/>
      <c r="AH230" s="237"/>
      <c r="AI230" s="176"/>
      <c r="AJ230" s="237"/>
      <c r="AK230" s="176"/>
      <c r="AM230" s="238"/>
      <c r="AN230" s="237"/>
      <c r="AO230" s="176"/>
      <c r="AR230" s="176"/>
    </row>
    <row r="231" spans="1:44" s="249" customFormat="1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241"/>
      <c r="X231" s="70"/>
      <c r="Y231" s="70"/>
      <c r="AB231" s="247"/>
      <c r="AC231" s="176"/>
      <c r="AD231" s="237"/>
      <c r="AE231" s="176"/>
      <c r="AF231" s="237"/>
      <c r="AG231" s="176"/>
      <c r="AH231" s="237"/>
      <c r="AI231" s="176"/>
      <c r="AJ231" s="237"/>
      <c r="AK231" s="176"/>
    </row>
    <row r="232" spans="1:44" s="247" customFormat="1">
      <c r="A232" s="249"/>
      <c r="B232" s="249"/>
      <c r="C232" s="399" t="s">
        <v>786</v>
      </c>
      <c r="D232" s="399"/>
      <c r="E232" s="399"/>
      <c r="F232" s="399"/>
      <c r="G232" s="399"/>
      <c r="H232" s="506" t="s">
        <v>807</v>
      </c>
      <c r="I232" s="506"/>
      <c r="J232" s="506"/>
      <c r="K232" s="506"/>
      <c r="L232" s="506"/>
      <c r="M232" s="506"/>
      <c r="N232" s="506"/>
      <c r="O232" s="506"/>
      <c r="P232" s="506"/>
      <c r="Q232" s="506"/>
      <c r="R232" s="506"/>
      <c r="S232" s="506"/>
      <c r="T232" s="245"/>
      <c r="U232" s="245"/>
      <c r="V232" s="251"/>
      <c r="W232" s="70"/>
      <c r="X232" s="70"/>
      <c r="Y232" s="70"/>
      <c r="Z232" s="249"/>
      <c r="AA232" s="249"/>
      <c r="AC232" s="176"/>
      <c r="AD232" s="237"/>
      <c r="AE232" s="176"/>
      <c r="AF232" s="237"/>
      <c r="AG232" s="176"/>
      <c r="AH232" s="237"/>
      <c r="AI232" s="176"/>
      <c r="AJ232" s="237"/>
      <c r="AK232" s="176"/>
      <c r="AM232" s="238"/>
      <c r="AN232" s="237"/>
      <c r="AO232" s="176"/>
      <c r="AR232" s="176"/>
    </row>
    <row r="233" spans="1:44" s="247" customFormat="1">
      <c r="A233" s="249"/>
      <c r="B233" s="249"/>
      <c r="C233" s="241"/>
      <c r="D233" s="241"/>
      <c r="E233" s="241"/>
      <c r="F233" s="241"/>
      <c r="G233" s="241"/>
      <c r="H233" s="250"/>
      <c r="I233" s="250"/>
      <c r="J233" s="250"/>
      <c r="K233" s="250"/>
      <c r="L233" s="250"/>
      <c r="M233" s="250"/>
      <c r="N233" s="250"/>
      <c r="O233" s="250"/>
      <c r="P233" s="250"/>
      <c r="Q233" s="250"/>
      <c r="R233" s="250"/>
      <c r="S233" s="250"/>
      <c r="T233" s="245"/>
      <c r="U233" s="245"/>
      <c r="V233" s="251"/>
      <c r="W233" s="70"/>
      <c r="X233" s="70"/>
      <c r="Y233" s="70"/>
      <c r="Z233" s="249"/>
      <c r="AA233" s="249"/>
      <c r="AC233" s="176"/>
      <c r="AD233" s="237"/>
      <c r="AE233" s="176"/>
      <c r="AF233" s="237"/>
      <c r="AG233" s="176"/>
      <c r="AH233" s="237"/>
      <c r="AI233" s="176"/>
      <c r="AJ233" s="237"/>
      <c r="AK233" s="176"/>
      <c r="AM233" s="238"/>
      <c r="AN233" s="237"/>
      <c r="AO233" s="176"/>
      <c r="AR233" s="176"/>
    </row>
    <row r="234" spans="1:44" s="249" customFormat="1">
      <c r="A234" s="1"/>
      <c r="B234" s="1"/>
      <c r="C234" s="399" t="s">
        <v>772</v>
      </c>
      <c r="D234" s="399"/>
      <c r="E234" s="399"/>
      <c r="F234" s="399"/>
      <c r="G234" s="399"/>
      <c r="H234" s="431" t="s">
        <v>812</v>
      </c>
      <c r="I234" s="431"/>
      <c r="J234" s="431"/>
      <c r="K234" s="431"/>
      <c r="L234" s="431"/>
      <c r="M234" s="431"/>
      <c r="N234" s="431"/>
      <c r="O234" s="431"/>
      <c r="P234" s="431"/>
      <c r="Q234" s="431"/>
      <c r="R234" s="431"/>
      <c r="S234" s="431"/>
      <c r="T234" s="1"/>
      <c r="U234" s="1"/>
      <c r="V234" s="1"/>
      <c r="W234" s="255"/>
      <c r="X234" s="255"/>
      <c r="Y234" s="70"/>
      <c r="AC234" s="240"/>
      <c r="AD234" s="71"/>
      <c r="AE234" s="240"/>
      <c r="AF234" s="71"/>
      <c r="AG234" s="240"/>
      <c r="AH234" s="71"/>
      <c r="AI234" s="240"/>
      <c r="AJ234" s="71"/>
      <c r="AK234" s="240"/>
      <c r="AM234" s="69"/>
      <c r="AN234" s="71"/>
      <c r="AO234" s="240"/>
      <c r="AR234" s="240"/>
    </row>
    <row r="235" spans="1:44" s="232" customFormat="1">
      <c r="H235" s="228"/>
      <c r="I235" s="228"/>
      <c r="J235" s="228"/>
      <c r="K235" s="228"/>
      <c r="L235" s="228"/>
      <c r="M235" s="228"/>
      <c r="N235" s="228"/>
      <c r="O235" s="228"/>
      <c r="P235" s="228"/>
      <c r="Q235" s="228"/>
      <c r="R235" s="228"/>
      <c r="S235" s="228"/>
      <c r="X235" s="70"/>
      <c r="Y235" s="70"/>
    </row>
    <row r="236" spans="1:44" s="247" customFormat="1">
      <c r="A236" s="508">
        <v>33</v>
      </c>
      <c r="B236" s="508"/>
      <c r="C236" s="412" t="s">
        <v>791</v>
      </c>
      <c r="D236" s="412"/>
      <c r="E236" s="412"/>
      <c r="F236" s="412"/>
      <c r="G236" s="412"/>
      <c r="H236" s="439" t="s">
        <v>808</v>
      </c>
      <c r="I236" s="439"/>
      <c r="J236" s="439"/>
      <c r="K236" s="439"/>
      <c r="L236" s="439"/>
      <c r="M236" s="439"/>
      <c r="N236" s="439"/>
      <c r="O236" s="439"/>
      <c r="P236" s="439"/>
      <c r="Q236" s="439"/>
      <c r="R236" s="439"/>
      <c r="S236" s="439"/>
      <c r="T236" s="412" t="s">
        <v>80</v>
      </c>
      <c r="U236" s="412"/>
      <c r="V236" s="194">
        <f>V224</f>
        <v>1</v>
      </c>
      <c r="W236" s="205">
        <v>0</v>
      </c>
      <c r="X236" s="70">
        <f>V236*W236</f>
        <v>0</v>
      </c>
      <c r="Y236" s="70"/>
      <c r="Z236" s="249"/>
      <c r="AA236" s="249"/>
      <c r="AC236" s="176"/>
      <c r="AD236" s="237"/>
      <c r="AE236" s="176"/>
      <c r="AF236" s="237"/>
      <c r="AG236" s="176"/>
      <c r="AH236" s="237"/>
      <c r="AI236" s="176"/>
      <c r="AJ236" s="237"/>
      <c r="AK236" s="176"/>
      <c r="AM236" s="238"/>
      <c r="AN236" s="237"/>
      <c r="AO236" s="176"/>
      <c r="AR236" s="176"/>
    </row>
    <row r="237" spans="1:44" s="249" customForma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251"/>
      <c r="W237" s="200"/>
      <c r="X237" s="70"/>
      <c r="Y237" s="70"/>
      <c r="AC237" s="240"/>
      <c r="AD237" s="71"/>
      <c r="AE237" s="240"/>
      <c r="AF237" s="71"/>
      <c r="AG237" s="240"/>
      <c r="AH237" s="71"/>
      <c r="AI237" s="240"/>
      <c r="AJ237" s="71"/>
      <c r="AK237" s="240"/>
      <c r="AM237" s="69"/>
      <c r="AN237" s="71"/>
      <c r="AO237" s="240"/>
      <c r="AR237" s="240"/>
    </row>
    <row r="238" spans="1:44" s="247" customFormat="1">
      <c r="A238" s="508">
        <v>34</v>
      </c>
      <c r="B238" s="508"/>
      <c r="C238" s="412" t="s">
        <v>794</v>
      </c>
      <c r="D238" s="412"/>
      <c r="E238" s="412"/>
      <c r="F238" s="412"/>
      <c r="G238" s="412"/>
      <c r="H238" s="439" t="s">
        <v>795</v>
      </c>
      <c r="I238" s="439"/>
      <c r="J238" s="439"/>
      <c r="K238" s="439"/>
      <c r="L238" s="439"/>
      <c r="M238" s="439"/>
      <c r="N238" s="439"/>
      <c r="O238" s="439"/>
      <c r="P238" s="439"/>
      <c r="Q238" s="439"/>
      <c r="R238" s="439"/>
      <c r="S238" s="439"/>
      <c r="T238" s="194"/>
      <c r="U238" s="194"/>
      <c r="V238" s="194"/>
      <c r="W238" s="205"/>
      <c r="X238" s="70"/>
      <c r="Y238" s="70"/>
      <c r="Z238" s="249"/>
      <c r="AA238" s="249"/>
      <c r="AC238" s="176"/>
      <c r="AD238" s="237"/>
      <c r="AE238" s="176"/>
      <c r="AF238" s="237"/>
      <c r="AG238" s="176"/>
      <c r="AH238" s="237"/>
      <c r="AI238" s="176"/>
      <c r="AJ238" s="237"/>
      <c r="AK238" s="176"/>
      <c r="AM238" s="238"/>
      <c r="AN238" s="237"/>
      <c r="AO238" s="176"/>
      <c r="AR238" s="176"/>
    </row>
    <row r="239" spans="1:44" s="247" customFormat="1">
      <c r="A239" s="194"/>
      <c r="B239" s="194"/>
      <c r="C239" s="194"/>
      <c r="D239" s="194"/>
      <c r="E239" s="194"/>
      <c r="F239" s="194"/>
      <c r="G239" s="194"/>
      <c r="H239" s="507" t="s">
        <v>810</v>
      </c>
      <c r="I239" s="507"/>
      <c r="J239" s="507"/>
      <c r="K239" s="507"/>
      <c r="L239" s="507"/>
      <c r="M239" s="507"/>
      <c r="N239" s="507"/>
      <c r="O239" s="507"/>
      <c r="P239" s="507"/>
      <c r="Q239" s="507"/>
      <c r="R239" s="507"/>
      <c r="S239" s="507"/>
      <c r="T239" s="412" t="s">
        <v>80</v>
      </c>
      <c r="U239" s="412"/>
      <c r="V239" s="194">
        <f>V224</f>
        <v>1</v>
      </c>
      <c r="W239" s="205">
        <v>0</v>
      </c>
      <c r="X239" s="205">
        <f>V239*W239</f>
        <v>0</v>
      </c>
      <c r="Y239" s="205"/>
      <c r="AC239" s="176"/>
      <c r="AD239" s="237"/>
      <c r="AE239" s="176"/>
      <c r="AF239" s="237"/>
      <c r="AG239" s="176"/>
      <c r="AH239" s="237"/>
      <c r="AI239" s="176"/>
      <c r="AJ239" s="237"/>
      <c r="AK239" s="176"/>
      <c r="AM239" s="238"/>
      <c r="AN239" s="237"/>
      <c r="AO239" s="176"/>
      <c r="AR239" s="176"/>
    </row>
    <row r="240" spans="1:44" s="249" customFormat="1"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X240" s="70"/>
      <c r="Y240" s="70"/>
      <c r="AB240" s="247"/>
      <c r="AC240" s="176"/>
      <c r="AD240" s="237"/>
      <c r="AE240" s="176"/>
      <c r="AF240" s="237"/>
      <c r="AG240" s="176"/>
      <c r="AH240" s="237"/>
      <c r="AI240" s="176"/>
      <c r="AJ240" s="237"/>
      <c r="AK240" s="176"/>
    </row>
    <row r="241" spans="1:44" s="247" customFormat="1">
      <c r="A241" s="504">
        <v>35</v>
      </c>
      <c r="B241" s="504"/>
      <c r="C241" s="399" t="s">
        <v>718</v>
      </c>
      <c r="D241" s="399"/>
      <c r="E241" s="399"/>
      <c r="F241" s="399"/>
      <c r="G241" s="399"/>
      <c r="H241" s="431" t="s">
        <v>719</v>
      </c>
      <c r="I241" s="431"/>
      <c r="J241" s="431"/>
      <c r="K241" s="431"/>
      <c r="L241" s="431"/>
      <c r="M241" s="431"/>
      <c r="N241" s="431"/>
      <c r="O241" s="431"/>
      <c r="P241" s="431"/>
      <c r="Q241" s="431"/>
      <c r="R241" s="431"/>
      <c r="S241" s="431"/>
      <c r="T241" s="399" t="str">
        <f>IF(C241="","",VLOOKUP(C241,[1]Kování!$A$1:$D$12,3,FALSE))</f>
        <v>ks</v>
      </c>
      <c r="U241" s="399"/>
      <c r="V241" s="251">
        <f>V224</f>
        <v>1</v>
      </c>
      <c r="W241" s="200">
        <v>0</v>
      </c>
      <c r="X241" s="235">
        <f>V241*W241</f>
        <v>0</v>
      </c>
      <c r="Y241" s="70"/>
      <c r="Z241" s="249"/>
      <c r="AA241" s="249"/>
      <c r="AC241" s="176"/>
      <c r="AD241" s="237"/>
      <c r="AE241" s="176"/>
      <c r="AF241" s="237"/>
      <c r="AG241" s="176"/>
      <c r="AH241" s="237"/>
      <c r="AI241" s="176"/>
      <c r="AJ241" s="237"/>
      <c r="AK241" s="176"/>
      <c r="AM241" s="238"/>
      <c r="AN241" s="237"/>
      <c r="AO241" s="176"/>
      <c r="AR241" s="176"/>
    </row>
    <row r="242" spans="1:44" s="249" customFormat="1">
      <c r="H242" s="246"/>
      <c r="I242" s="246"/>
      <c r="J242" s="246"/>
      <c r="K242" s="246"/>
      <c r="L242" s="246"/>
      <c r="M242" s="246"/>
      <c r="N242" s="246"/>
      <c r="O242" s="246"/>
      <c r="P242" s="246"/>
      <c r="Q242" s="246"/>
      <c r="R242" s="246"/>
      <c r="S242" s="246"/>
      <c r="X242" s="70"/>
      <c r="Y242" s="70"/>
    </row>
    <row r="243" spans="1:44" s="249" customFormat="1">
      <c r="A243" s="247"/>
      <c r="B243" s="247"/>
      <c r="C243" s="247"/>
      <c r="D243" s="247"/>
      <c r="E243" s="247"/>
      <c r="F243" s="247"/>
      <c r="G243" s="247"/>
      <c r="H243" s="248"/>
      <c r="I243" s="248"/>
      <c r="J243" s="248"/>
      <c r="K243" s="248"/>
      <c r="L243" s="248"/>
      <c r="M243" s="248"/>
      <c r="N243" s="248"/>
      <c r="O243" s="248"/>
      <c r="P243" s="248"/>
      <c r="Q243" s="248"/>
      <c r="R243" s="248"/>
      <c r="S243" s="248"/>
      <c r="T243" s="248"/>
      <c r="U243" s="248"/>
      <c r="V243" s="248"/>
      <c r="W243" s="74"/>
      <c r="X243" s="74"/>
      <c r="Y243" s="74"/>
      <c r="Z243" s="248"/>
      <c r="AA243" s="248"/>
      <c r="AC243" s="240"/>
      <c r="AD243" s="71"/>
      <c r="AE243" s="240"/>
      <c r="AF243" s="71"/>
      <c r="AG243" s="240"/>
      <c r="AH243" s="71"/>
      <c r="AI243" s="240"/>
      <c r="AJ243" s="71"/>
      <c r="AK243" s="240"/>
      <c r="AM243" s="69"/>
      <c r="AN243" s="71"/>
      <c r="AR243" s="240"/>
    </row>
    <row r="244" spans="1:44" s="249" customFormat="1">
      <c r="H244" s="429" t="s">
        <v>192</v>
      </c>
      <c r="I244" s="429"/>
      <c r="J244" s="429"/>
      <c r="K244" s="429"/>
      <c r="L244" s="429"/>
      <c r="M244" s="429"/>
      <c r="N244" s="429"/>
      <c r="O244" s="429"/>
      <c r="P244" s="429"/>
      <c r="W244" s="70"/>
      <c r="X244" s="70">
        <f>SUM(X205:X243)</f>
        <v>0</v>
      </c>
      <c r="Y244" s="70">
        <f>SUM(Y205:Y243)</f>
        <v>0</v>
      </c>
      <c r="AA244" s="249">
        <f>SUM(AA205:AA243)</f>
        <v>0</v>
      </c>
      <c r="AC244" s="240"/>
      <c r="AD244" s="71"/>
      <c r="AE244" s="240"/>
      <c r="AF244" s="71"/>
      <c r="AG244" s="240"/>
      <c r="AH244" s="71"/>
      <c r="AI244" s="240"/>
      <c r="AJ244" s="71"/>
      <c r="AK244" s="240"/>
      <c r="AM244" s="69"/>
      <c r="AN244" s="71"/>
      <c r="AR244" s="240"/>
    </row>
    <row r="245" spans="1:44" s="249" customFormat="1">
      <c r="W245" s="70"/>
      <c r="X245" s="70"/>
      <c r="Y245" s="70"/>
    </row>
    <row r="246" spans="1:44" s="249" customFormat="1" ht="15.75" thickBot="1">
      <c r="A246" s="486" t="s">
        <v>37</v>
      </c>
      <c r="B246" s="486"/>
      <c r="C246" s="486"/>
      <c r="D246" s="486"/>
      <c r="E246" s="486"/>
      <c r="F246" s="486"/>
      <c r="G246" s="486"/>
      <c r="H246" s="486"/>
      <c r="I246" s="486"/>
      <c r="J246" s="486"/>
      <c r="K246" s="486"/>
      <c r="L246" s="486"/>
      <c r="M246" s="486"/>
      <c r="N246" s="486"/>
      <c r="O246" s="486"/>
      <c r="P246" s="486"/>
      <c r="Q246" s="486"/>
      <c r="R246" s="486"/>
      <c r="S246" s="486"/>
      <c r="T246" s="486"/>
      <c r="Z246" s="241" t="s">
        <v>40</v>
      </c>
      <c r="AA246" s="241">
        <f>AA197+1</f>
        <v>7</v>
      </c>
    </row>
    <row r="247" spans="1:44" s="249" customFormat="1">
      <c r="A247" s="487" t="s">
        <v>38</v>
      </c>
      <c r="B247" s="459"/>
      <c r="C247" s="459"/>
      <c r="D247" s="459"/>
      <c r="E247" s="459"/>
      <c r="F247" s="459"/>
      <c r="G247" s="460"/>
      <c r="H247" s="461" t="s">
        <v>744</v>
      </c>
      <c r="I247" s="409"/>
      <c r="J247" s="409"/>
      <c r="K247" s="409"/>
      <c r="L247" s="409"/>
      <c r="M247" s="409"/>
      <c r="N247" s="409"/>
      <c r="O247" s="409"/>
      <c r="P247" s="409"/>
      <c r="Q247" s="409"/>
      <c r="R247" s="409"/>
      <c r="S247" s="409"/>
      <c r="T247" s="409"/>
      <c r="U247" s="409"/>
      <c r="V247" s="409"/>
      <c r="W247" s="409"/>
      <c r="X247" s="462"/>
      <c r="Y247" s="243" t="s">
        <v>47</v>
      </c>
      <c r="Z247" s="414"/>
      <c r="AA247" s="416"/>
    </row>
    <row r="248" spans="1:44" s="249" customFormat="1">
      <c r="A248" s="488"/>
      <c r="B248" s="443"/>
      <c r="C248" s="443"/>
      <c r="D248" s="443"/>
      <c r="E248" s="443"/>
      <c r="F248" s="443"/>
      <c r="G248" s="444"/>
      <c r="H248" s="489" t="s">
        <v>745</v>
      </c>
      <c r="I248" s="490"/>
      <c r="J248" s="490"/>
      <c r="K248" s="490"/>
      <c r="L248" s="490"/>
      <c r="M248" s="490"/>
      <c r="N248" s="490"/>
      <c r="O248" s="490"/>
      <c r="P248" s="490"/>
      <c r="Q248" s="490"/>
      <c r="R248" s="490"/>
      <c r="S248" s="490"/>
      <c r="T248" s="490"/>
      <c r="U248" s="490"/>
      <c r="V248" s="490"/>
      <c r="W248" s="490"/>
      <c r="X248" s="491"/>
      <c r="Y248" s="27" t="s">
        <v>41</v>
      </c>
      <c r="Z248" s="492" t="s">
        <v>751</v>
      </c>
      <c r="AA248" s="493"/>
    </row>
    <row r="249" spans="1:44" s="249" customFormat="1">
      <c r="A249" s="494" t="s">
        <v>39</v>
      </c>
      <c r="B249" s="495"/>
      <c r="C249" s="495"/>
      <c r="D249" s="495"/>
      <c r="E249" s="495"/>
      <c r="F249" s="495"/>
      <c r="G249" s="496"/>
      <c r="H249" s="497" t="s">
        <v>754</v>
      </c>
      <c r="I249" s="498"/>
      <c r="J249" s="498"/>
      <c r="K249" s="498"/>
      <c r="L249" s="498"/>
      <c r="M249" s="498"/>
      <c r="N249" s="498"/>
      <c r="O249" s="498"/>
      <c r="P249" s="498"/>
      <c r="Q249" s="498"/>
      <c r="R249" s="498"/>
      <c r="S249" s="498"/>
      <c r="T249" s="498"/>
      <c r="U249" s="498"/>
      <c r="V249" s="498"/>
      <c r="W249" s="498"/>
      <c r="X249" s="499"/>
      <c r="Y249" s="28" t="s">
        <v>48</v>
      </c>
      <c r="Z249" s="500"/>
      <c r="AA249" s="501"/>
    </row>
    <row r="250" spans="1:44" s="249" customFormat="1" ht="15.75" thickBot="1">
      <c r="A250" s="397"/>
      <c r="B250" s="386"/>
      <c r="C250" s="386"/>
      <c r="D250" s="386"/>
      <c r="E250" s="386"/>
      <c r="F250" s="386"/>
      <c r="G250" s="394"/>
      <c r="H250" s="447" t="s">
        <v>755</v>
      </c>
      <c r="I250" s="448"/>
      <c r="J250" s="448"/>
      <c r="K250" s="448"/>
      <c r="L250" s="448"/>
      <c r="M250" s="448"/>
      <c r="N250" s="448"/>
      <c r="O250" s="448"/>
      <c r="P250" s="448"/>
      <c r="Q250" s="448"/>
      <c r="R250" s="448"/>
      <c r="S250" s="448"/>
      <c r="T250" s="448"/>
      <c r="U250" s="448"/>
      <c r="V250" s="448"/>
      <c r="W250" s="448"/>
      <c r="X250" s="449"/>
      <c r="Y250" s="90" t="s">
        <v>41</v>
      </c>
      <c r="Z250" s="450" t="s">
        <v>750</v>
      </c>
      <c r="AA250" s="451"/>
    </row>
    <row r="251" spans="1:44" s="249" customFormat="1">
      <c r="A251" s="452" t="s">
        <v>41</v>
      </c>
      <c r="B251" s="455" t="s">
        <v>42</v>
      </c>
      <c r="C251" s="458" t="s">
        <v>41</v>
      </c>
      <c r="D251" s="459"/>
      <c r="E251" s="459"/>
      <c r="F251" s="459"/>
      <c r="G251" s="460"/>
      <c r="H251" s="461"/>
      <c r="I251" s="409"/>
      <c r="J251" s="409"/>
      <c r="K251" s="409"/>
      <c r="L251" s="409"/>
      <c r="M251" s="409"/>
      <c r="N251" s="409"/>
      <c r="O251" s="409"/>
      <c r="P251" s="409"/>
      <c r="Q251" s="409"/>
      <c r="R251" s="409"/>
      <c r="S251" s="462"/>
      <c r="T251" s="463" t="s">
        <v>49</v>
      </c>
      <c r="U251" s="466" t="s">
        <v>50</v>
      </c>
      <c r="V251" s="469" t="s">
        <v>51</v>
      </c>
      <c r="W251" s="472" t="s">
        <v>52</v>
      </c>
      <c r="X251" s="474" t="s">
        <v>54</v>
      </c>
      <c r="Y251" s="475"/>
      <c r="Z251" s="476" t="s">
        <v>44</v>
      </c>
      <c r="AA251" s="477"/>
    </row>
    <row r="252" spans="1:44" s="249" customFormat="1" ht="15.75">
      <c r="A252" s="453"/>
      <c r="B252" s="456"/>
      <c r="C252" s="480" t="s">
        <v>43</v>
      </c>
      <c r="D252" s="481"/>
      <c r="E252" s="481"/>
      <c r="F252" s="481"/>
      <c r="G252" s="482"/>
      <c r="H252" s="446" t="s">
        <v>58</v>
      </c>
      <c r="I252" s="412"/>
      <c r="J252" s="412"/>
      <c r="K252" s="412"/>
      <c r="L252" s="412"/>
      <c r="M252" s="412"/>
      <c r="N252" s="412"/>
      <c r="O252" s="412"/>
      <c r="P252" s="412"/>
      <c r="Q252" s="412"/>
      <c r="R252" s="412"/>
      <c r="S252" s="483"/>
      <c r="T252" s="464"/>
      <c r="U252" s="467"/>
      <c r="V252" s="470"/>
      <c r="W252" s="473"/>
      <c r="X252" s="484" t="s">
        <v>55</v>
      </c>
      <c r="Y252" s="485"/>
      <c r="Z252" s="478"/>
      <c r="AA252" s="479"/>
      <c r="AB252" s="441" t="s">
        <v>53</v>
      </c>
      <c r="AC252" s="399"/>
      <c r="AD252" s="399"/>
      <c r="AE252" s="399"/>
      <c r="AF252" s="399"/>
      <c r="AG252" s="399"/>
      <c r="AH252" s="399"/>
      <c r="AI252" s="399"/>
      <c r="AJ252" s="399"/>
      <c r="AK252" s="399"/>
      <c r="AQ252" s="399" t="s">
        <v>193</v>
      </c>
      <c r="AR252" s="399"/>
    </row>
    <row r="253" spans="1:44" s="249" customFormat="1">
      <c r="A253" s="454"/>
      <c r="B253" s="457"/>
      <c r="C253" s="442" t="s">
        <v>42</v>
      </c>
      <c r="D253" s="443"/>
      <c r="E253" s="443"/>
      <c r="F253" s="443"/>
      <c r="G253" s="444"/>
      <c r="H253" s="417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45"/>
      <c r="T253" s="465"/>
      <c r="U253" s="468"/>
      <c r="V253" s="471"/>
      <c r="W253" s="29" t="s">
        <v>53</v>
      </c>
      <c r="X253" s="29" t="s">
        <v>56</v>
      </c>
      <c r="Y253" s="30" t="s">
        <v>57</v>
      </c>
      <c r="Z253" s="29" t="s">
        <v>45</v>
      </c>
      <c r="AA253" s="31" t="s">
        <v>46</v>
      </c>
      <c r="AB253" s="446" t="s">
        <v>81</v>
      </c>
      <c r="AC253" s="412"/>
      <c r="AD253" s="399" t="s">
        <v>148</v>
      </c>
      <c r="AE253" s="399"/>
      <c r="AF253" s="399" t="s">
        <v>149</v>
      </c>
      <c r="AG253" s="399"/>
      <c r="AH253" s="399" t="s">
        <v>150</v>
      </c>
      <c r="AI253" s="399"/>
      <c r="AJ253" s="399" t="s">
        <v>151</v>
      </c>
      <c r="AK253" s="399"/>
      <c r="AL253" s="399" t="s">
        <v>147</v>
      </c>
      <c r="AM253" s="399"/>
      <c r="AN253" s="399"/>
      <c r="AO253" s="399"/>
      <c r="AQ253" s="241" t="s">
        <v>191</v>
      </c>
      <c r="AR253" s="241" t="s">
        <v>29</v>
      </c>
    </row>
    <row r="254" spans="1:44" s="249" customFormat="1">
      <c r="C254" s="95"/>
      <c r="D254" s="95"/>
      <c r="E254" s="95"/>
      <c r="F254" s="95"/>
      <c r="G254" s="95"/>
      <c r="H254" s="440" t="s">
        <v>195</v>
      </c>
      <c r="I254" s="440"/>
      <c r="J254" s="440"/>
      <c r="K254" s="440"/>
      <c r="L254" s="440"/>
      <c r="M254" s="440"/>
      <c r="N254" s="440"/>
      <c r="O254" s="440"/>
      <c r="P254" s="440"/>
      <c r="Q254" s="440"/>
      <c r="R254" s="440"/>
      <c r="S254" s="440"/>
      <c r="T254" s="429">
        <f>AA197</f>
        <v>6</v>
      </c>
      <c r="U254" s="429"/>
      <c r="X254" s="70">
        <f>X244</f>
        <v>0</v>
      </c>
      <c r="Y254" s="70">
        <f>Y244</f>
        <v>0</v>
      </c>
      <c r="AA254" s="249">
        <f>AA244</f>
        <v>0</v>
      </c>
    </row>
    <row r="255" spans="1:44" s="249" customFormat="1">
      <c r="H255" s="246"/>
      <c r="I255" s="246"/>
      <c r="J255" s="246"/>
      <c r="K255" s="246"/>
      <c r="L255" s="246"/>
      <c r="M255" s="246"/>
      <c r="N255" s="246"/>
      <c r="O255" s="246"/>
      <c r="P255" s="246"/>
      <c r="Q255" s="246"/>
      <c r="R255" s="246"/>
      <c r="S255" s="246"/>
      <c r="X255" s="70"/>
      <c r="Y255" s="70"/>
    </row>
    <row r="256" spans="1:44" s="249" customFormat="1">
      <c r="A256" s="504">
        <v>36</v>
      </c>
      <c r="B256" s="504"/>
      <c r="C256" s="399" t="s">
        <v>379</v>
      </c>
      <c r="D256" s="399"/>
      <c r="E256" s="399"/>
      <c r="F256" s="399"/>
      <c r="G256" s="399"/>
      <c r="H256" s="431" t="s">
        <v>799</v>
      </c>
      <c r="I256" s="431"/>
      <c r="J256" s="431"/>
      <c r="K256" s="431"/>
      <c r="L256" s="431"/>
      <c r="M256" s="431"/>
      <c r="N256" s="431"/>
      <c r="O256" s="431"/>
      <c r="P256" s="431"/>
      <c r="Q256" s="431"/>
      <c r="R256" s="431"/>
      <c r="S256" s="431"/>
      <c r="T256" s="399" t="str">
        <f>IF(C256="","",VLOOKUP(C256,[1]ÚRS!$A$6:$D$500,3,FALSE))</f>
        <v>kus</v>
      </c>
      <c r="U256" s="399"/>
      <c r="V256" s="251">
        <f>V224</f>
        <v>1</v>
      </c>
      <c r="W256" s="200">
        <v>0</v>
      </c>
      <c r="X256" s="70"/>
      <c r="Y256" s="70">
        <f>V256*W256</f>
        <v>0</v>
      </c>
      <c r="AB256" s="247"/>
      <c r="AC256" s="176"/>
      <c r="AD256" s="237"/>
      <c r="AE256" s="176"/>
      <c r="AF256" s="237"/>
      <c r="AG256" s="176"/>
      <c r="AH256" s="237"/>
      <c r="AI256" s="176"/>
      <c r="AJ256" s="237"/>
      <c r="AK256" s="176"/>
    </row>
    <row r="257" spans="1:44" s="249" customFormat="1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241"/>
      <c r="X257" s="70"/>
      <c r="Y257" s="70"/>
      <c r="AB257" s="247"/>
      <c r="AC257" s="176"/>
      <c r="AD257" s="237"/>
      <c r="AE257" s="176"/>
      <c r="AF257" s="237"/>
      <c r="AG257" s="176"/>
      <c r="AH257" s="237"/>
      <c r="AI257" s="176"/>
      <c r="AJ257" s="237"/>
      <c r="AK257" s="176"/>
    </row>
    <row r="258" spans="1:44" s="249" customFormat="1">
      <c r="A258" s="502">
        <v>37</v>
      </c>
      <c r="B258" s="502"/>
      <c r="C258" s="418" t="s">
        <v>416</v>
      </c>
      <c r="D258" s="418"/>
      <c r="E258" s="418"/>
      <c r="F258" s="418"/>
      <c r="G258" s="418"/>
      <c r="H258" s="503" t="s">
        <v>800</v>
      </c>
      <c r="I258" s="503"/>
      <c r="J258" s="503"/>
      <c r="K258" s="503"/>
      <c r="L258" s="503"/>
      <c r="M258" s="503"/>
      <c r="N258" s="503"/>
      <c r="O258" s="503"/>
      <c r="P258" s="503"/>
      <c r="Q258" s="503"/>
      <c r="R258" s="503"/>
      <c r="S258" s="503"/>
      <c r="T258" s="418" t="str">
        <f>IF(C258="","",VLOOKUP(C258,[1]ÚRS!$A$6:$D$500,3,FALSE))</f>
        <v>kus</v>
      </c>
      <c r="U258" s="418"/>
      <c r="V258" s="207">
        <f>V224</f>
        <v>1</v>
      </c>
      <c r="W258" s="206">
        <v>0</v>
      </c>
      <c r="X258" s="74"/>
      <c r="Y258" s="74">
        <f>V258*W258</f>
        <v>0</v>
      </c>
      <c r="Z258" s="248"/>
      <c r="AA258" s="248"/>
      <c r="AB258" s="247"/>
      <c r="AC258" s="176"/>
      <c r="AD258" s="237"/>
      <c r="AE258" s="176"/>
      <c r="AF258" s="237"/>
      <c r="AG258" s="176"/>
      <c r="AH258" s="237"/>
      <c r="AI258" s="176"/>
      <c r="AJ258" s="237"/>
      <c r="AK258" s="176"/>
    </row>
    <row r="259" spans="1:44" s="249" customFormat="1">
      <c r="H259" s="246"/>
      <c r="I259" s="246"/>
      <c r="J259" s="246"/>
      <c r="K259" s="246"/>
      <c r="L259" s="246"/>
      <c r="M259" s="246"/>
      <c r="N259" s="246"/>
      <c r="O259" s="246"/>
      <c r="P259" s="246"/>
      <c r="Q259" s="246"/>
      <c r="R259" s="246"/>
      <c r="S259" s="246"/>
      <c r="X259" s="70"/>
      <c r="Y259" s="70"/>
    </row>
    <row r="260" spans="1:44" s="247" customFormat="1">
      <c r="A260" s="399">
        <v>38</v>
      </c>
      <c r="B260" s="399"/>
      <c r="C260" s="512" t="s">
        <v>838</v>
      </c>
      <c r="D260" s="512"/>
      <c r="E260" s="512"/>
      <c r="F260" s="512"/>
      <c r="G260" s="512"/>
      <c r="H260" s="505" t="s">
        <v>839</v>
      </c>
      <c r="I260" s="505"/>
      <c r="J260" s="505"/>
      <c r="K260" s="505"/>
      <c r="L260" s="505"/>
      <c r="M260" s="505"/>
      <c r="N260" s="505"/>
      <c r="O260" s="505"/>
      <c r="P260" s="505"/>
      <c r="Q260" s="505"/>
      <c r="R260" s="505"/>
      <c r="S260" s="505"/>
      <c r="T260" s="505"/>
      <c r="U260" s="505"/>
      <c r="V260" s="236"/>
      <c r="W260" s="70"/>
      <c r="X260" s="70"/>
      <c r="Y260" s="70"/>
      <c r="Z260" s="249"/>
      <c r="AA260" s="249"/>
      <c r="AC260" s="176"/>
      <c r="AD260" s="237"/>
      <c r="AE260" s="176"/>
      <c r="AF260" s="237"/>
      <c r="AG260" s="176"/>
      <c r="AH260" s="237"/>
      <c r="AI260" s="176"/>
      <c r="AJ260" s="237"/>
      <c r="AK260" s="176"/>
      <c r="AM260" s="238"/>
      <c r="AN260" s="237"/>
      <c r="AO260" s="176"/>
      <c r="AR260" s="176"/>
    </row>
    <row r="261" spans="1:44" s="247" customFormat="1">
      <c r="A261" s="151"/>
      <c r="B261" s="151"/>
      <c r="C261" s="1"/>
      <c r="D261" s="1"/>
      <c r="E261" s="1"/>
      <c r="F261" s="1"/>
      <c r="G261" s="1"/>
      <c r="H261" s="509" t="s">
        <v>840</v>
      </c>
      <c r="I261" s="509"/>
      <c r="J261" s="509"/>
      <c r="K261" s="509"/>
      <c r="L261" s="509"/>
      <c r="M261" s="509"/>
      <c r="N261" s="509"/>
      <c r="O261" s="509"/>
      <c r="P261" s="509"/>
      <c r="Q261" s="509"/>
      <c r="R261" s="509"/>
      <c r="S261" s="509"/>
      <c r="T261" s="509"/>
      <c r="U261" s="509"/>
      <c r="V261" s="1"/>
      <c r="W261" s="70"/>
      <c r="X261" s="70"/>
      <c r="Y261" s="70"/>
      <c r="Z261" s="249"/>
      <c r="AA261" s="249"/>
      <c r="AC261" s="176"/>
      <c r="AD261" s="237"/>
      <c r="AE261" s="176"/>
      <c r="AF261" s="237"/>
      <c r="AG261" s="176"/>
      <c r="AH261" s="237"/>
      <c r="AI261" s="176"/>
      <c r="AJ261" s="237"/>
      <c r="AK261" s="176"/>
      <c r="AM261" s="238"/>
      <c r="AN261" s="237"/>
      <c r="AO261" s="176"/>
      <c r="AR261" s="176"/>
    </row>
    <row r="262" spans="1:44" s="247" customFormat="1">
      <c r="A262" s="249"/>
      <c r="B262" s="249"/>
      <c r="C262" s="1"/>
      <c r="D262" s="1"/>
      <c r="E262" s="1"/>
      <c r="F262" s="1"/>
      <c r="G262" s="1"/>
      <c r="H262" s="506" t="s">
        <v>841</v>
      </c>
      <c r="I262" s="506"/>
      <c r="J262" s="506"/>
      <c r="K262" s="506"/>
      <c r="L262" s="506"/>
      <c r="M262" s="506"/>
      <c r="N262" s="506"/>
      <c r="O262" s="506"/>
      <c r="P262" s="506"/>
      <c r="Q262" s="506"/>
      <c r="R262" s="506"/>
      <c r="S262" s="506"/>
      <c r="T262" s="506"/>
      <c r="U262" s="506"/>
      <c r="V262" s="1"/>
      <c r="W262" s="70"/>
      <c r="X262" s="70"/>
      <c r="Y262" s="70"/>
      <c r="Z262" s="249"/>
      <c r="AA262" s="249"/>
      <c r="AC262" s="176"/>
      <c r="AD262" s="237"/>
      <c r="AE262" s="176"/>
      <c r="AF262" s="237"/>
      <c r="AG262" s="176"/>
      <c r="AH262" s="237"/>
      <c r="AI262" s="176"/>
      <c r="AJ262" s="237"/>
      <c r="AK262" s="176"/>
      <c r="AM262" s="238"/>
      <c r="AN262" s="237"/>
      <c r="AO262" s="176"/>
      <c r="AR262" s="176"/>
    </row>
    <row r="263" spans="1:44" s="247" customFormat="1">
      <c r="A263" s="249"/>
      <c r="B263" s="249"/>
      <c r="C263" s="249"/>
      <c r="D263" s="249"/>
      <c r="E263" s="249"/>
      <c r="F263" s="249"/>
      <c r="G263" s="249"/>
      <c r="H263" s="431" t="s">
        <v>842</v>
      </c>
      <c r="I263" s="431"/>
      <c r="J263" s="431"/>
      <c r="K263" s="431"/>
      <c r="L263" s="431"/>
      <c r="M263" s="431"/>
      <c r="N263" s="431"/>
      <c r="O263" s="431"/>
      <c r="P263" s="431"/>
      <c r="Q263" s="431"/>
      <c r="R263" s="431"/>
      <c r="S263" s="431"/>
      <c r="T263" s="431"/>
      <c r="U263" s="431"/>
      <c r="V263" s="1"/>
      <c r="W263" s="70"/>
      <c r="X263" s="70"/>
      <c r="Y263" s="70"/>
      <c r="Z263" s="249"/>
      <c r="AA263" s="249"/>
      <c r="AC263" s="176"/>
      <c r="AD263" s="237"/>
      <c r="AE263" s="176"/>
      <c r="AF263" s="237"/>
      <c r="AG263" s="176"/>
      <c r="AH263" s="237"/>
      <c r="AI263" s="176"/>
      <c r="AJ263" s="237"/>
      <c r="AK263" s="176"/>
      <c r="AM263" s="238"/>
      <c r="AN263" s="237"/>
      <c r="AO263" s="176"/>
      <c r="AR263" s="176"/>
    </row>
    <row r="264" spans="1:44" s="247" customFormat="1">
      <c r="A264" s="248"/>
      <c r="B264" s="248"/>
      <c r="C264" s="149"/>
      <c r="D264" s="149"/>
      <c r="E264" s="149"/>
      <c r="F264" s="149"/>
      <c r="G264" s="149"/>
      <c r="H264" s="503" t="s">
        <v>843</v>
      </c>
      <c r="I264" s="503"/>
      <c r="J264" s="503"/>
      <c r="K264" s="503"/>
      <c r="L264" s="503"/>
      <c r="M264" s="503"/>
      <c r="N264" s="503"/>
      <c r="O264" s="503"/>
      <c r="P264" s="503"/>
      <c r="Q264" s="503"/>
      <c r="R264" s="503"/>
      <c r="S264" s="503"/>
      <c r="T264" s="418" t="s">
        <v>80</v>
      </c>
      <c r="U264" s="418"/>
      <c r="V264" s="149">
        <v>1</v>
      </c>
      <c r="W264" s="74">
        <v>0</v>
      </c>
      <c r="X264" s="74">
        <f>V264*W264</f>
        <v>0</v>
      </c>
      <c r="Y264" s="74"/>
      <c r="Z264" s="248"/>
      <c r="AA264" s="248"/>
      <c r="AC264" s="176"/>
      <c r="AD264" s="237"/>
      <c r="AE264" s="176"/>
      <c r="AF264" s="237"/>
      <c r="AG264" s="176"/>
      <c r="AH264" s="237"/>
      <c r="AI264" s="176"/>
      <c r="AJ264" s="237"/>
      <c r="AK264" s="176"/>
      <c r="AM264" s="238"/>
      <c r="AN264" s="237"/>
      <c r="AO264" s="176"/>
      <c r="AR264" s="176"/>
    </row>
    <row r="265" spans="1:44" s="249" customFormat="1">
      <c r="H265" s="246"/>
      <c r="I265" s="246"/>
      <c r="J265" s="246"/>
      <c r="K265" s="246"/>
      <c r="L265" s="246"/>
      <c r="M265" s="246"/>
      <c r="N265" s="246"/>
      <c r="O265" s="246"/>
      <c r="P265" s="246"/>
      <c r="Q265" s="246"/>
      <c r="R265" s="246"/>
      <c r="S265" s="246"/>
      <c r="X265" s="70"/>
      <c r="Y265" s="70"/>
    </row>
    <row r="266" spans="1:44" s="249" customFormat="1">
      <c r="A266" s="399">
        <v>39</v>
      </c>
      <c r="B266" s="399"/>
      <c r="C266" s="512" t="s">
        <v>844</v>
      </c>
      <c r="D266" s="512"/>
      <c r="E266" s="512"/>
      <c r="F266" s="512"/>
      <c r="G266" s="512"/>
      <c r="H266" s="505" t="s">
        <v>845</v>
      </c>
      <c r="I266" s="505"/>
      <c r="J266" s="505"/>
      <c r="K266" s="505"/>
      <c r="L266" s="505"/>
      <c r="M266" s="505"/>
      <c r="N266" s="505"/>
      <c r="O266" s="505"/>
      <c r="P266" s="505"/>
      <c r="Q266" s="505"/>
      <c r="R266" s="505"/>
      <c r="S266" s="505"/>
      <c r="W266" s="70"/>
      <c r="X266" s="70"/>
      <c r="Y266" s="70"/>
    </row>
    <row r="267" spans="1:44" s="268" customFormat="1">
      <c r="A267" s="258"/>
      <c r="B267" s="258"/>
      <c r="C267" s="265"/>
      <c r="D267" s="265"/>
      <c r="E267" s="265"/>
      <c r="F267" s="265"/>
      <c r="G267" s="265"/>
      <c r="H267" s="505" t="s">
        <v>846</v>
      </c>
      <c r="I267" s="505"/>
      <c r="J267" s="505"/>
      <c r="K267" s="505"/>
      <c r="L267" s="505"/>
      <c r="M267" s="505"/>
      <c r="N267" s="505"/>
      <c r="O267" s="505"/>
      <c r="P267" s="505"/>
      <c r="Q267" s="505"/>
      <c r="R267" s="505"/>
      <c r="S267" s="505"/>
      <c r="W267" s="70"/>
      <c r="X267" s="70"/>
      <c r="Y267" s="70"/>
    </row>
    <row r="268" spans="1:44" s="268" customFormat="1">
      <c r="A268" s="258"/>
      <c r="B268" s="258"/>
      <c r="C268" s="265"/>
      <c r="D268" s="265"/>
      <c r="E268" s="265"/>
      <c r="F268" s="265"/>
      <c r="G268" s="265"/>
      <c r="H268" s="505" t="s">
        <v>847</v>
      </c>
      <c r="I268" s="505"/>
      <c r="J268" s="505"/>
      <c r="K268" s="505"/>
      <c r="L268" s="505"/>
      <c r="M268" s="505"/>
      <c r="N268" s="505"/>
      <c r="O268" s="505"/>
      <c r="P268" s="505"/>
      <c r="Q268" s="505"/>
      <c r="R268" s="505"/>
      <c r="S268" s="505"/>
      <c r="W268" s="70"/>
      <c r="X268" s="70"/>
      <c r="Y268" s="70"/>
    </row>
    <row r="269" spans="1:44" s="249" customFormat="1">
      <c r="A269" s="151"/>
      <c r="B269" s="151"/>
      <c r="C269" s="1"/>
      <c r="D269" s="1"/>
      <c r="E269" s="1"/>
      <c r="F269" s="1"/>
      <c r="G269" s="1"/>
      <c r="H269" s="513" t="s">
        <v>848</v>
      </c>
      <c r="I269" s="513"/>
      <c r="J269" s="513"/>
      <c r="K269" s="513"/>
      <c r="L269" s="513"/>
      <c r="M269" s="513"/>
      <c r="N269" s="513"/>
      <c r="O269" s="513"/>
      <c r="P269" s="513"/>
      <c r="Q269" s="513"/>
      <c r="R269" s="513"/>
      <c r="S269" s="513"/>
      <c r="T269" s="1"/>
      <c r="U269" s="1"/>
      <c r="W269" s="70"/>
      <c r="X269" s="70"/>
      <c r="Y269" s="70"/>
      <c r="AB269" s="268"/>
      <c r="AC269" s="262"/>
      <c r="AD269" s="268"/>
      <c r="AE269" s="262"/>
      <c r="AF269" s="268"/>
      <c r="AG269" s="262"/>
      <c r="AH269" s="268"/>
      <c r="AI269" s="262"/>
      <c r="AJ269" s="268"/>
      <c r="AK269" s="262"/>
      <c r="AL269" s="268"/>
      <c r="AM269" s="270"/>
      <c r="AN269" s="268"/>
      <c r="AO269" s="82"/>
      <c r="AP269" s="268"/>
      <c r="AQ269" s="268"/>
      <c r="AR269" s="271"/>
    </row>
    <row r="270" spans="1:44" s="249" customFormat="1">
      <c r="H270" s="431" t="s">
        <v>861</v>
      </c>
      <c r="I270" s="431"/>
      <c r="J270" s="431"/>
      <c r="K270" s="431"/>
      <c r="L270" s="431"/>
      <c r="M270" s="431"/>
      <c r="N270" s="431"/>
      <c r="O270" s="431"/>
      <c r="P270" s="431"/>
      <c r="Q270" s="431"/>
      <c r="R270" s="431"/>
      <c r="S270" s="431"/>
      <c r="T270" s="399" t="s">
        <v>80</v>
      </c>
      <c r="U270" s="399"/>
      <c r="V270" s="249">
        <v>2</v>
      </c>
      <c r="W270" s="70">
        <f>AM270</f>
        <v>0</v>
      </c>
      <c r="X270" s="70">
        <f>V270*W270</f>
        <v>0</v>
      </c>
      <c r="Y270" s="70"/>
      <c r="Z270" s="249">
        <f>AB270/1000</f>
        <v>0.8810309999999999</v>
      </c>
      <c r="AA270" s="249">
        <f>V270*Z270</f>
        <v>1.7620619999999998</v>
      </c>
      <c r="AB270" s="268">
        <v>881.03099999999995</v>
      </c>
      <c r="AC270" s="263"/>
      <c r="AD270" s="71"/>
      <c r="AE270" s="263"/>
      <c r="AF270" s="71"/>
      <c r="AG270" s="263"/>
      <c r="AH270" s="71"/>
      <c r="AI270" s="263"/>
      <c r="AJ270" s="71"/>
      <c r="AK270" s="263"/>
      <c r="AL270" s="268"/>
      <c r="AM270" s="69"/>
      <c r="AN270" s="71"/>
      <c r="AO270" s="263"/>
      <c r="AP270" s="268"/>
      <c r="AQ270" s="268"/>
      <c r="AR270" s="263"/>
    </row>
    <row r="271" spans="1:44" s="249" customFormat="1">
      <c r="H271" s="245"/>
      <c r="I271" s="245"/>
      <c r="J271" s="245"/>
      <c r="K271" s="245"/>
      <c r="L271" s="245"/>
      <c r="M271" s="245"/>
      <c r="N271" s="245"/>
      <c r="O271" s="245"/>
      <c r="P271" s="245"/>
      <c r="Q271" s="241"/>
      <c r="R271" s="241"/>
      <c r="S271" s="241"/>
      <c r="T271" s="241"/>
      <c r="U271" s="241"/>
      <c r="W271" s="70"/>
      <c r="X271" s="70"/>
      <c r="Y271" s="70"/>
      <c r="AC271" s="240"/>
      <c r="AD271" s="71"/>
      <c r="AE271" s="240"/>
      <c r="AF271" s="71"/>
      <c r="AG271" s="240"/>
      <c r="AH271" s="71"/>
      <c r="AI271" s="240"/>
      <c r="AJ271" s="71"/>
      <c r="AK271" s="240"/>
      <c r="AM271" s="69"/>
      <c r="AN271" s="71"/>
      <c r="AO271" s="240"/>
      <c r="AR271" s="240"/>
    </row>
    <row r="272" spans="1:44" s="268" customFormat="1">
      <c r="A272" s="412">
        <v>40</v>
      </c>
      <c r="B272" s="412"/>
      <c r="C272" s="412"/>
      <c r="D272" s="412"/>
      <c r="E272" s="412"/>
      <c r="F272" s="412"/>
      <c r="G272" s="412"/>
      <c r="H272" s="507" t="s">
        <v>849</v>
      </c>
      <c r="I272" s="507"/>
      <c r="J272" s="507"/>
      <c r="K272" s="507"/>
      <c r="L272" s="507"/>
      <c r="M272" s="507"/>
      <c r="N272" s="507"/>
      <c r="O272" s="507"/>
      <c r="P272" s="507"/>
      <c r="Q272" s="507"/>
      <c r="R272" s="507"/>
      <c r="S272" s="507"/>
      <c r="T272" s="194"/>
      <c r="U272" s="194"/>
      <c r="V272" s="43"/>
      <c r="W272" s="284"/>
      <c r="X272" s="235"/>
      <c r="Y272" s="70"/>
      <c r="AC272" s="263"/>
      <c r="AD272" s="71"/>
      <c r="AE272" s="263"/>
      <c r="AF272" s="71"/>
      <c r="AG272" s="263"/>
      <c r="AH272" s="71"/>
      <c r="AI272" s="263"/>
      <c r="AJ272" s="71"/>
      <c r="AK272" s="263"/>
      <c r="AM272" s="69"/>
      <c r="AN272" s="71"/>
      <c r="AO272" s="263"/>
      <c r="AR272" s="263"/>
    </row>
    <row r="273" spans="1:44" s="268" customFormat="1">
      <c r="H273" s="507" t="s">
        <v>850</v>
      </c>
      <c r="I273" s="507"/>
      <c r="J273" s="507"/>
      <c r="K273" s="507"/>
      <c r="L273" s="507"/>
      <c r="M273" s="507"/>
      <c r="N273" s="507"/>
      <c r="O273" s="507"/>
      <c r="P273" s="507"/>
      <c r="Q273" s="507"/>
      <c r="R273" s="507"/>
      <c r="S273" s="507"/>
      <c r="T273" s="412" t="s">
        <v>156</v>
      </c>
      <c r="U273" s="412"/>
      <c r="V273" s="43">
        <f>1.093*V270</f>
        <v>2.1859999999999999</v>
      </c>
      <c r="W273" s="234">
        <v>0</v>
      </c>
      <c r="X273" s="235">
        <f>V273*W273</f>
        <v>0</v>
      </c>
      <c r="Y273" s="70"/>
      <c r="Z273" s="268">
        <f>AB273/1000</f>
        <v>2.8500000000000001E-2</v>
      </c>
      <c r="AA273" s="268">
        <f>V273*Z273</f>
        <v>6.2301000000000002E-2</v>
      </c>
      <c r="AB273" s="268">
        <v>28.5</v>
      </c>
      <c r="AC273" s="263"/>
      <c r="AD273" s="71"/>
      <c r="AE273" s="263"/>
      <c r="AF273" s="71"/>
      <c r="AG273" s="263"/>
      <c r="AH273" s="71"/>
      <c r="AI273" s="263"/>
      <c r="AJ273" s="71"/>
      <c r="AK273" s="263"/>
      <c r="AM273" s="69"/>
      <c r="AN273" s="71"/>
      <c r="AO273" s="263"/>
      <c r="AR273" s="263"/>
    </row>
    <row r="274" spans="1:44" s="268" customFormat="1">
      <c r="H274" s="259"/>
      <c r="I274" s="259"/>
      <c r="J274" s="259"/>
      <c r="K274" s="259"/>
      <c r="L274" s="259"/>
      <c r="M274" s="259"/>
      <c r="N274" s="259"/>
      <c r="O274" s="259"/>
      <c r="P274" s="259"/>
      <c r="Q274" s="259"/>
      <c r="R274" s="259"/>
      <c r="S274" s="259"/>
      <c r="X274" s="70"/>
      <c r="Y274" s="70"/>
    </row>
    <row r="275" spans="1:44" s="268" customFormat="1">
      <c r="A275" s="399">
        <v>41</v>
      </c>
      <c r="B275" s="399"/>
      <c r="C275" s="399" t="s">
        <v>356</v>
      </c>
      <c r="D275" s="399"/>
      <c r="E275" s="399"/>
      <c r="F275" s="399"/>
      <c r="G275" s="399"/>
      <c r="H275" s="431" t="s">
        <v>851</v>
      </c>
      <c r="I275" s="431"/>
      <c r="J275" s="431"/>
      <c r="K275" s="431"/>
      <c r="L275" s="431"/>
      <c r="M275" s="431"/>
      <c r="N275" s="431"/>
      <c r="O275" s="431"/>
      <c r="P275" s="431"/>
      <c r="Q275" s="431"/>
      <c r="R275" s="431"/>
      <c r="S275" s="431"/>
      <c r="T275" s="399" t="str">
        <f>IF(C275="","",VLOOKUP(C275,[2]ÚRS!$A$6:$D$387,3,FALSE))</f>
        <v>kg</v>
      </c>
      <c r="U275" s="399"/>
      <c r="V275" s="269">
        <f>AA273*1000</f>
        <v>62.301000000000002</v>
      </c>
      <c r="W275" s="285">
        <v>0</v>
      </c>
      <c r="X275" s="70"/>
      <c r="Y275" s="70">
        <f>V275*W275</f>
        <v>0</v>
      </c>
      <c r="AC275" s="263"/>
      <c r="AD275" s="71"/>
      <c r="AE275" s="263"/>
      <c r="AF275" s="71"/>
      <c r="AG275" s="263"/>
      <c r="AH275" s="71"/>
      <c r="AI275" s="263"/>
      <c r="AJ275" s="71"/>
      <c r="AK275" s="263"/>
      <c r="AM275" s="69"/>
      <c r="AN275" s="71"/>
      <c r="AO275" s="263"/>
      <c r="AR275" s="263"/>
    </row>
    <row r="276" spans="1:44" s="268" customFormat="1">
      <c r="H276" s="431" t="s">
        <v>261</v>
      </c>
      <c r="I276" s="431"/>
      <c r="J276" s="431"/>
      <c r="K276" s="431"/>
      <c r="L276" s="431"/>
      <c r="M276" s="431"/>
      <c r="N276" s="431"/>
      <c r="O276" s="431"/>
      <c r="P276" s="431"/>
      <c r="Q276" s="431"/>
      <c r="R276" s="431"/>
      <c r="S276" s="431"/>
      <c r="T276" s="258"/>
      <c r="U276" s="258"/>
      <c r="V276" s="269"/>
      <c r="W276" s="286"/>
      <c r="X276" s="70"/>
      <c r="Y276" s="70"/>
      <c r="AC276" s="263"/>
      <c r="AD276" s="71"/>
      <c r="AE276" s="263"/>
      <c r="AF276" s="71"/>
      <c r="AG276" s="263"/>
      <c r="AH276" s="71"/>
      <c r="AI276" s="263"/>
      <c r="AJ276" s="71"/>
      <c r="AK276" s="263"/>
      <c r="AM276" s="69"/>
      <c r="AN276" s="71"/>
      <c r="AO276" s="263"/>
      <c r="AR276" s="263"/>
    </row>
    <row r="277" spans="1:44" s="268" customFormat="1">
      <c r="A277" s="194"/>
      <c r="B277" s="194"/>
      <c r="C277" s="194"/>
      <c r="D277" s="194"/>
      <c r="E277" s="194"/>
      <c r="F277" s="194"/>
      <c r="G277" s="194"/>
      <c r="H277" s="194"/>
      <c r="I277" s="194"/>
      <c r="J277" s="194"/>
      <c r="K277" s="194"/>
      <c r="L277" s="194"/>
      <c r="M277" s="194"/>
      <c r="N277" s="194"/>
      <c r="O277" s="194"/>
      <c r="P277" s="194"/>
      <c r="Q277" s="194"/>
      <c r="R277" s="194"/>
      <c r="S277" s="194"/>
      <c r="T277" s="194"/>
      <c r="U277" s="194"/>
      <c r="V277" s="43"/>
      <c r="W277" s="43"/>
      <c r="X277" s="1"/>
      <c r="Y277" s="70"/>
      <c r="AC277" s="263"/>
      <c r="AD277" s="71"/>
      <c r="AE277" s="263"/>
      <c r="AF277" s="71"/>
      <c r="AG277" s="263"/>
      <c r="AH277" s="71"/>
      <c r="AI277" s="263"/>
      <c r="AJ277" s="71"/>
      <c r="AK277" s="263"/>
      <c r="AM277" s="69"/>
      <c r="AN277" s="71"/>
      <c r="AO277" s="263"/>
      <c r="AR277" s="263"/>
    </row>
    <row r="278" spans="1:44" s="268" customFormat="1">
      <c r="A278" s="412">
        <v>42</v>
      </c>
      <c r="B278" s="412"/>
      <c r="C278" s="412" t="s">
        <v>715</v>
      </c>
      <c r="D278" s="412"/>
      <c r="E278" s="412"/>
      <c r="F278" s="412"/>
      <c r="G278" s="412"/>
      <c r="H278" s="507" t="str">
        <f>IF(C278="","",VLOOKUP(C278,[2]HILTI!$A$1:$D$10,2,FALSE))</f>
        <v>Chemická kotva</v>
      </c>
      <c r="I278" s="507"/>
      <c r="J278" s="507"/>
      <c r="K278" s="507"/>
      <c r="L278" s="507"/>
      <c r="M278" s="507"/>
      <c r="N278" s="507"/>
      <c r="O278" s="507"/>
      <c r="P278" s="507"/>
      <c r="Q278" s="507"/>
      <c r="R278" s="507"/>
      <c r="S278" s="507"/>
      <c r="T278" s="259"/>
      <c r="U278" s="259"/>
      <c r="V278" s="43"/>
      <c r="W278" s="205"/>
      <c r="X278" s="70"/>
      <c r="Y278" s="70"/>
      <c r="AC278" s="263"/>
      <c r="AD278" s="71"/>
      <c r="AE278" s="263"/>
      <c r="AF278" s="71"/>
      <c r="AG278" s="263"/>
      <c r="AH278" s="71"/>
      <c r="AI278" s="263"/>
      <c r="AJ278" s="71"/>
      <c r="AK278" s="263"/>
      <c r="AM278" s="69"/>
      <c r="AN278" s="71"/>
      <c r="AO278" s="263"/>
      <c r="AR278" s="263"/>
    </row>
    <row r="279" spans="1:44" s="268" customFormat="1">
      <c r="A279" s="267"/>
      <c r="B279" s="267"/>
      <c r="C279" s="412" t="s">
        <v>707</v>
      </c>
      <c r="D279" s="412"/>
      <c r="E279" s="412"/>
      <c r="F279" s="412"/>
      <c r="G279" s="412"/>
      <c r="H279" s="507" t="s">
        <v>908</v>
      </c>
      <c r="I279" s="507"/>
      <c r="J279" s="507"/>
      <c r="K279" s="507"/>
      <c r="L279" s="507"/>
      <c r="M279" s="507"/>
      <c r="N279" s="507"/>
      <c r="O279" s="507"/>
      <c r="P279" s="507"/>
      <c r="Q279" s="507"/>
      <c r="R279" s="507"/>
      <c r="S279" s="507"/>
      <c r="T279" s="412" t="str">
        <f>IF(C279="","",VLOOKUP(C279,[2]HILTI!$A$1:$D$12,3,FALSE))</f>
        <v>ks</v>
      </c>
      <c r="U279" s="412"/>
      <c r="V279" s="43">
        <v>28</v>
      </c>
      <c r="W279" s="43">
        <v>0</v>
      </c>
      <c r="X279" s="235">
        <f>V279*W279</f>
        <v>0</v>
      </c>
      <c r="Y279" s="70"/>
      <c r="AC279" s="263"/>
      <c r="AD279" s="71"/>
      <c r="AE279" s="263"/>
      <c r="AF279" s="71"/>
      <c r="AG279" s="263"/>
      <c r="AH279" s="71"/>
      <c r="AI279" s="263"/>
      <c r="AJ279" s="71"/>
      <c r="AK279" s="263"/>
      <c r="AM279" s="69"/>
      <c r="AN279" s="71"/>
      <c r="AO279" s="263"/>
      <c r="AR279" s="263"/>
    </row>
    <row r="280" spans="1:44" s="249" customFormat="1">
      <c r="H280" s="246"/>
      <c r="I280" s="246"/>
      <c r="J280" s="246"/>
      <c r="K280" s="246"/>
      <c r="L280" s="246"/>
      <c r="M280" s="246"/>
      <c r="N280" s="246"/>
      <c r="O280" s="246"/>
      <c r="P280" s="246"/>
      <c r="Q280" s="246"/>
      <c r="R280" s="246"/>
      <c r="S280" s="246"/>
      <c r="X280" s="70"/>
      <c r="Y280" s="70"/>
    </row>
    <row r="281" spans="1:44" s="268" customFormat="1">
      <c r="A281" s="412">
        <v>43</v>
      </c>
      <c r="B281" s="412"/>
      <c r="C281" s="412" t="s">
        <v>710</v>
      </c>
      <c r="D281" s="412"/>
      <c r="E281" s="412"/>
      <c r="F281" s="412"/>
      <c r="G281" s="412"/>
      <c r="H281" s="507" t="str">
        <f>IF(C281="","",VLOOKUP(C281,[2]HILTI!$A$1:$D$10,2,FALSE))</f>
        <v>Lepící hmota</v>
      </c>
      <c r="I281" s="507"/>
      <c r="J281" s="507"/>
      <c r="K281" s="507"/>
      <c r="L281" s="507"/>
      <c r="M281" s="507"/>
      <c r="N281" s="507"/>
      <c r="O281" s="507"/>
      <c r="P281" s="507"/>
      <c r="Q281" s="507"/>
      <c r="R281" s="507"/>
      <c r="S281" s="507"/>
      <c r="T281" s="412" t="str">
        <f>IF(C281="","",VLOOKUP(C281,[2]HILTI!$A$1:$D$12,3,FALSE))</f>
        <v>ks</v>
      </c>
      <c r="U281" s="412"/>
      <c r="V281" s="43">
        <v>4</v>
      </c>
      <c r="W281" s="43">
        <v>0</v>
      </c>
      <c r="X281" s="235">
        <f>V281*W281</f>
        <v>0</v>
      </c>
      <c r="Y281" s="70"/>
      <c r="AC281" s="263"/>
      <c r="AD281" s="71"/>
      <c r="AE281" s="263"/>
      <c r="AF281" s="71"/>
      <c r="AG281" s="263"/>
      <c r="AH281" s="71"/>
      <c r="AI281" s="263"/>
      <c r="AJ281" s="71"/>
      <c r="AK281" s="263"/>
      <c r="AM281" s="69"/>
      <c r="AN281" s="71"/>
      <c r="AO281" s="263"/>
      <c r="AR281" s="263"/>
    </row>
    <row r="282" spans="1:44" s="268" customFormat="1">
      <c r="A282" s="267"/>
      <c r="B282" s="267"/>
      <c r="C282" s="412" t="s">
        <v>711</v>
      </c>
      <c r="D282" s="412"/>
      <c r="E282" s="412"/>
      <c r="F282" s="412"/>
      <c r="G282" s="412"/>
      <c r="H282" s="507" t="s">
        <v>909</v>
      </c>
      <c r="I282" s="507"/>
      <c r="J282" s="507"/>
      <c r="K282" s="507"/>
      <c r="L282" s="507"/>
      <c r="M282" s="507"/>
      <c r="N282" s="507"/>
      <c r="O282" s="507"/>
      <c r="P282" s="507"/>
      <c r="Q282" s="507"/>
      <c r="R282" s="507"/>
      <c r="S282" s="507"/>
      <c r="T282" s="194"/>
      <c r="U282" s="194"/>
      <c r="V282" s="43"/>
      <c r="W282" s="205"/>
      <c r="X282" s="70"/>
      <c r="Y282" s="70"/>
      <c r="AC282" s="263"/>
      <c r="AD282" s="71"/>
      <c r="AE282" s="263"/>
      <c r="AF282" s="71"/>
      <c r="AG282" s="263"/>
      <c r="AH282" s="71"/>
      <c r="AI282" s="263"/>
      <c r="AJ282" s="71"/>
      <c r="AK282" s="263"/>
      <c r="AM282" s="69"/>
      <c r="AN282" s="71"/>
      <c r="AO282" s="263"/>
      <c r="AR282" s="263"/>
    </row>
    <row r="283" spans="1:44" s="268" customFormat="1">
      <c r="A283" s="267"/>
      <c r="B283" s="267"/>
      <c r="C283" s="412" t="s">
        <v>712</v>
      </c>
      <c r="D283" s="412"/>
      <c r="E283" s="412"/>
      <c r="F283" s="412"/>
      <c r="G283" s="412"/>
      <c r="H283" s="507" t="str">
        <f>IF(C283="","",VLOOKUP(C283,[2]HILTI!$A$1:$D$10,2,FALSE))</f>
        <v>balení 330 ml</v>
      </c>
      <c r="I283" s="507"/>
      <c r="J283" s="507"/>
      <c r="K283" s="507"/>
      <c r="L283" s="507"/>
      <c r="M283" s="507"/>
      <c r="N283" s="507"/>
      <c r="O283" s="507"/>
      <c r="P283" s="507"/>
      <c r="Q283" s="507"/>
      <c r="R283" s="507"/>
      <c r="S283" s="507"/>
      <c r="T283" s="259"/>
      <c r="U283" s="259"/>
      <c r="V283" s="43"/>
      <c r="W283" s="205"/>
      <c r="X283" s="70"/>
      <c r="Y283" s="70"/>
      <c r="AC283" s="263"/>
      <c r="AD283" s="71"/>
      <c r="AE283" s="263"/>
      <c r="AF283" s="71"/>
      <c r="AG283" s="263"/>
      <c r="AH283" s="71"/>
      <c r="AI283" s="263"/>
      <c r="AJ283" s="71"/>
      <c r="AK283" s="263"/>
      <c r="AM283" s="69"/>
      <c r="AN283" s="71"/>
      <c r="AO283" s="263"/>
      <c r="AR283" s="263"/>
    </row>
    <row r="284" spans="1:44" s="268" customFormat="1">
      <c r="A284" s="194"/>
      <c r="B284" s="194"/>
      <c r="C284" s="194"/>
      <c r="D284" s="194"/>
      <c r="E284" s="194"/>
      <c r="F284" s="194"/>
      <c r="G284" s="194"/>
      <c r="H284" s="194"/>
      <c r="I284" s="194"/>
      <c r="J284" s="194"/>
      <c r="K284" s="194"/>
      <c r="L284" s="194"/>
      <c r="M284" s="194"/>
      <c r="N284" s="194"/>
      <c r="O284" s="194"/>
      <c r="P284" s="194"/>
      <c r="Q284" s="194"/>
      <c r="R284" s="194"/>
      <c r="S284" s="194"/>
      <c r="T284" s="194"/>
      <c r="U284" s="194"/>
      <c r="V284" s="43"/>
      <c r="W284" s="43"/>
      <c r="X284" s="1"/>
      <c r="Y284" s="70"/>
      <c r="AC284" s="263"/>
      <c r="AD284" s="71"/>
      <c r="AE284" s="263"/>
      <c r="AF284" s="71"/>
      <c r="AG284" s="263"/>
      <c r="AH284" s="71"/>
      <c r="AI284" s="263"/>
      <c r="AJ284" s="71"/>
      <c r="AK284" s="263"/>
      <c r="AM284" s="69"/>
      <c r="AN284" s="71"/>
      <c r="AO284" s="263"/>
      <c r="AR284" s="263"/>
    </row>
    <row r="285" spans="1:44" s="268" customFormat="1">
      <c r="A285" s="412">
        <v>44</v>
      </c>
      <c r="B285" s="412"/>
      <c r="C285" s="412" t="s">
        <v>713</v>
      </c>
      <c r="D285" s="412"/>
      <c r="E285" s="412"/>
      <c r="F285" s="412"/>
      <c r="G285" s="412"/>
      <c r="H285" s="507" t="s">
        <v>910</v>
      </c>
      <c r="I285" s="507"/>
      <c r="J285" s="507"/>
      <c r="K285" s="507"/>
      <c r="L285" s="507"/>
      <c r="M285" s="507"/>
      <c r="N285" s="507"/>
      <c r="O285" s="507"/>
      <c r="P285" s="507"/>
      <c r="Q285" s="507"/>
      <c r="R285" s="507"/>
      <c r="S285" s="507"/>
      <c r="T285" s="412" t="str">
        <f>IF(C285="","",VLOOKUP(C285,[2]HILTI!$A$1:$D$12,3,FALSE))</f>
        <v>ks</v>
      </c>
      <c r="U285" s="412"/>
      <c r="V285" s="43">
        <f>V279</f>
        <v>28</v>
      </c>
      <c r="W285" s="43">
        <v>0</v>
      </c>
      <c r="X285" s="253"/>
      <c r="Y285" s="253">
        <f>V285*W285</f>
        <v>0</v>
      </c>
      <c r="Z285" s="267"/>
      <c r="AA285" s="267"/>
      <c r="AC285" s="263"/>
      <c r="AD285" s="71"/>
      <c r="AE285" s="263"/>
      <c r="AF285" s="71"/>
      <c r="AG285" s="263"/>
      <c r="AH285" s="71"/>
      <c r="AI285" s="263"/>
      <c r="AJ285" s="71"/>
      <c r="AK285" s="263"/>
      <c r="AM285" s="69"/>
      <c r="AN285" s="71"/>
      <c r="AO285" s="263"/>
      <c r="AR285" s="263"/>
    </row>
    <row r="286" spans="1:44" s="268" customFormat="1">
      <c r="A286" s="194"/>
      <c r="B286" s="194"/>
      <c r="C286" s="194"/>
      <c r="D286" s="194"/>
      <c r="E286" s="194"/>
      <c r="F286" s="194"/>
      <c r="G286" s="194"/>
      <c r="H286" s="194"/>
      <c r="I286" s="194"/>
      <c r="J286" s="194"/>
      <c r="K286" s="194"/>
      <c r="L286" s="194"/>
      <c r="M286" s="194"/>
      <c r="N286" s="194"/>
      <c r="O286" s="194"/>
      <c r="P286" s="194"/>
      <c r="Q286" s="194"/>
      <c r="R286" s="194"/>
      <c r="S286" s="194"/>
      <c r="T286" s="194"/>
      <c r="U286" s="194"/>
      <c r="V286" s="43"/>
      <c r="W286" s="43"/>
      <c r="X286" s="1"/>
      <c r="Y286" s="70"/>
      <c r="AC286" s="263"/>
      <c r="AD286" s="71"/>
      <c r="AE286" s="263"/>
      <c r="AF286" s="71"/>
      <c r="AG286" s="263"/>
      <c r="AH286" s="71"/>
      <c r="AI286" s="263"/>
      <c r="AJ286" s="71"/>
      <c r="AK286" s="263"/>
      <c r="AM286" s="69"/>
      <c r="AN286" s="71"/>
      <c r="AO286" s="263"/>
      <c r="AR286" s="263"/>
    </row>
    <row r="287" spans="1:44" s="268" customFormat="1">
      <c r="A287" s="399">
        <v>45</v>
      </c>
      <c r="B287" s="399"/>
      <c r="C287" s="399" t="s">
        <v>569</v>
      </c>
      <c r="D287" s="399"/>
      <c r="E287" s="399"/>
      <c r="F287" s="399"/>
      <c r="G287" s="399"/>
      <c r="H287" s="431" t="s">
        <v>852</v>
      </c>
      <c r="I287" s="431"/>
      <c r="J287" s="431"/>
      <c r="K287" s="431"/>
      <c r="L287" s="431"/>
      <c r="M287" s="431"/>
      <c r="N287" s="431"/>
      <c r="O287" s="431"/>
      <c r="P287" s="431"/>
      <c r="Q287" s="431"/>
      <c r="R287" s="431"/>
      <c r="S287" s="431"/>
      <c r="T287" s="399" t="str">
        <f>IF(C287="","",VLOOKUP(C287,[2]ÚRS!$A$6:$D$387,3,FALSE))</f>
        <v>m</v>
      </c>
      <c r="U287" s="399"/>
      <c r="V287" s="269">
        <f>16.02*V270</f>
        <v>32.04</v>
      </c>
      <c r="W287" s="200">
        <v>0</v>
      </c>
      <c r="X287" s="70"/>
      <c r="Y287" s="70">
        <f>V287*W287</f>
        <v>0</v>
      </c>
      <c r="AC287" s="263"/>
      <c r="AD287" s="71"/>
      <c r="AE287" s="263"/>
      <c r="AF287" s="71"/>
      <c r="AG287" s="263"/>
      <c r="AH287" s="71"/>
      <c r="AI287" s="263"/>
      <c r="AJ287" s="71"/>
      <c r="AK287" s="263"/>
      <c r="AM287" s="69"/>
      <c r="AN287" s="71"/>
      <c r="AO287" s="263"/>
      <c r="AR287" s="263"/>
    </row>
    <row r="288" spans="1:44" s="249" customFormat="1">
      <c r="H288" s="246"/>
      <c r="I288" s="246"/>
      <c r="J288" s="246"/>
      <c r="K288" s="246"/>
      <c r="L288" s="246"/>
      <c r="M288" s="246"/>
      <c r="N288" s="246"/>
      <c r="O288" s="246"/>
      <c r="P288" s="246"/>
      <c r="Q288" s="246"/>
      <c r="R288" s="246"/>
      <c r="S288" s="246"/>
      <c r="X288" s="70"/>
      <c r="Y288" s="70"/>
    </row>
    <row r="289" spans="1:44" s="268" customFormat="1">
      <c r="A289" s="399">
        <v>46</v>
      </c>
      <c r="B289" s="399"/>
      <c r="C289" s="399" t="s">
        <v>579</v>
      </c>
      <c r="D289" s="399"/>
      <c r="E289" s="399"/>
      <c r="F289" s="399"/>
      <c r="G289" s="399"/>
      <c r="H289" s="431" t="s">
        <v>853</v>
      </c>
      <c r="I289" s="431"/>
      <c r="J289" s="431"/>
      <c r="K289" s="431"/>
      <c r="L289" s="431"/>
      <c r="M289" s="431"/>
      <c r="N289" s="431"/>
      <c r="O289" s="431"/>
      <c r="P289" s="431"/>
      <c r="Q289" s="431"/>
      <c r="R289" s="431"/>
      <c r="S289" s="431"/>
      <c r="T289" s="399" t="str">
        <f>IF(C289="","",VLOOKUP(C289,[2]ÚRS!$A$6:$D$387,3,FALSE))</f>
        <v>m</v>
      </c>
      <c r="U289" s="399"/>
      <c r="V289" s="269">
        <f>13.52*V270</f>
        <v>27.04</v>
      </c>
      <c r="W289" s="200">
        <v>0</v>
      </c>
      <c r="X289" s="70"/>
      <c r="Y289" s="70">
        <f>V289*W289</f>
        <v>0</v>
      </c>
      <c r="AC289" s="263"/>
      <c r="AD289" s="71"/>
      <c r="AE289" s="263"/>
      <c r="AF289" s="71"/>
      <c r="AG289" s="263"/>
      <c r="AH289" s="71"/>
      <c r="AI289" s="263"/>
      <c r="AJ289" s="71"/>
      <c r="AK289" s="263"/>
      <c r="AM289" s="69"/>
      <c r="AN289" s="71"/>
      <c r="AO289" s="263"/>
      <c r="AR289" s="263"/>
    </row>
    <row r="290" spans="1:44" s="268" customFormat="1">
      <c r="A290" s="287"/>
      <c r="B290" s="287"/>
      <c r="H290" s="431" t="s">
        <v>854</v>
      </c>
      <c r="I290" s="431"/>
      <c r="J290" s="431"/>
      <c r="K290" s="431"/>
      <c r="L290" s="431"/>
      <c r="M290" s="431"/>
      <c r="N290" s="431"/>
      <c r="O290" s="431"/>
      <c r="P290" s="431"/>
      <c r="Q290" s="431"/>
      <c r="R290" s="431"/>
      <c r="S290" s="431"/>
      <c r="T290" s="1"/>
      <c r="U290" s="1"/>
      <c r="W290" s="288"/>
      <c r="X290" s="70"/>
      <c r="Y290" s="70"/>
    </row>
    <row r="291" spans="1:44" s="249" customFormat="1">
      <c r="H291" s="246"/>
      <c r="I291" s="246"/>
      <c r="J291" s="246"/>
      <c r="K291" s="246"/>
      <c r="L291" s="246"/>
      <c r="M291" s="246"/>
      <c r="N291" s="246"/>
      <c r="O291" s="246"/>
      <c r="P291" s="246"/>
      <c r="Q291" s="246"/>
      <c r="R291" s="246"/>
      <c r="S291" s="246"/>
      <c r="X291" s="70"/>
      <c r="Y291" s="70"/>
    </row>
    <row r="292" spans="1:44" s="268" customFormat="1">
      <c r="A292" s="267"/>
      <c r="B292" s="267"/>
      <c r="C292" s="267"/>
      <c r="D292" s="267"/>
      <c r="E292" s="267"/>
      <c r="F292" s="267"/>
      <c r="G292" s="267"/>
      <c r="H292" s="266"/>
      <c r="I292" s="266"/>
      <c r="J292" s="266"/>
      <c r="K292" s="266"/>
      <c r="L292" s="266"/>
      <c r="M292" s="266"/>
      <c r="N292" s="266"/>
      <c r="O292" s="266"/>
      <c r="P292" s="266"/>
      <c r="Q292" s="266"/>
      <c r="R292" s="266"/>
      <c r="S292" s="266"/>
      <c r="T292" s="266"/>
      <c r="U292" s="266"/>
      <c r="V292" s="266"/>
      <c r="W292" s="74"/>
      <c r="X292" s="74"/>
      <c r="Y292" s="74"/>
      <c r="Z292" s="266"/>
      <c r="AA292" s="266"/>
      <c r="AC292" s="263"/>
      <c r="AD292" s="71"/>
      <c r="AE292" s="263"/>
      <c r="AF292" s="71"/>
      <c r="AG292" s="263"/>
      <c r="AH292" s="71"/>
      <c r="AI292" s="263"/>
      <c r="AJ292" s="71"/>
      <c r="AK292" s="263"/>
      <c r="AM292" s="69"/>
      <c r="AN292" s="71"/>
      <c r="AR292" s="263"/>
    </row>
    <row r="293" spans="1:44" s="268" customFormat="1">
      <c r="H293" s="429" t="s">
        <v>192</v>
      </c>
      <c r="I293" s="429"/>
      <c r="J293" s="429"/>
      <c r="K293" s="429"/>
      <c r="L293" s="429"/>
      <c r="M293" s="429"/>
      <c r="N293" s="429"/>
      <c r="O293" s="429"/>
      <c r="P293" s="429"/>
      <c r="W293" s="70"/>
      <c r="X293" s="255">
        <f>SUM(X254:X292)</f>
        <v>0</v>
      </c>
      <c r="Y293" s="255">
        <f>SUM(Y254:Y292)</f>
        <v>0</v>
      </c>
      <c r="Z293" s="313"/>
      <c r="AA293" s="313">
        <f>SUM(AA254:AA292)</f>
        <v>1.8243629999999997</v>
      </c>
      <c r="AC293" s="263"/>
      <c r="AD293" s="71"/>
      <c r="AE293" s="263"/>
      <c r="AF293" s="71"/>
      <c r="AG293" s="263"/>
      <c r="AH293" s="71"/>
      <c r="AI293" s="263"/>
      <c r="AJ293" s="71"/>
      <c r="AK293" s="263"/>
      <c r="AM293" s="69"/>
      <c r="AN293" s="71"/>
      <c r="AR293" s="263"/>
    </row>
    <row r="294" spans="1:44" s="268" customFormat="1">
      <c r="W294" s="70"/>
      <c r="X294" s="70"/>
      <c r="Y294" s="70"/>
    </row>
    <row r="295" spans="1:44" s="268" customFormat="1" ht="15.75" thickBot="1">
      <c r="A295" s="486" t="s">
        <v>37</v>
      </c>
      <c r="B295" s="486"/>
      <c r="C295" s="486"/>
      <c r="D295" s="486"/>
      <c r="E295" s="486"/>
      <c r="F295" s="486"/>
      <c r="G295" s="486"/>
      <c r="H295" s="486"/>
      <c r="I295" s="486"/>
      <c r="J295" s="486"/>
      <c r="K295" s="486"/>
      <c r="L295" s="486"/>
      <c r="M295" s="486"/>
      <c r="N295" s="486"/>
      <c r="O295" s="486"/>
      <c r="P295" s="486"/>
      <c r="Q295" s="486"/>
      <c r="R295" s="486"/>
      <c r="S295" s="486"/>
      <c r="T295" s="486"/>
      <c r="Z295" s="258" t="s">
        <v>40</v>
      </c>
      <c r="AA295" s="258">
        <f>AA246+1</f>
        <v>8</v>
      </c>
    </row>
    <row r="296" spans="1:44" s="268" customFormat="1">
      <c r="A296" s="487" t="s">
        <v>38</v>
      </c>
      <c r="B296" s="459"/>
      <c r="C296" s="459"/>
      <c r="D296" s="459"/>
      <c r="E296" s="459"/>
      <c r="F296" s="459"/>
      <c r="G296" s="460"/>
      <c r="H296" s="461" t="s">
        <v>744</v>
      </c>
      <c r="I296" s="409"/>
      <c r="J296" s="409"/>
      <c r="K296" s="409"/>
      <c r="L296" s="409"/>
      <c r="M296" s="409"/>
      <c r="N296" s="409"/>
      <c r="O296" s="409"/>
      <c r="P296" s="409"/>
      <c r="Q296" s="409"/>
      <c r="R296" s="409"/>
      <c r="S296" s="409"/>
      <c r="T296" s="409"/>
      <c r="U296" s="409"/>
      <c r="V296" s="409"/>
      <c r="W296" s="409"/>
      <c r="X296" s="462"/>
      <c r="Y296" s="260" t="s">
        <v>47</v>
      </c>
      <c r="Z296" s="414"/>
      <c r="AA296" s="416"/>
    </row>
    <row r="297" spans="1:44" s="268" customFormat="1">
      <c r="A297" s="488"/>
      <c r="B297" s="443"/>
      <c r="C297" s="443"/>
      <c r="D297" s="443"/>
      <c r="E297" s="443"/>
      <c r="F297" s="443"/>
      <c r="G297" s="444"/>
      <c r="H297" s="489" t="s">
        <v>745</v>
      </c>
      <c r="I297" s="490"/>
      <c r="J297" s="490"/>
      <c r="K297" s="490"/>
      <c r="L297" s="490"/>
      <c r="M297" s="490"/>
      <c r="N297" s="490"/>
      <c r="O297" s="490"/>
      <c r="P297" s="490"/>
      <c r="Q297" s="490"/>
      <c r="R297" s="490"/>
      <c r="S297" s="490"/>
      <c r="T297" s="490"/>
      <c r="U297" s="490"/>
      <c r="V297" s="490"/>
      <c r="W297" s="490"/>
      <c r="X297" s="491"/>
      <c r="Y297" s="27" t="s">
        <v>41</v>
      </c>
      <c r="Z297" s="492" t="s">
        <v>751</v>
      </c>
      <c r="AA297" s="493"/>
    </row>
    <row r="298" spans="1:44" s="268" customFormat="1">
      <c r="A298" s="494" t="s">
        <v>39</v>
      </c>
      <c r="B298" s="495"/>
      <c r="C298" s="495"/>
      <c r="D298" s="495"/>
      <c r="E298" s="495"/>
      <c r="F298" s="495"/>
      <c r="G298" s="496"/>
      <c r="H298" s="497" t="s">
        <v>754</v>
      </c>
      <c r="I298" s="498"/>
      <c r="J298" s="498"/>
      <c r="K298" s="498"/>
      <c r="L298" s="498"/>
      <c r="M298" s="498"/>
      <c r="N298" s="498"/>
      <c r="O298" s="498"/>
      <c r="P298" s="498"/>
      <c r="Q298" s="498"/>
      <c r="R298" s="498"/>
      <c r="S298" s="498"/>
      <c r="T298" s="498"/>
      <c r="U298" s="498"/>
      <c r="V298" s="498"/>
      <c r="W298" s="498"/>
      <c r="X298" s="499"/>
      <c r="Y298" s="28" t="s">
        <v>48</v>
      </c>
      <c r="Z298" s="500"/>
      <c r="AA298" s="501"/>
    </row>
    <row r="299" spans="1:44" s="268" customFormat="1" ht="15.75" thickBot="1">
      <c r="A299" s="397"/>
      <c r="B299" s="386"/>
      <c r="C299" s="386"/>
      <c r="D299" s="386"/>
      <c r="E299" s="386"/>
      <c r="F299" s="386"/>
      <c r="G299" s="394"/>
      <c r="H299" s="447" t="s">
        <v>755</v>
      </c>
      <c r="I299" s="448"/>
      <c r="J299" s="448"/>
      <c r="K299" s="448"/>
      <c r="L299" s="448"/>
      <c r="M299" s="448"/>
      <c r="N299" s="448"/>
      <c r="O299" s="448"/>
      <c r="P299" s="448"/>
      <c r="Q299" s="448"/>
      <c r="R299" s="448"/>
      <c r="S299" s="448"/>
      <c r="T299" s="448"/>
      <c r="U299" s="448"/>
      <c r="V299" s="448"/>
      <c r="W299" s="448"/>
      <c r="X299" s="449"/>
      <c r="Y299" s="90" t="s">
        <v>41</v>
      </c>
      <c r="Z299" s="450" t="s">
        <v>750</v>
      </c>
      <c r="AA299" s="451"/>
    </row>
    <row r="300" spans="1:44" s="268" customFormat="1">
      <c r="A300" s="452" t="s">
        <v>41</v>
      </c>
      <c r="B300" s="455" t="s">
        <v>42</v>
      </c>
      <c r="C300" s="458" t="s">
        <v>41</v>
      </c>
      <c r="D300" s="459"/>
      <c r="E300" s="459"/>
      <c r="F300" s="459"/>
      <c r="G300" s="460"/>
      <c r="H300" s="461"/>
      <c r="I300" s="409"/>
      <c r="J300" s="409"/>
      <c r="K300" s="409"/>
      <c r="L300" s="409"/>
      <c r="M300" s="409"/>
      <c r="N300" s="409"/>
      <c r="O300" s="409"/>
      <c r="P300" s="409"/>
      <c r="Q300" s="409"/>
      <c r="R300" s="409"/>
      <c r="S300" s="462"/>
      <c r="T300" s="463" t="s">
        <v>49</v>
      </c>
      <c r="U300" s="466" t="s">
        <v>50</v>
      </c>
      <c r="V300" s="469" t="s">
        <v>51</v>
      </c>
      <c r="W300" s="472" t="s">
        <v>52</v>
      </c>
      <c r="X300" s="474" t="s">
        <v>54</v>
      </c>
      <c r="Y300" s="475"/>
      <c r="Z300" s="476" t="s">
        <v>44</v>
      </c>
      <c r="AA300" s="477"/>
    </row>
    <row r="301" spans="1:44" s="268" customFormat="1" ht="15.75">
      <c r="A301" s="453"/>
      <c r="B301" s="456"/>
      <c r="C301" s="480" t="s">
        <v>43</v>
      </c>
      <c r="D301" s="481"/>
      <c r="E301" s="481"/>
      <c r="F301" s="481"/>
      <c r="G301" s="482"/>
      <c r="H301" s="446" t="s">
        <v>58</v>
      </c>
      <c r="I301" s="412"/>
      <c r="J301" s="412"/>
      <c r="K301" s="412"/>
      <c r="L301" s="412"/>
      <c r="M301" s="412"/>
      <c r="N301" s="412"/>
      <c r="O301" s="412"/>
      <c r="P301" s="412"/>
      <c r="Q301" s="412"/>
      <c r="R301" s="412"/>
      <c r="S301" s="483"/>
      <c r="T301" s="464"/>
      <c r="U301" s="467"/>
      <c r="V301" s="470"/>
      <c r="W301" s="473"/>
      <c r="X301" s="484" t="s">
        <v>55</v>
      </c>
      <c r="Y301" s="485"/>
      <c r="Z301" s="478"/>
      <c r="AA301" s="479"/>
      <c r="AB301" s="441" t="s">
        <v>53</v>
      </c>
      <c r="AC301" s="399"/>
      <c r="AD301" s="399"/>
      <c r="AE301" s="399"/>
      <c r="AF301" s="399"/>
      <c r="AG301" s="399"/>
      <c r="AH301" s="399"/>
      <c r="AI301" s="399"/>
      <c r="AJ301" s="399"/>
      <c r="AK301" s="399"/>
      <c r="AQ301" s="399" t="s">
        <v>193</v>
      </c>
      <c r="AR301" s="399"/>
    </row>
    <row r="302" spans="1:44" s="268" customFormat="1">
      <c r="A302" s="454"/>
      <c r="B302" s="457"/>
      <c r="C302" s="442" t="s">
        <v>42</v>
      </c>
      <c r="D302" s="443"/>
      <c r="E302" s="443"/>
      <c r="F302" s="443"/>
      <c r="G302" s="444"/>
      <c r="H302" s="417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45"/>
      <c r="T302" s="465"/>
      <c r="U302" s="468"/>
      <c r="V302" s="471"/>
      <c r="W302" s="29" t="s">
        <v>53</v>
      </c>
      <c r="X302" s="29" t="s">
        <v>56</v>
      </c>
      <c r="Y302" s="30" t="s">
        <v>57</v>
      </c>
      <c r="Z302" s="29" t="s">
        <v>45</v>
      </c>
      <c r="AA302" s="31" t="s">
        <v>46</v>
      </c>
      <c r="AB302" s="446" t="s">
        <v>81</v>
      </c>
      <c r="AC302" s="412"/>
      <c r="AD302" s="399" t="s">
        <v>148</v>
      </c>
      <c r="AE302" s="399"/>
      <c r="AF302" s="399" t="s">
        <v>149</v>
      </c>
      <c r="AG302" s="399"/>
      <c r="AH302" s="399" t="s">
        <v>150</v>
      </c>
      <c r="AI302" s="399"/>
      <c r="AJ302" s="399" t="s">
        <v>151</v>
      </c>
      <c r="AK302" s="399"/>
      <c r="AL302" s="399" t="s">
        <v>147</v>
      </c>
      <c r="AM302" s="399"/>
      <c r="AN302" s="399"/>
      <c r="AO302" s="399"/>
      <c r="AQ302" s="258" t="s">
        <v>191</v>
      </c>
      <c r="AR302" s="258" t="s">
        <v>29</v>
      </c>
    </row>
    <row r="303" spans="1:44" s="268" customFormat="1">
      <c r="C303" s="95"/>
      <c r="D303" s="95"/>
      <c r="E303" s="95"/>
      <c r="F303" s="95"/>
      <c r="G303" s="95"/>
      <c r="H303" s="440" t="s">
        <v>195</v>
      </c>
      <c r="I303" s="440"/>
      <c r="J303" s="440"/>
      <c r="K303" s="440"/>
      <c r="L303" s="440"/>
      <c r="M303" s="440"/>
      <c r="N303" s="440"/>
      <c r="O303" s="440"/>
      <c r="P303" s="440"/>
      <c r="Q303" s="440"/>
      <c r="R303" s="440"/>
      <c r="S303" s="440"/>
      <c r="T303" s="429">
        <f>AA246</f>
        <v>7</v>
      </c>
      <c r="U303" s="429"/>
      <c r="X303" s="255">
        <f>X293</f>
        <v>0</v>
      </c>
      <c r="Y303" s="255">
        <f>Y293</f>
        <v>0</v>
      </c>
      <c r="Z303" s="313"/>
      <c r="AA303" s="313">
        <f>AA293</f>
        <v>1.8243629999999997</v>
      </c>
    </row>
    <row r="304" spans="1:44" s="268" customFormat="1">
      <c r="H304" s="264"/>
      <c r="I304" s="264"/>
      <c r="J304" s="264"/>
      <c r="K304" s="264"/>
      <c r="L304" s="264"/>
      <c r="M304" s="264"/>
      <c r="N304" s="264"/>
      <c r="O304" s="264"/>
      <c r="P304" s="264"/>
      <c r="Q304" s="264"/>
      <c r="R304" s="264"/>
      <c r="S304" s="264"/>
      <c r="X304" s="70"/>
      <c r="Y304" s="70"/>
    </row>
    <row r="305" spans="1:44" s="268" customFormat="1">
      <c r="A305" s="399">
        <v>47</v>
      </c>
      <c r="B305" s="399"/>
      <c r="C305" s="399" t="s">
        <v>855</v>
      </c>
      <c r="D305" s="399"/>
      <c r="E305" s="399"/>
      <c r="F305" s="399"/>
      <c r="G305" s="399"/>
      <c r="H305" s="431" t="s">
        <v>856</v>
      </c>
      <c r="I305" s="431"/>
      <c r="J305" s="431"/>
      <c r="K305" s="431"/>
      <c r="L305" s="431"/>
      <c r="M305" s="431"/>
      <c r="N305" s="431"/>
      <c r="O305" s="431"/>
      <c r="P305" s="431"/>
      <c r="Q305" s="431"/>
      <c r="R305" s="431"/>
      <c r="S305" s="431"/>
      <c r="T305" s="399" t="s">
        <v>234</v>
      </c>
      <c r="U305" s="399"/>
      <c r="V305" s="269">
        <f>1.8*V270</f>
        <v>3.6</v>
      </c>
      <c r="W305" s="200">
        <v>0</v>
      </c>
      <c r="X305" s="70"/>
      <c r="Y305" s="70">
        <f>V305*W305</f>
        <v>0</v>
      </c>
      <c r="AC305" s="263"/>
      <c r="AD305" s="71"/>
      <c r="AE305" s="263"/>
      <c r="AF305" s="71"/>
      <c r="AG305" s="263"/>
      <c r="AH305" s="71"/>
      <c r="AI305" s="263"/>
      <c r="AJ305" s="71"/>
      <c r="AK305" s="263"/>
      <c r="AM305" s="69"/>
      <c r="AN305" s="71"/>
      <c r="AO305" s="263"/>
      <c r="AR305" s="263"/>
    </row>
    <row r="306" spans="1:44" s="268" customFormat="1">
      <c r="A306" s="287"/>
      <c r="B306" s="287"/>
      <c r="H306" s="431" t="s">
        <v>857</v>
      </c>
      <c r="I306" s="431"/>
      <c r="J306" s="431"/>
      <c r="K306" s="431"/>
      <c r="L306" s="431"/>
      <c r="M306" s="431"/>
      <c r="N306" s="431"/>
      <c r="O306" s="431"/>
      <c r="P306" s="431"/>
      <c r="Q306" s="431"/>
      <c r="R306" s="431"/>
      <c r="S306" s="431"/>
      <c r="T306" s="1"/>
      <c r="U306" s="1"/>
      <c r="W306" s="288"/>
      <c r="X306" s="70"/>
      <c r="Y306" s="70"/>
    </row>
    <row r="307" spans="1:44" s="268" customFormat="1">
      <c r="A307" s="287"/>
      <c r="B307" s="287"/>
      <c r="H307" s="261"/>
      <c r="I307" s="261"/>
      <c r="J307" s="261"/>
      <c r="K307" s="261"/>
      <c r="L307" s="261"/>
      <c r="M307" s="261"/>
      <c r="N307" s="261"/>
      <c r="O307" s="261"/>
      <c r="P307" s="261"/>
      <c r="Q307" s="261"/>
      <c r="R307" s="261"/>
      <c r="S307" s="261"/>
      <c r="T307" s="1"/>
      <c r="U307" s="1"/>
      <c r="W307" s="288"/>
      <c r="X307" s="70"/>
      <c r="Y307" s="70"/>
    </row>
    <row r="308" spans="1:44" s="268" customFormat="1">
      <c r="A308" s="510">
        <v>48</v>
      </c>
      <c r="B308" s="510"/>
      <c r="C308" s="399"/>
      <c r="D308" s="399"/>
      <c r="E308" s="399"/>
      <c r="F308" s="399"/>
      <c r="G308" s="399"/>
      <c r="H308" s="431" t="s">
        <v>858</v>
      </c>
      <c r="I308" s="431"/>
      <c r="J308" s="431"/>
      <c r="K308" s="431"/>
      <c r="L308" s="431"/>
      <c r="M308" s="431"/>
      <c r="N308" s="431"/>
      <c r="O308" s="431"/>
      <c r="P308" s="431"/>
      <c r="Q308" s="431"/>
      <c r="R308" s="431"/>
      <c r="S308" s="431"/>
      <c r="T308" s="399" t="s">
        <v>80</v>
      </c>
      <c r="U308" s="399"/>
      <c r="V308" s="268">
        <v>4</v>
      </c>
      <c r="W308" s="288">
        <v>0</v>
      </c>
      <c r="X308" s="70">
        <f>V308*W308</f>
        <v>0</v>
      </c>
      <c r="Y308" s="70"/>
    </row>
    <row r="309" spans="1:44" s="268" customFormat="1">
      <c r="A309" s="287"/>
      <c r="B309" s="287"/>
      <c r="H309" s="261"/>
      <c r="I309" s="261"/>
      <c r="J309" s="261"/>
      <c r="K309" s="261"/>
      <c r="L309" s="261"/>
      <c r="M309" s="261"/>
      <c r="N309" s="261"/>
      <c r="O309" s="261"/>
      <c r="P309" s="261"/>
      <c r="Q309" s="261"/>
      <c r="R309" s="261"/>
      <c r="S309" s="261"/>
      <c r="T309" s="1"/>
      <c r="U309" s="1"/>
      <c r="W309" s="288"/>
      <c r="X309" s="70"/>
      <c r="Y309" s="70"/>
    </row>
    <row r="310" spans="1:44" s="268" customFormat="1">
      <c r="A310" s="510">
        <v>49</v>
      </c>
      <c r="B310" s="510"/>
      <c r="C310" s="399"/>
      <c r="D310" s="399"/>
      <c r="E310" s="399"/>
      <c r="F310" s="399"/>
      <c r="G310" s="399"/>
      <c r="H310" s="431" t="s">
        <v>859</v>
      </c>
      <c r="I310" s="431"/>
      <c r="J310" s="431"/>
      <c r="K310" s="431"/>
      <c r="L310" s="431"/>
      <c r="M310" s="431"/>
      <c r="N310" s="431"/>
      <c r="O310" s="431"/>
      <c r="P310" s="431"/>
      <c r="Q310" s="431"/>
      <c r="R310" s="431"/>
      <c r="S310" s="431"/>
      <c r="T310" s="399" t="s">
        <v>80</v>
      </c>
      <c r="U310" s="399"/>
      <c r="V310" s="268">
        <v>4</v>
      </c>
      <c r="W310" s="288">
        <v>0</v>
      </c>
      <c r="X310" s="70">
        <f>V310*W310</f>
        <v>0</v>
      </c>
      <c r="Y310" s="70"/>
    </row>
    <row r="311" spans="1:44" s="268" customFormat="1">
      <c r="A311" s="287"/>
      <c r="B311" s="287"/>
      <c r="H311" s="261"/>
      <c r="I311" s="261"/>
      <c r="J311" s="261"/>
      <c r="K311" s="261"/>
      <c r="L311" s="261"/>
      <c r="M311" s="261"/>
      <c r="N311" s="261"/>
      <c r="O311" s="261"/>
      <c r="P311" s="261"/>
      <c r="Q311" s="261"/>
      <c r="R311" s="261"/>
      <c r="S311" s="261"/>
      <c r="T311" s="1"/>
      <c r="U311" s="1"/>
      <c r="W311" s="288"/>
      <c r="X311" s="70"/>
      <c r="Y311" s="70"/>
    </row>
    <row r="312" spans="1:44" s="268" customFormat="1">
      <c r="A312" s="511">
        <v>50</v>
      </c>
      <c r="B312" s="511"/>
      <c r="C312" s="418"/>
      <c r="D312" s="418"/>
      <c r="E312" s="418"/>
      <c r="F312" s="418"/>
      <c r="G312" s="418"/>
      <c r="H312" s="503" t="s">
        <v>860</v>
      </c>
      <c r="I312" s="503"/>
      <c r="J312" s="503"/>
      <c r="K312" s="503"/>
      <c r="L312" s="503"/>
      <c r="M312" s="503"/>
      <c r="N312" s="503"/>
      <c r="O312" s="503"/>
      <c r="P312" s="503"/>
      <c r="Q312" s="503"/>
      <c r="R312" s="503"/>
      <c r="S312" s="503"/>
      <c r="T312" s="418" t="s">
        <v>80</v>
      </c>
      <c r="U312" s="418"/>
      <c r="V312" s="279">
        <v>16</v>
      </c>
      <c r="W312" s="302">
        <v>0</v>
      </c>
      <c r="X312" s="74">
        <f>V312*W312</f>
        <v>0</v>
      </c>
      <c r="Y312" s="74"/>
      <c r="Z312" s="279"/>
      <c r="AA312" s="279"/>
    </row>
    <row r="313" spans="1:44" s="268" customFormat="1">
      <c r="H313" s="264"/>
      <c r="I313" s="264"/>
      <c r="J313" s="264"/>
      <c r="K313" s="264"/>
      <c r="L313" s="264"/>
      <c r="M313" s="264"/>
      <c r="N313" s="264"/>
      <c r="O313" s="264"/>
      <c r="P313" s="264"/>
      <c r="Q313" s="264"/>
      <c r="R313" s="264"/>
      <c r="S313" s="264"/>
      <c r="X313" s="70"/>
      <c r="Y313" s="70"/>
    </row>
    <row r="314" spans="1:44" s="282" customFormat="1">
      <c r="A314" s="399">
        <v>51</v>
      </c>
      <c r="B314" s="399"/>
      <c r="C314" s="512" t="s">
        <v>844</v>
      </c>
      <c r="D314" s="512"/>
      <c r="E314" s="512"/>
      <c r="F314" s="512"/>
      <c r="G314" s="512"/>
      <c r="H314" s="505" t="s">
        <v>845</v>
      </c>
      <c r="I314" s="505"/>
      <c r="J314" s="505"/>
      <c r="K314" s="505"/>
      <c r="L314" s="505"/>
      <c r="M314" s="505"/>
      <c r="N314" s="505"/>
      <c r="O314" s="505"/>
      <c r="P314" s="505"/>
      <c r="Q314" s="505"/>
      <c r="R314" s="505"/>
      <c r="S314" s="505"/>
      <c r="W314" s="70"/>
      <c r="X314" s="70"/>
      <c r="Y314" s="70"/>
    </row>
    <row r="315" spans="1:44" s="282" customFormat="1">
      <c r="A315" s="275"/>
      <c r="B315" s="275"/>
      <c r="C315" s="278"/>
      <c r="D315" s="278"/>
      <c r="E315" s="278"/>
      <c r="F315" s="278"/>
      <c r="G315" s="278"/>
      <c r="H315" s="505" t="s">
        <v>846</v>
      </c>
      <c r="I315" s="505"/>
      <c r="J315" s="505"/>
      <c r="K315" s="505"/>
      <c r="L315" s="505"/>
      <c r="M315" s="505"/>
      <c r="N315" s="505"/>
      <c r="O315" s="505"/>
      <c r="P315" s="505"/>
      <c r="Q315" s="505"/>
      <c r="R315" s="505"/>
      <c r="S315" s="505"/>
      <c r="W315" s="70"/>
      <c r="X315" s="70"/>
      <c r="Y315" s="70"/>
    </row>
    <row r="316" spans="1:44" s="282" customFormat="1">
      <c r="A316" s="275"/>
      <c r="B316" s="275"/>
      <c r="C316" s="278"/>
      <c r="D316" s="278"/>
      <c r="E316" s="278"/>
      <c r="F316" s="278"/>
      <c r="G316" s="278"/>
      <c r="H316" s="505" t="s">
        <v>847</v>
      </c>
      <c r="I316" s="505"/>
      <c r="J316" s="505"/>
      <c r="K316" s="505"/>
      <c r="L316" s="505"/>
      <c r="M316" s="505"/>
      <c r="N316" s="505"/>
      <c r="O316" s="505"/>
      <c r="P316" s="505"/>
      <c r="Q316" s="505"/>
      <c r="R316" s="505"/>
      <c r="S316" s="505"/>
      <c r="W316" s="70"/>
      <c r="X316" s="70"/>
      <c r="Y316" s="70"/>
    </row>
    <row r="317" spans="1:44" s="282" customFormat="1">
      <c r="A317" s="151"/>
      <c r="B317" s="151"/>
      <c r="C317" s="1"/>
      <c r="D317" s="1"/>
      <c r="E317" s="1"/>
      <c r="F317" s="1"/>
      <c r="G317" s="1"/>
      <c r="H317" s="513" t="s">
        <v>848</v>
      </c>
      <c r="I317" s="513"/>
      <c r="J317" s="513"/>
      <c r="K317" s="513"/>
      <c r="L317" s="513"/>
      <c r="M317" s="513"/>
      <c r="N317" s="513"/>
      <c r="O317" s="513"/>
      <c r="P317" s="513"/>
      <c r="Q317" s="513"/>
      <c r="R317" s="513"/>
      <c r="S317" s="513"/>
      <c r="T317" s="1"/>
      <c r="U317" s="1"/>
      <c r="W317" s="70"/>
      <c r="X317" s="70"/>
      <c r="Y317" s="70"/>
      <c r="AC317" s="273"/>
      <c r="AE317" s="273"/>
      <c r="AG317" s="273"/>
      <c r="AI317" s="273"/>
      <c r="AK317" s="273"/>
      <c r="AM317" s="270"/>
      <c r="AO317" s="82"/>
      <c r="AR317" s="271"/>
    </row>
    <row r="318" spans="1:44" s="282" customFormat="1">
      <c r="H318" s="431" t="s">
        <v>862</v>
      </c>
      <c r="I318" s="431"/>
      <c r="J318" s="431"/>
      <c r="K318" s="431"/>
      <c r="L318" s="431"/>
      <c r="M318" s="431"/>
      <c r="N318" s="431"/>
      <c r="O318" s="431"/>
      <c r="P318" s="431"/>
      <c r="Q318" s="431"/>
      <c r="R318" s="431"/>
      <c r="S318" s="431"/>
      <c r="T318" s="399" t="s">
        <v>80</v>
      </c>
      <c r="U318" s="399"/>
      <c r="V318" s="282">
        <v>1</v>
      </c>
      <c r="W318" s="70">
        <f>AM318</f>
        <v>0</v>
      </c>
      <c r="X318" s="70">
        <f>V318*W318</f>
        <v>0</v>
      </c>
      <c r="Y318" s="70"/>
      <c r="Z318" s="282">
        <f>AB318/1000</f>
        <v>0.50573599999999996</v>
      </c>
      <c r="AA318" s="282">
        <f>V318*Z318</f>
        <v>0.50573599999999996</v>
      </c>
      <c r="AB318" s="282">
        <v>505.73599999999999</v>
      </c>
      <c r="AC318" s="274"/>
      <c r="AD318" s="71"/>
      <c r="AE318" s="274"/>
      <c r="AF318" s="71"/>
      <c r="AG318" s="274"/>
      <c r="AH318" s="71"/>
      <c r="AI318" s="274"/>
      <c r="AJ318" s="71"/>
      <c r="AK318" s="274"/>
      <c r="AM318" s="69"/>
      <c r="AN318" s="71"/>
      <c r="AO318" s="274"/>
      <c r="AR318" s="274"/>
    </row>
    <row r="319" spans="1:44" s="282" customFormat="1">
      <c r="H319" s="277"/>
      <c r="I319" s="277"/>
      <c r="J319" s="277"/>
      <c r="K319" s="277"/>
      <c r="L319" s="277"/>
      <c r="M319" s="277"/>
      <c r="N319" s="277"/>
      <c r="O319" s="277"/>
      <c r="P319" s="277"/>
      <c r="Q319" s="275"/>
      <c r="R319" s="275"/>
      <c r="S319" s="275"/>
      <c r="T319" s="275"/>
      <c r="U319" s="275"/>
      <c r="W319" s="70"/>
      <c r="X319" s="70"/>
      <c r="Y319" s="70"/>
      <c r="AC319" s="274"/>
      <c r="AD319" s="71"/>
      <c r="AE319" s="274"/>
      <c r="AF319" s="71"/>
      <c r="AG319" s="274"/>
      <c r="AH319" s="71"/>
      <c r="AI319" s="274"/>
      <c r="AJ319" s="71"/>
      <c r="AK319" s="274"/>
      <c r="AM319" s="69"/>
      <c r="AN319" s="71"/>
      <c r="AO319" s="274"/>
      <c r="AR319" s="274"/>
    </row>
    <row r="320" spans="1:44" s="282" customFormat="1">
      <c r="A320" s="412">
        <v>52</v>
      </c>
      <c r="B320" s="412"/>
      <c r="C320" s="412"/>
      <c r="D320" s="412"/>
      <c r="E320" s="412"/>
      <c r="F320" s="412"/>
      <c r="G320" s="412"/>
      <c r="H320" s="507" t="s">
        <v>849</v>
      </c>
      <c r="I320" s="507"/>
      <c r="J320" s="507"/>
      <c r="K320" s="507"/>
      <c r="L320" s="507"/>
      <c r="M320" s="507"/>
      <c r="N320" s="507"/>
      <c r="O320" s="507"/>
      <c r="P320" s="507"/>
      <c r="Q320" s="507"/>
      <c r="R320" s="507"/>
      <c r="S320" s="507"/>
      <c r="T320" s="194"/>
      <c r="U320" s="194"/>
      <c r="V320" s="43"/>
      <c r="W320" s="284"/>
      <c r="X320" s="235"/>
      <c r="Y320" s="70"/>
      <c r="AC320" s="274"/>
      <c r="AD320" s="71"/>
      <c r="AE320" s="274"/>
      <c r="AF320" s="71"/>
      <c r="AG320" s="274"/>
      <c r="AH320" s="71"/>
      <c r="AI320" s="274"/>
      <c r="AJ320" s="71"/>
      <c r="AK320" s="274"/>
      <c r="AM320" s="69"/>
      <c r="AN320" s="71"/>
      <c r="AO320" s="274"/>
      <c r="AR320" s="274"/>
    </row>
    <row r="321" spans="1:44" s="282" customFormat="1">
      <c r="H321" s="507" t="s">
        <v>850</v>
      </c>
      <c r="I321" s="507"/>
      <c r="J321" s="507"/>
      <c r="K321" s="507"/>
      <c r="L321" s="507"/>
      <c r="M321" s="507"/>
      <c r="N321" s="507"/>
      <c r="O321" s="507"/>
      <c r="P321" s="507"/>
      <c r="Q321" s="507"/>
      <c r="R321" s="507"/>
      <c r="S321" s="507"/>
      <c r="T321" s="412" t="s">
        <v>156</v>
      </c>
      <c r="U321" s="412"/>
      <c r="V321" s="43">
        <f>1.093</f>
        <v>1.093</v>
      </c>
      <c r="W321" s="234">
        <v>0</v>
      </c>
      <c r="X321" s="235">
        <f>V321*W321</f>
        <v>0</v>
      </c>
      <c r="Y321" s="70"/>
      <c r="Z321" s="282">
        <f>AB321/1000</f>
        <v>2.8500000000000001E-2</v>
      </c>
      <c r="AA321" s="282">
        <f>V321*Z321</f>
        <v>3.1150500000000001E-2</v>
      </c>
      <c r="AB321" s="282">
        <v>28.5</v>
      </c>
      <c r="AC321" s="274"/>
      <c r="AD321" s="71"/>
      <c r="AE321" s="274"/>
      <c r="AF321" s="71"/>
      <c r="AG321" s="274"/>
      <c r="AH321" s="71"/>
      <c r="AI321" s="274"/>
      <c r="AJ321" s="71"/>
      <c r="AK321" s="274"/>
      <c r="AM321" s="69"/>
      <c r="AN321" s="71"/>
      <c r="AO321" s="274"/>
      <c r="AR321" s="274"/>
    </row>
    <row r="322" spans="1:44" s="268" customFormat="1">
      <c r="H322" s="264"/>
      <c r="I322" s="264"/>
      <c r="J322" s="264"/>
      <c r="K322" s="264"/>
      <c r="L322" s="264"/>
      <c r="M322" s="264"/>
      <c r="N322" s="264"/>
      <c r="O322" s="264"/>
      <c r="P322" s="264"/>
      <c r="Q322" s="264"/>
      <c r="R322" s="264"/>
      <c r="S322" s="264"/>
      <c r="X322" s="70"/>
      <c r="Y322" s="70"/>
    </row>
    <row r="323" spans="1:44" s="282" customFormat="1">
      <c r="A323" s="399">
        <v>53</v>
      </c>
      <c r="B323" s="399"/>
      <c r="C323" s="399" t="s">
        <v>356</v>
      </c>
      <c r="D323" s="399"/>
      <c r="E323" s="399"/>
      <c r="F323" s="399"/>
      <c r="G323" s="399"/>
      <c r="H323" s="431" t="s">
        <v>851</v>
      </c>
      <c r="I323" s="431"/>
      <c r="J323" s="431"/>
      <c r="K323" s="431"/>
      <c r="L323" s="431"/>
      <c r="M323" s="431"/>
      <c r="N323" s="431"/>
      <c r="O323" s="431"/>
      <c r="P323" s="431"/>
      <c r="Q323" s="431"/>
      <c r="R323" s="431"/>
      <c r="S323" s="431"/>
      <c r="T323" s="399" t="str">
        <f>IF(C323="","",VLOOKUP(C323,[2]ÚRS!$A$6:$D$387,3,FALSE))</f>
        <v>kg</v>
      </c>
      <c r="U323" s="399"/>
      <c r="V323" s="283">
        <f>AA321*1000</f>
        <v>31.150500000000001</v>
      </c>
      <c r="W323" s="285">
        <v>0</v>
      </c>
      <c r="X323" s="70"/>
      <c r="Y323" s="70">
        <f>V323*W323</f>
        <v>0</v>
      </c>
      <c r="AC323" s="274"/>
      <c r="AD323" s="71"/>
      <c r="AE323" s="274"/>
      <c r="AF323" s="71"/>
      <c r="AG323" s="274"/>
      <c r="AH323" s="71"/>
      <c r="AI323" s="274"/>
      <c r="AJ323" s="71"/>
      <c r="AK323" s="274"/>
      <c r="AM323" s="69"/>
      <c r="AN323" s="71"/>
      <c r="AO323" s="274"/>
      <c r="AR323" s="274"/>
    </row>
    <row r="324" spans="1:44" s="282" customFormat="1">
      <c r="H324" s="431" t="s">
        <v>261</v>
      </c>
      <c r="I324" s="431"/>
      <c r="J324" s="431"/>
      <c r="K324" s="431"/>
      <c r="L324" s="431"/>
      <c r="M324" s="431"/>
      <c r="N324" s="431"/>
      <c r="O324" s="431"/>
      <c r="P324" s="431"/>
      <c r="Q324" s="431"/>
      <c r="R324" s="431"/>
      <c r="S324" s="431"/>
      <c r="T324" s="275"/>
      <c r="U324" s="275"/>
      <c r="V324" s="283"/>
      <c r="W324" s="286"/>
      <c r="X324" s="70"/>
      <c r="Y324" s="70"/>
      <c r="AC324" s="274"/>
      <c r="AD324" s="71"/>
      <c r="AE324" s="274"/>
      <c r="AF324" s="71"/>
      <c r="AG324" s="274"/>
      <c r="AH324" s="71"/>
      <c r="AI324" s="274"/>
      <c r="AJ324" s="71"/>
      <c r="AK324" s="274"/>
      <c r="AM324" s="69"/>
      <c r="AN324" s="71"/>
      <c r="AO324" s="274"/>
      <c r="AR324" s="274"/>
    </row>
    <row r="325" spans="1:44" s="282" customFormat="1">
      <c r="A325" s="194"/>
      <c r="B325" s="194"/>
      <c r="C325" s="194"/>
      <c r="D325" s="194"/>
      <c r="E325" s="194"/>
      <c r="F325" s="194"/>
      <c r="G325" s="194"/>
      <c r="H325" s="194"/>
      <c r="I325" s="194"/>
      <c r="J325" s="194"/>
      <c r="K325" s="194"/>
      <c r="L325" s="194"/>
      <c r="M325" s="194"/>
      <c r="N325" s="194"/>
      <c r="O325" s="194"/>
      <c r="P325" s="194"/>
      <c r="Q325" s="194"/>
      <c r="R325" s="194"/>
      <c r="S325" s="194"/>
      <c r="T325" s="194"/>
      <c r="U325" s="194"/>
      <c r="V325" s="43"/>
      <c r="W325" s="43"/>
      <c r="X325" s="1"/>
      <c r="Y325" s="70"/>
      <c r="AC325" s="274"/>
      <c r="AD325" s="71"/>
      <c r="AE325" s="274"/>
      <c r="AF325" s="71"/>
      <c r="AG325" s="274"/>
      <c r="AH325" s="71"/>
      <c r="AI325" s="274"/>
      <c r="AJ325" s="71"/>
      <c r="AK325" s="274"/>
      <c r="AM325" s="69"/>
      <c r="AN325" s="71"/>
      <c r="AO325" s="274"/>
      <c r="AR325" s="274"/>
    </row>
    <row r="326" spans="1:44" s="282" customFormat="1">
      <c r="A326" s="412">
        <v>54</v>
      </c>
      <c r="B326" s="412"/>
      <c r="C326" s="412" t="s">
        <v>715</v>
      </c>
      <c r="D326" s="412"/>
      <c r="E326" s="412"/>
      <c r="F326" s="412"/>
      <c r="G326" s="412"/>
      <c r="H326" s="507" t="str">
        <f>IF(C326="","",VLOOKUP(C326,[2]HILTI!$A$1:$D$10,2,FALSE))</f>
        <v>Chemická kotva</v>
      </c>
      <c r="I326" s="507"/>
      <c r="J326" s="507"/>
      <c r="K326" s="507"/>
      <c r="L326" s="507"/>
      <c r="M326" s="507"/>
      <c r="N326" s="507"/>
      <c r="O326" s="507"/>
      <c r="P326" s="507"/>
      <c r="Q326" s="507"/>
      <c r="R326" s="507"/>
      <c r="S326" s="507"/>
      <c r="T326" s="276"/>
      <c r="U326" s="276"/>
      <c r="V326" s="43"/>
      <c r="W326" s="205"/>
      <c r="X326" s="70"/>
      <c r="Y326" s="70"/>
      <c r="AC326" s="274"/>
      <c r="AD326" s="71"/>
      <c r="AE326" s="274"/>
      <c r="AF326" s="71"/>
      <c r="AG326" s="274"/>
      <c r="AH326" s="71"/>
      <c r="AI326" s="274"/>
      <c r="AJ326" s="71"/>
      <c r="AK326" s="274"/>
      <c r="AM326" s="69"/>
      <c r="AN326" s="71"/>
      <c r="AO326" s="274"/>
      <c r="AR326" s="274"/>
    </row>
    <row r="327" spans="1:44" s="282" customFormat="1">
      <c r="A327" s="280"/>
      <c r="B327" s="280"/>
      <c r="C327" s="412" t="s">
        <v>707</v>
      </c>
      <c r="D327" s="412"/>
      <c r="E327" s="412"/>
      <c r="F327" s="412"/>
      <c r="G327" s="412"/>
      <c r="H327" s="507" t="s">
        <v>908</v>
      </c>
      <c r="I327" s="507"/>
      <c r="J327" s="507"/>
      <c r="K327" s="507"/>
      <c r="L327" s="507"/>
      <c r="M327" s="507"/>
      <c r="N327" s="507"/>
      <c r="O327" s="507"/>
      <c r="P327" s="507"/>
      <c r="Q327" s="507"/>
      <c r="R327" s="507"/>
      <c r="S327" s="507"/>
      <c r="T327" s="412" t="str">
        <f>IF(C327="","",VLOOKUP(C327,[2]HILTI!$A$1:$D$12,3,FALSE))</f>
        <v>ks</v>
      </c>
      <c r="U327" s="412"/>
      <c r="V327" s="43">
        <v>6</v>
      </c>
      <c r="W327" s="43">
        <v>0</v>
      </c>
      <c r="X327" s="235">
        <f>V327*W327</f>
        <v>0</v>
      </c>
      <c r="Y327" s="70"/>
      <c r="AC327" s="274"/>
      <c r="AD327" s="71"/>
      <c r="AE327" s="274"/>
      <c r="AF327" s="71"/>
      <c r="AG327" s="274"/>
      <c r="AH327" s="71"/>
      <c r="AI327" s="274"/>
      <c r="AJ327" s="71"/>
      <c r="AK327" s="274"/>
      <c r="AM327" s="69"/>
      <c r="AN327" s="71"/>
      <c r="AO327" s="274"/>
      <c r="AR327" s="274"/>
    </row>
    <row r="328" spans="1:44" s="282" customFormat="1">
      <c r="H328" s="281"/>
      <c r="I328" s="281"/>
      <c r="J328" s="281"/>
      <c r="K328" s="281"/>
      <c r="L328" s="281"/>
      <c r="M328" s="281"/>
      <c r="N328" s="281"/>
      <c r="O328" s="281"/>
      <c r="P328" s="281"/>
      <c r="Q328" s="281"/>
      <c r="R328" s="281"/>
      <c r="S328" s="281"/>
      <c r="X328" s="70"/>
      <c r="Y328" s="70"/>
    </row>
    <row r="329" spans="1:44" s="282" customFormat="1">
      <c r="A329" s="412">
        <v>55</v>
      </c>
      <c r="B329" s="412"/>
      <c r="C329" s="412" t="s">
        <v>710</v>
      </c>
      <c r="D329" s="412"/>
      <c r="E329" s="412"/>
      <c r="F329" s="412"/>
      <c r="G329" s="412"/>
      <c r="H329" s="507" t="str">
        <f>IF(C329="","",VLOOKUP(C329,[2]HILTI!$A$1:$D$10,2,FALSE))</f>
        <v>Lepící hmota</v>
      </c>
      <c r="I329" s="507"/>
      <c r="J329" s="507"/>
      <c r="K329" s="507"/>
      <c r="L329" s="507"/>
      <c r="M329" s="507"/>
      <c r="N329" s="507"/>
      <c r="O329" s="507"/>
      <c r="P329" s="507"/>
      <c r="Q329" s="507"/>
      <c r="R329" s="507"/>
      <c r="S329" s="507"/>
      <c r="T329" s="412" t="str">
        <f>IF(C329="","",VLOOKUP(C329,[2]HILTI!$A$1:$D$12,3,FALSE))</f>
        <v>ks</v>
      </c>
      <c r="U329" s="412"/>
      <c r="V329" s="43">
        <v>1</v>
      </c>
      <c r="W329" s="43">
        <v>0</v>
      </c>
      <c r="X329" s="235">
        <f>V329*W329</f>
        <v>0</v>
      </c>
      <c r="Y329" s="70"/>
      <c r="AC329" s="274"/>
      <c r="AD329" s="71"/>
      <c r="AE329" s="274"/>
      <c r="AF329" s="71"/>
      <c r="AG329" s="274"/>
      <c r="AH329" s="71"/>
      <c r="AI329" s="274"/>
      <c r="AJ329" s="71"/>
      <c r="AK329" s="274"/>
      <c r="AM329" s="69"/>
      <c r="AN329" s="71"/>
      <c r="AO329" s="274"/>
      <c r="AR329" s="274"/>
    </row>
    <row r="330" spans="1:44" s="282" customFormat="1">
      <c r="A330" s="280"/>
      <c r="B330" s="280"/>
      <c r="C330" s="412" t="s">
        <v>711</v>
      </c>
      <c r="D330" s="412"/>
      <c r="E330" s="412"/>
      <c r="F330" s="412"/>
      <c r="G330" s="412"/>
      <c r="H330" s="507" t="s">
        <v>909</v>
      </c>
      <c r="I330" s="507"/>
      <c r="J330" s="507"/>
      <c r="K330" s="507"/>
      <c r="L330" s="507"/>
      <c r="M330" s="507"/>
      <c r="N330" s="507"/>
      <c r="O330" s="507"/>
      <c r="P330" s="507"/>
      <c r="Q330" s="507"/>
      <c r="R330" s="507"/>
      <c r="S330" s="507"/>
      <c r="T330" s="194"/>
      <c r="U330" s="194"/>
      <c r="V330" s="43"/>
      <c r="W330" s="205"/>
      <c r="X330" s="70"/>
      <c r="Y330" s="70"/>
      <c r="AC330" s="274"/>
      <c r="AD330" s="71"/>
      <c r="AE330" s="274"/>
      <c r="AF330" s="71"/>
      <c r="AG330" s="274"/>
      <c r="AH330" s="71"/>
      <c r="AI330" s="274"/>
      <c r="AJ330" s="71"/>
      <c r="AK330" s="274"/>
      <c r="AM330" s="69"/>
      <c r="AN330" s="71"/>
      <c r="AO330" s="274"/>
      <c r="AR330" s="274"/>
    </row>
    <row r="331" spans="1:44" s="282" customFormat="1">
      <c r="A331" s="280"/>
      <c r="B331" s="280"/>
      <c r="C331" s="412" t="s">
        <v>712</v>
      </c>
      <c r="D331" s="412"/>
      <c r="E331" s="412"/>
      <c r="F331" s="412"/>
      <c r="G331" s="412"/>
      <c r="H331" s="507" t="str">
        <f>IF(C331="","",VLOOKUP(C331,[2]HILTI!$A$1:$D$10,2,FALSE))</f>
        <v>balení 330 ml</v>
      </c>
      <c r="I331" s="507"/>
      <c r="J331" s="507"/>
      <c r="K331" s="507"/>
      <c r="L331" s="507"/>
      <c r="M331" s="507"/>
      <c r="N331" s="507"/>
      <c r="O331" s="507"/>
      <c r="P331" s="507"/>
      <c r="Q331" s="507"/>
      <c r="R331" s="507"/>
      <c r="S331" s="507"/>
      <c r="T331" s="276"/>
      <c r="U331" s="276"/>
      <c r="V331" s="43"/>
      <c r="W331" s="205"/>
      <c r="X331" s="70"/>
      <c r="Y331" s="70"/>
      <c r="AC331" s="274"/>
      <c r="AD331" s="71"/>
      <c r="AE331" s="274"/>
      <c r="AF331" s="71"/>
      <c r="AG331" s="274"/>
      <c r="AH331" s="71"/>
      <c r="AI331" s="274"/>
      <c r="AJ331" s="71"/>
      <c r="AK331" s="274"/>
      <c r="AM331" s="69"/>
      <c r="AN331" s="71"/>
      <c r="AO331" s="274"/>
      <c r="AR331" s="274"/>
    </row>
    <row r="332" spans="1:44" s="282" customFormat="1">
      <c r="A332" s="194"/>
      <c r="B332" s="194"/>
      <c r="C332" s="194"/>
      <c r="D332" s="194"/>
      <c r="E332" s="194"/>
      <c r="F332" s="194"/>
      <c r="G332" s="194"/>
      <c r="H332" s="194"/>
      <c r="I332" s="194"/>
      <c r="J332" s="194"/>
      <c r="K332" s="194"/>
      <c r="L332" s="194"/>
      <c r="M332" s="194"/>
      <c r="N332" s="194"/>
      <c r="O332" s="194"/>
      <c r="P332" s="194"/>
      <c r="Q332" s="194"/>
      <c r="R332" s="194"/>
      <c r="S332" s="194"/>
      <c r="T332" s="194"/>
      <c r="U332" s="194"/>
      <c r="V332" s="43"/>
      <c r="W332" s="43"/>
      <c r="X332" s="1"/>
      <c r="Y332" s="70"/>
      <c r="AC332" s="274"/>
      <c r="AD332" s="71"/>
      <c r="AE332" s="274"/>
      <c r="AF332" s="71"/>
      <c r="AG332" s="274"/>
      <c r="AH332" s="71"/>
      <c r="AI332" s="274"/>
      <c r="AJ332" s="71"/>
      <c r="AK332" s="274"/>
      <c r="AM332" s="69"/>
      <c r="AN332" s="71"/>
      <c r="AO332" s="274"/>
      <c r="AR332" s="274"/>
    </row>
    <row r="333" spans="1:44" s="282" customFormat="1">
      <c r="A333" s="412">
        <v>56</v>
      </c>
      <c r="B333" s="412"/>
      <c r="C333" s="412" t="s">
        <v>713</v>
      </c>
      <c r="D333" s="412"/>
      <c r="E333" s="412"/>
      <c r="F333" s="412"/>
      <c r="G333" s="412"/>
      <c r="H333" s="507" t="s">
        <v>910</v>
      </c>
      <c r="I333" s="507"/>
      <c r="J333" s="507"/>
      <c r="K333" s="507"/>
      <c r="L333" s="507"/>
      <c r="M333" s="507"/>
      <c r="N333" s="507"/>
      <c r="O333" s="507"/>
      <c r="P333" s="507"/>
      <c r="Q333" s="507"/>
      <c r="R333" s="507"/>
      <c r="S333" s="507"/>
      <c r="T333" s="412" t="str">
        <f>IF(C333="","",VLOOKUP(C333,[2]HILTI!$A$1:$D$12,3,FALSE))</f>
        <v>ks</v>
      </c>
      <c r="U333" s="412"/>
      <c r="V333" s="43">
        <f>V327</f>
        <v>6</v>
      </c>
      <c r="W333" s="43">
        <v>0</v>
      </c>
      <c r="X333" s="253"/>
      <c r="Y333" s="253">
        <f>V333*W333</f>
        <v>0</v>
      </c>
      <c r="Z333" s="280"/>
      <c r="AA333" s="280"/>
      <c r="AC333" s="274"/>
      <c r="AD333" s="71"/>
      <c r="AE333" s="274"/>
      <c r="AF333" s="71"/>
      <c r="AG333" s="274"/>
      <c r="AH333" s="71"/>
      <c r="AI333" s="274"/>
      <c r="AJ333" s="71"/>
      <c r="AK333" s="274"/>
      <c r="AM333" s="69"/>
      <c r="AN333" s="71"/>
      <c r="AO333" s="274"/>
      <c r="AR333" s="274"/>
    </row>
    <row r="334" spans="1:44" s="282" customFormat="1">
      <c r="A334" s="194"/>
      <c r="B334" s="194"/>
      <c r="C334" s="194"/>
      <c r="D334" s="194"/>
      <c r="E334" s="194"/>
      <c r="F334" s="194"/>
      <c r="G334" s="194"/>
      <c r="H334" s="194"/>
      <c r="I334" s="194"/>
      <c r="J334" s="194"/>
      <c r="K334" s="194"/>
      <c r="L334" s="194"/>
      <c r="M334" s="194"/>
      <c r="N334" s="194"/>
      <c r="O334" s="194"/>
      <c r="P334" s="194"/>
      <c r="Q334" s="194"/>
      <c r="R334" s="194"/>
      <c r="S334" s="194"/>
      <c r="T334" s="194"/>
      <c r="U334" s="194"/>
      <c r="V334" s="43"/>
      <c r="W334" s="43"/>
      <c r="X334" s="1"/>
      <c r="Y334" s="70"/>
      <c r="AC334" s="274"/>
      <c r="AD334" s="71"/>
      <c r="AE334" s="274"/>
      <c r="AF334" s="71"/>
      <c r="AG334" s="274"/>
      <c r="AH334" s="71"/>
      <c r="AI334" s="274"/>
      <c r="AJ334" s="71"/>
      <c r="AK334" s="274"/>
      <c r="AM334" s="69"/>
      <c r="AN334" s="71"/>
      <c r="AO334" s="274"/>
      <c r="AR334" s="274"/>
    </row>
    <row r="335" spans="1:44" s="282" customFormat="1">
      <c r="A335" s="399">
        <v>57</v>
      </c>
      <c r="B335" s="399"/>
      <c r="C335" s="399" t="s">
        <v>569</v>
      </c>
      <c r="D335" s="399"/>
      <c r="E335" s="399"/>
      <c r="F335" s="399"/>
      <c r="G335" s="399"/>
      <c r="H335" s="431" t="s">
        <v>852</v>
      </c>
      <c r="I335" s="431"/>
      <c r="J335" s="431"/>
      <c r="K335" s="431"/>
      <c r="L335" s="431"/>
      <c r="M335" s="431"/>
      <c r="N335" s="431"/>
      <c r="O335" s="431"/>
      <c r="P335" s="431"/>
      <c r="Q335" s="431"/>
      <c r="R335" s="431"/>
      <c r="S335" s="431"/>
      <c r="T335" s="399" t="str">
        <f>IF(C335="","",VLOOKUP(C335,[2]ÚRS!$A$6:$D$387,3,FALSE))</f>
        <v>m</v>
      </c>
      <c r="U335" s="399"/>
      <c r="V335" s="283">
        <v>7.665</v>
      </c>
      <c r="W335" s="200">
        <v>0</v>
      </c>
      <c r="X335" s="70"/>
      <c r="Y335" s="70">
        <f>V335*W335</f>
        <v>0</v>
      </c>
      <c r="AC335" s="274"/>
      <c r="AD335" s="71"/>
      <c r="AE335" s="274"/>
      <c r="AF335" s="71"/>
      <c r="AG335" s="274"/>
      <c r="AH335" s="71"/>
      <c r="AI335" s="274"/>
      <c r="AJ335" s="71"/>
      <c r="AK335" s="274"/>
      <c r="AM335" s="69"/>
      <c r="AN335" s="71"/>
      <c r="AO335" s="274"/>
      <c r="AR335" s="274"/>
    </row>
    <row r="336" spans="1:44" s="282" customFormat="1">
      <c r="H336" s="281"/>
      <c r="I336" s="281"/>
      <c r="J336" s="281"/>
      <c r="K336" s="281"/>
      <c r="L336" s="281"/>
      <c r="M336" s="281"/>
      <c r="N336" s="281"/>
      <c r="O336" s="281"/>
      <c r="P336" s="281"/>
      <c r="Q336" s="281"/>
      <c r="R336" s="281"/>
      <c r="S336" s="281"/>
      <c r="X336" s="70"/>
      <c r="Y336" s="70"/>
    </row>
    <row r="337" spans="1:44" s="282" customFormat="1">
      <c r="A337" s="399">
        <v>58</v>
      </c>
      <c r="B337" s="399"/>
      <c r="C337" s="399" t="s">
        <v>579</v>
      </c>
      <c r="D337" s="399"/>
      <c r="E337" s="399"/>
      <c r="F337" s="399"/>
      <c r="G337" s="399"/>
      <c r="H337" s="431" t="s">
        <v>853</v>
      </c>
      <c r="I337" s="431"/>
      <c r="J337" s="431"/>
      <c r="K337" s="431"/>
      <c r="L337" s="431"/>
      <c r="M337" s="431"/>
      <c r="N337" s="431"/>
      <c r="O337" s="431"/>
      <c r="P337" s="431"/>
      <c r="Q337" s="431"/>
      <c r="R337" s="431"/>
      <c r="S337" s="431"/>
      <c r="T337" s="399" t="str">
        <f>IF(C337="","",VLOOKUP(C337,[2]ÚRS!$A$6:$D$387,3,FALSE))</f>
        <v>m</v>
      </c>
      <c r="U337" s="399"/>
      <c r="V337" s="283">
        <v>5.0199999999999996</v>
      </c>
      <c r="W337" s="200">
        <v>0</v>
      </c>
      <c r="X337" s="70"/>
      <c r="Y337" s="70">
        <f>V337*W337</f>
        <v>0</v>
      </c>
      <c r="AC337" s="274"/>
      <c r="AD337" s="71"/>
      <c r="AE337" s="274"/>
      <c r="AF337" s="71"/>
      <c r="AG337" s="274"/>
      <c r="AH337" s="71"/>
      <c r="AI337" s="274"/>
      <c r="AJ337" s="71"/>
      <c r="AK337" s="274"/>
      <c r="AM337" s="69"/>
      <c r="AN337" s="71"/>
      <c r="AO337" s="274"/>
      <c r="AR337" s="274"/>
    </row>
    <row r="338" spans="1:44" s="282" customFormat="1">
      <c r="A338" s="287"/>
      <c r="B338" s="287"/>
      <c r="H338" s="431" t="s">
        <v>854</v>
      </c>
      <c r="I338" s="431"/>
      <c r="J338" s="431"/>
      <c r="K338" s="431"/>
      <c r="L338" s="431"/>
      <c r="M338" s="431"/>
      <c r="N338" s="431"/>
      <c r="O338" s="431"/>
      <c r="P338" s="431"/>
      <c r="Q338" s="431"/>
      <c r="R338" s="431"/>
      <c r="S338" s="431"/>
      <c r="T338" s="1"/>
      <c r="U338" s="1"/>
      <c r="W338" s="288"/>
      <c r="X338" s="70"/>
      <c r="Y338" s="70"/>
    </row>
    <row r="339" spans="1:44" s="268" customFormat="1">
      <c r="H339" s="264"/>
      <c r="I339" s="264"/>
      <c r="J339" s="264"/>
      <c r="K339" s="264"/>
      <c r="L339" s="264"/>
      <c r="M339" s="264"/>
      <c r="N339" s="264"/>
      <c r="O339" s="264"/>
      <c r="P339" s="264"/>
      <c r="Q339" s="264"/>
      <c r="R339" s="264"/>
      <c r="S339" s="264"/>
      <c r="X339" s="70"/>
      <c r="Y339" s="70"/>
    </row>
    <row r="340" spans="1:44" s="268" customFormat="1">
      <c r="H340" s="264"/>
      <c r="I340" s="264"/>
      <c r="J340" s="264"/>
      <c r="K340" s="264"/>
      <c r="L340" s="264"/>
      <c r="M340" s="264"/>
      <c r="N340" s="264"/>
      <c r="O340" s="264"/>
      <c r="P340" s="264"/>
      <c r="Q340" s="264"/>
      <c r="R340" s="264"/>
      <c r="S340" s="264"/>
      <c r="X340" s="70"/>
      <c r="Y340" s="70"/>
    </row>
    <row r="341" spans="1:44" s="268" customFormat="1">
      <c r="A341" s="267"/>
      <c r="B341" s="267"/>
      <c r="C341" s="267"/>
      <c r="D341" s="267"/>
      <c r="E341" s="267"/>
      <c r="F341" s="267"/>
      <c r="G341" s="267"/>
      <c r="H341" s="266"/>
      <c r="I341" s="266"/>
      <c r="J341" s="266"/>
      <c r="K341" s="266"/>
      <c r="L341" s="266"/>
      <c r="M341" s="266"/>
      <c r="N341" s="266"/>
      <c r="O341" s="266"/>
      <c r="P341" s="266"/>
      <c r="Q341" s="266"/>
      <c r="R341" s="266"/>
      <c r="S341" s="266"/>
      <c r="T341" s="266"/>
      <c r="U341" s="266"/>
      <c r="V341" s="266"/>
      <c r="W341" s="74"/>
      <c r="X341" s="74"/>
      <c r="Y341" s="74"/>
      <c r="Z341" s="266"/>
      <c r="AA341" s="266"/>
      <c r="AC341" s="263"/>
      <c r="AD341" s="71"/>
      <c r="AE341" s="263"/>
      <c r="AF341" s="71"/>
      <c r="AG341" s="263"/>
      <c r="AH341" s="71"/>
      <c r="AI341" s="263"/>
      <c r="AJ341" s="71"/>
      <c r="AK341" s="263"/>
      <c r="AM341" s="69"/>
      <c r="AN341" s="71"/>
      <c r="AR341" s="263"/>
    </row>
    <row r="342" spans="1:44" s="268" customFormat="1">
      <c r="H342" s="429" t="s">
        <v>192</v>
      </c>
      <c r="I342" s="429"/>
      <c r="J342" s="429"/>
      <c r="K342" s="429"/>
      <c r="L342" s="429"/>
      <c r="M342" s="429"/>
      <c r="N342" s="429"/>
      <c r="O342" s="429"/>
      <c r="P342" s="429"/>
      <c r="W342" s="70"/>
      <c r="X342" s="255">
        <f>SUM(X303:X341)</f>
        <v>0</v>
      </c>
      <c r="Y342" s="255">
        <f>SUM(Y303:Y341)</f>
        <v>0</v>
      </c>
      <c r="Z342" s="313"/>
      <c r="AA342" s="313">
        <f>SUM(AA303:AA341)</f>
        <v>2.3612494999999996</v>
      </c>
      <c r="AC342" s="263"/>
      <c r="AD342" s="71"/>
      <c r="AE342" s="263"/>
      <c r="AF342" s="71"/>
      <c r="AG342" s="263"/>
      <c r="AH342" s="71"/>
      <c r="AI342" s="263"/>
      <c r="AJ342" s="71"/>
      <c r="AK342" s="263"/>
      <c r="AM342" s="69"/>
      <c r="AN342" s="71"/>
      <c r="AR342" s="263"/>
    </row>
    <row r="343" spans="1:44" s="268" customFormat="1">
      <c r="W343" s="70"/>
      <c r="X343" s="70"/>
      <c r="Y343" s="70"/>
    </row>
    <row r="344" spans="1:44" s="268" customFormat="1" ht="15.75" thickBot="1">
      <c r="A344" s="486" t="s">
        <v>37</v>
      </c>
      <c r="B344" s="486"/>
      <c r="C344" s="486"/>
      <c r="D344" s="486"/>
      <c r="E344" s="486"/>
      <c r="F344" s="486"/>
      <c r="G344" s="486"/>
      <c r="H344" s="486"/>
      <c r="I344" s="486"/>
      <c r="J344" s="486"/>
      <c r="K344" s="486"/>
      <c r="L344" s="486"/>
      <c r="M344" s="486"/>
      <c r="N344" s="486"/>
      <c r="O344" s="486"/>
      <c r="P344" s="486"/>
      <c r="Q344" s="486"/>
      <c r="R344" s="486"/>
      <c r="S344" s="486"/>
      <c r="T344" s="486"/>
      <c r="Z344" s="258" t="s">
        <v>40</v>
      </c>
      <c r="AA344" s="258">
        <f>AA295+1</f>
        <v>9</v>
      </c>
    </row>
    <row r="345" spans="1:44" s="268" customFormat="1">
      <c r="A345" s="487" t="s">
        <v>38</v>
      </c>
      <c r="B345" s="459"/>
      <c r="C345" s="459"/>
      <c r="D345" s="459"/>
      <c r="E345" s="459"/>
      <c r="F345" s="459"/>
      <c r="G345" s="460"/>
      <c r="H345" s="461" t="s">
        <v>744</v>
      </c>
      <c r="I345" s="409"/>
      <c r="J345" s="409"/>
      <c r="K345" s="409"/>
      <c r="L345" s="409"/>
      <c r="M345" s="409"/>
      <c r="N345" s="409"/>
      <c r="O345" s="409"/>
      <c r="P345" s="409"/>
      <c r="Q345" s="409"/>
      <c r="R345" s="409"/>
      <c r="S345" s="409"/>
      <c r="T345" s="409"/>
      <c r="U345" s="409"/>
      <c r="V345" s="409"/>
      <c r="W345" s="409"/>
      <c r="X345" s="462"/>
      <c r="Y345" s="260" t="s">
        <v>47</v>
      </c>
      <c r="Z345" s="414"/>
      <c r="AA345" s="416"/>
    </row>
    <row r="346" spans="1:44" s="268" customFormat="1">
      <c r="A346" s="488"/>
      <c r="B346" s="443"/>
      <c r="C346" s="443"/>
      <c r="D346" s="443"/>
      <c r="E346" s="443"/>
      <c r="F346" s="443"/>
      <c r="G346" s="444"/>
      <c r="H346" s="489" t="s">
        <v>745</v>
      </c>
      <c r="I346" s="490"/>
      <c r="J346" s="490"/>
      <c r="K346" s="490"/>
      <c r="L346" s="490"/>
      <c r="M346" s="490"/>
      <c r="N346" s="490"/>
      <c r="O346" s="490"/>
      <c r="P346" s="490"/>
      <c r="Q346" s="490"/>
      <c r="R346" s="490"/>
      <c r="S346" s="490"/>
      <c r="T346" s="490"/>
      <c r="U346" s="490"/>
      <c r="V346" s="490"/>
      <c r="W346" s="490"/>
      <c r="X346" s="491"/>
      <c r="Y346" s="27" t="s">
        <v>41</v>
      </c>
      <c r="Z346" s="492" t="s">
        <v>751</v>
      </c>
      <c r="AA346" s="493"/>
    </row>
    <row r="347" spans="1:44" s="268" customFormat="1">
      <c r="A347" s="494" t="s">
        <v>39</v>
      </c>
      <c r="B347" s="495"/>
      <c r="C347" s="495"/>
      <c r="D347" s="495"/>
      <c r="E347" s="495"/>
      <c r="F347" s="495"/>
      <c r="G347" s="496"/>
      <c r="H347" s="497" t="s">
        <v>754</v>
      </c>
      <c r="I347" s="498"/>
      <c r="J347" s="498"/>
      <c r="K347" s="498"/>
      <c r="L347" s="498"/>
      <c r="M347" s="498"/>
      <c r="N347" s="498"/>
      <c r="O347" s="498"/>
      <c r="P347" s="498"/>
      <c r="Q347" s="498"/>
      <c r="R347" s="498"/>
      <c r="S347" s="498"/>
      <c r="T347" s="498"/>
      <c r="U347" s="498"/>
      <c r="V347" s="498"/>
      <c r="W347" s="498"/>
      <c r="X347" s="499"/>
      <c r="Y347" s="28" t="s">
        <v>48</v>
      </c>
      <c r="Z347" s="500"/>
      <c r="AA347" s="501"/>
    </row>
    <row r="348" spans="1:44" s="268" customFormat="1" ht="15.75" thickBot="1">
      <c r="A348" s="397"/>
      <c r="B348" s="386"/>
      <c r="C348" s="386"/>
      <c r="D348" s="386"/>
      <c r="E348" s="386"/>
      <c r="F348" s="386"/>
      <c r="G348" s="394"/>
      <c r="H348" s="447" t="s">
        <v>755</v>
      </c>
      <c r="I348" s="448"/>
      <c r="J348" s="448"/>
      <c r="K348" s="448"/>
      <c r="L348" s="448"/>
      <c r="M348" s="448"/>
      <c r="N348" s="448"/>
      <c r="O348" s="448"/>
      <c r="P348" s="448"/>
      <c r="Q348" s="448"/>
      <c r="R348" s="448"/>
      <c r="S348" s="448"/>
      <c r="T348" s="448"/>
      <c r="U348" s="448"/>
      <c r="V348" s="448"/>
      <c r="W348" s="448"/>
      <c r="X348" s="449"/>
      <c r="Y348" s="90" t="s">
        <v>41</v>
      </c>
      <c r="Z348" s="450" t="s">
        <v>750</v>
      </c>
      <c r="AA348" s="451"/>
    </row>
    <row r="349" spans="1:44" s="268" customFormat="1">
      <c r="A349" s="452" t="s">
        <v>41</v>
      </c>
      <c r="B349" s="455" t="s">
        <v>42</v>
      </c>
      <c r="C349" s="458" t="s">
        <v>41</v>
      </c>
      <c r="D349" s="459"/>
      <c r="E349" s="459"/>
      <c r="F349" s="459"/>
      <c r="G349" s="460"/>
      <c r="H349" s="461"/>
      <c r="I349" s="409"/>
      <c r="J349" s="409"/>
      <c r="K349" s="409"/>
      <c r="L349" s="409"/>
      <c r="M349" s="409"/>
      <c r="N349" s="409"/>
      <c r="O349" s="409"/>
      <c r="P349" s="409"/>
      <c r="Q349" s="409"/>
      <c r="R349" s="409"/>
      <c r="S349" s="462"/>
      <c r="T349" s="463" t="s">
        <v>49</v>
      </c>
      <c r="U349" s="466" t="s">
        <v>50</v>
      </c>
      <c r="V349" s="469" t="s">
        <v>51</v>
      </c>
      <c r="W349" s="472" t="s">
        <v>52</v>
      </c>
      <c r="X349" s="474" t="s">
        <v>54</v>
      </c>
      <c r="Y349" s="475"/>
      <c r="Z349" s="476" t="s">
        <v>44</v>
      </c>
      <c r="AA349" s="477"/>
    </row>
    <row r="350" spans="1:44" s="268" customFormat="1" ht="15.75">
      <c r="A350" s="453"/>
      <c r="B350" s="456"/>
      <c r="C350" s="480" t="s">
        <v>43</v>
      </c>
      <c r="D350" s="481"/>
      <c r="E350" s="481"/>
      <c r="F350" s="481"/>
      <c r="G350" s="482"/>
      <c r="H350" s="446" t="s">
        <v>58</v>
      </c>
      <c r="I350" s="412"/>
      <c r="J350" s="412"/>
      <c r="K350" s="412"/>
      <c r="L350" s="412"/>
      <c r="M350" s="412"/>
      <c r="N350" s="412"/>
      <c r="O350" s="412"/>
      <c r="P350" s="412"/>
      <c r="Q350" s="412"/>
      <c r="R350" s="412"/>
      <c r="S350" s="483"/>
      <c r="T350" s="464"/>
      <c r="U350" s="467"/>
      <c r="V350" s="470"/>
      <c r="W350" s="473"/>
      <c r="X350" s="484" t="s">
        <v>55</v>
      </c>
      <c r="Y350" s="485"/>
      <c r="Z350" s="478"/>
      <c r="AA350" s="479"/>
      <c r="AB350" s="441" t="s">
        <v>53</v>
      </c>
      <c r="AC350" s="399"/>
      <c r="AD350" s="399"/>
      <c r="AE350" s="399"/>
      <c r="AF350" s="399"/>
      <c r="AG350" s="399"/>
      <c r="AH350" s="399"/>
      <c r="AI350" s="399"/>
      <c r="AJ350" s="399"/>
      <c r="AK350" s="399"/>
      <c r="AQ350" s="399" t="s">
        <v>193</v>
      </c>
      <c r="AR350" s="399"/>
    </row>
    <row r="351" spans="1:44" s="268" customFormat="1">
      <c r="A351" s="454"/>
      <c r="B351" s="457"/>
      <c r="C351" s="442" t="s">
        <v>42</v>
      </c>
      <c r="D351" s="443"/>
      <c r="E351" s="443"/>
      <c r="F351" s="443"/>
      <c r="G351" s="444"/>
      <c r="H351" s="417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45"/>
      <c r="T351" s="465"/>
      <c r="U351" s="468"/>
      <c r="V351" s="471"/>
      <c r="W351" s="29" t="s">
        <v>53</v>
      </c>
      <c r="X351" s="29" t="s">
        <v>56</v>
      </c>
      <c r="Y351" s="30" t="s">
        <v>57</v>
      </c>
      <c r="Z351" s="29" t="s">
        <v>45</v>
      </c>
      <c r="AA351" s="31" t="s">
        <v>46</v>
      </c>
      <c r="AB351" s="446" t="s">
        <v>81</v>
      </c>
      <c r="AC351" s="412"/>
      <c r="AD351" s="399" t="s">
        <v>148</v>
      </c>
      <c r="AE351" s="399"/>
      <c r="AF351" s="399" t="s">
        <v>149</v>
      </c>
      <c r="AG351" s="399"/>
      <c r="AH351" s="399" t="s">
        <v>150</v>
      </c>
      <c r="AI351" s="399"/>
      <c r="AJ351" s="399" t="s">
        <v>151</v>
      </c>
      <c r="AK351" s="399"/>
      <c r="AL351" s="399" t="s">
        <v>147</v>
      </c>
      <c r="AM351" s="399"/>
      <c r="AN351" s="399"/>
      <c r="AO351" s="399"/>
      <c r="AQ351" s="258" t="s">
        <v>191</v>
      </c>
      <c r="AR351" s="258" t="s">
        <v>29</v>
      </c>
    </row>
    <row r="352" spans="1:44" s="268" customFormat="1">
      <c r="C352" s="95"/>
      <c r="D352" s="95"/>
      <c r="E352" s="95"/>
      <c r="F352" s="95"/>
      <c r="G352" s="95"/>
      <c r="H352" s="440" t="s">
        <v>195</v>
      </c>
      <c r="I352" s="440"/>
      <c r="J352" s="440"/>
      <c r="K352" s="440"/>
      <c r="L352" s="440"/>
      <c r="M352" s="440"/>
      <c r="N352" s="440"/>
      <c r="O352" s="440"/>
      <c r="P352" s="440"/>
      <c r="Q352" s="440"/>
      <c r="R352" s="440"/>
      <c r="S352" s="440"/>
      <c r="T352" s="429">
        <f>AA295</f>
        <v>8</v>
      </c>
      <c r="U352" s="429"/>
      <c r="X352" s="255">
        <f>X342</f>
        <v>0</v>
      </c>
      <c r="Y352" s="255">
        <f>Y342</f>
        <v>0</v>
      </c>
      <c r="Z352" s="313"/>
      <c r="AA352" s="313">
        <f>AA342</f>
        <v>2.3612494999999996</v>
      </c>
    </row>
    <row r="353" spans="1:44" s="268" customFormat="1">
      <c r="H353" s="264"/>
      <c r="I353" s="264"/>
      <c r="J353" s="264"/>
      <c r="K353" s="264"/>
      <c r="L353" s="264"/>
      <c r="M353" s="264"/>
      <c r="N353" s="264"/>
      <c r="O353" s="264"/>
      <c r="P353" s="264"/>
      <c r="Q353" s="264"/>
      <c r="R353" s="264"/>
      <c r="S353" s="264"/>
      <c r="X353" s="70"/>
      <c r="Y353" s="70"/>
    </row>
    <row r="354" spans="1:44" s="282" customFormat="1">
      <c r="A354" s="399">
        <v>59</v>
      </c>
      <c r="B354" s="399"/>
      <c r="C354" s="399" t="s">
        <v>855</v>
      </c>
      <c r="D354" s="399"/>
      <c r="E354" s="399"/>
      <c r="F354" s="399"/>
      <c r="G354" s="399"/>
      <c r="H354" s="431" t="s">
        <v>856</v>
      </c>
      <c r="I354" s="431"/>
      <c r="J354" s="431"/>
      <c r="K354" s="431"/>
      <c r="L354" s="431"/>
      <c r="M354" s="431"/>
      <c r="N354" s="431"/>
      <c r="O354" s="431"/>
      <c r="P354" s="431"/>
      <c r="Q354" s="431"/>
      <c r="R354" s="431"/>
      <c r="S354" s="431"/>
      <c r="T354" s="399" t="s">
        <v>234</v>
      </c>
      <c r="U354" s="399"/>
      <c r="V354" s="283">
        <v>1.8</v>
      </c>
      <c r="W354" s="200">
        <v>0</v>
      </c>
      <c r="X354" s="70"/>
      <c r="Y354" s="70">
        <f>V354*W354</f>
        <v>0</v>
      </c>
      <c r="AC354" s="274"/>
      <c r="AD354" s="71"/>
      <c r="AE354" s="274"/>
      <c r="AF354" s="71"/>
      <c r="AG354" s="274"/>
      <c r="AH354" s="71"/>
      <c r="AI354" s="274"/>
      <c r="AJ354" s="71"/>
      <c r="AK354" s="274"/>
      <c r="AM354" s="69"/>
      <c r="AN354" s="71"/>
      <c r="AO354" s="274"/>
      <c r="AR354" s="274"/>
    </row>
    <row r="355" spans="1:44" s="282" customFormat="1">
      <c r="A355" s="287"/>
      <c r="B355" s="287"/>
      <c r="H355" s="431" t="s">
        <v>857</v>
      </c>
      <c r="I355" s="431"/>
      <c r="J355" s="431"/>
      <c r="K355" s="431"/>
      <c r="L355" s="431"/>
      <c r="M355" s="431"/>
      <c r="N355" s="431"/>
      <c r="O355" s="431"/>
      <c r="P355" s="431"/>
      <c r="Q355" s="431"/>
      <c r="R355" s="431"/>
      <c r="S355" s="431"/>
      <c r="T355" s="1"/>
      <c r="U355" s="1"/>
      <c r="W355" s="288"/>
      <c r="X355" s="70"/>
      <c r="Y355" s="70"/>
    </row>
    <row r="356" spans="1:44" s="282" customFormat="1">
      <c r="A356" s="287"/>
      <c r="B356" s="287"/>
      <c r="H356" s="277"/>
      <c r="I356" s="277"/>
      <c r="J356" s="277"/>
      <c r="K356" s="277"/>
      <c r="L356" s="277"/>
      <c r="M356" s="277"/>
      <c r="N356" s="277"/>
      <c r="O356" s="277"/>
      <c r="P356" s="277"/>
      <c r="Q356" s="277"/>
      <c r="R356" s="277"/>
      <c r="S356" s="277"/>
      <c r="T356" s="1"/>
      <c r="U356" s="1"/>
      <c r="W356" s="288"/>
      <c r="X356" s="70"/>
      <c r="Y356" s="70"/>
    </row>
    <row r="357" spans="1:44" s="282" customFormat="1">
      <c r="A357" s="510">
        <v>60</v>
      </c>
      <c r="B357" s="510"/>
      <c r="C357" s="399"/>
      <c r="D357" s="399"/>
      <c r="E357" s="399"/>
      <c r="F357" s="399"/>
      <c r="G357" s="399"/>
      <c r="H357" s="431" t="s">
        <v>858</v>
      </c>
      <c r="I357" s="431"/>
      <c r="J357" s="431"/>
      <c r="K357" s="431"/>
      <c r="L357" s="431"/>
      <c r="M357" s="431"/>
      <c r="N357" s="431"/>
      <c r="O357" s="431"/>
      <c r="P357" s="431"/>
      <c r="Q357" s="431"/>
      <c r="R357" s="431"/>
      <c r="S357" s="431"/>
      <c r="T357" s="399" t="s">
        <v>80</v>
      </c>
      <c r="U357" s="399"/>
      <c r="V357" s="282">
        <v>2</v>
      </c>
      <c r="W357" s="288">
        <v>0</v>
      </c>
      <c r="X357" s="70">
        <f>V357*W357</f>
        <v>0</v>
      </c>
      <c r="Y357" s="70"/>
    </row>
    <row r="358" spans="1:44" s="282" customFormat="1">
      <c r="A358" s="287"/>
      <c r="B358" s="287"/>
      <c r="H358" s="277"/>
      <c r="I358" s="277"/>
      <c r="J358" s="277"/>
      <c r="K358" s="277"/>
      <c r="L358" s="277"/>
      <c r="M358" s="277"/>
      <c r="N358" s="277"/>
      <c r="O358" s="277"/>
      <c r="P358" s="277"/>
      <c r="Q358" s="277"/>
      <c r="R358" s="277"/>
      <c r="S358" s="277"/>
      <c r="T358" s="1"/>
      <c r="U358" s="1"/>
      <c r="W358" s="288"/>
      <c r="X358" s="70"/>
      <c r="Y358" s="70"/>
    </row>
    <row r="359" spans="1:44" s="282" customFormat="1">
      <c r="A359" s="510">
        <v>61</v>
      </c>
      <c r="B359" s="510"/>
      <c r="C359" s="399"/>
      <c r="D359" s="399"/>
      <c r="E359" s="399"/>
      <c r="F359" s="399"/>
      <c r="G359" s="399"/>
      <c r="H359" s="431" t="s">
        <v>859</v>
      </c>
      <c r="I359" s="431"/>
      <c r="J359" s="431"/>
      <c r="K359" s="431"/>
      <c r="L359" s="431"/>
      <c r="M359" s="431"/>
      <c r="N359" s="431"/>
      <c r="O359" s="431"/>
      <c r="P359" s="431"/>
      <c r="Q359" s="431"/>
      <c r="R359" s="431"/>
      <c r="S359" s="431"/>
      <c r="T359" s="399" t="s">
        <v>80</v>
      </c>
      <c r="U359" s="399"/>
      <c r="V359" s="282">
        <v>2</v>
      </c>
      <c r="W359" s="288">
        <v>0</v>
      </c>
      <c r="X359" s="70">
        <f>V359*W359</f>
        <v>0</v>
      </c>
      <c r="Y359" s="70"/>
    </row>
    <row r="360" spans="1:44" s="282" customFormat="1">
      <c r="A360" s="287"/>
      <c r="B360" s="287"/>
      <c r="H360" s="277"/>
      <c r="I360" s="277"/>
      <c r="J360" s="277"/>
      <c r="K360" s="277"/>
      <c r="L360" s="277"/>
      <c r="M360" s="277"/>
      <c r="N360" s="277"/>
      <c r="O360" s="277"/>
      <c r="P360" s="277"/>
      <c r="Q360" s="277"/>
      <c r="R360" s="277"/>
      <c r="S360" s="277"/>
      <c r="T360" s="1"/>
      <c r="U360" s="1"/>
      <c r="W360" s="288"/>
      <c r="X360" s="70"/>
      <c r="Y360" s="70"/>
    </row>
    <row r="361" spans="1:44" s="282" customFormat="1">
      <c r="A361" s="511">
        <v>62</v>
      </c>
      <c r="B361" s="511"/>
      <c r="C361" s="418"/>
      <c r="D361" s="418"/>
      <c r="E361" s="418"/>
      <c r="F361" s="418"/>
      <c r="G361" s="418"/>
      <c r="H361" s="503" t="s">
        <v>860</v>
      </c>
      <c r="I361" s="503"/>
      <c r="J361" s="503"/>
      <c r="K361" s="503"/>
      <c r="L361" s="503"/>
      <c r="M361" s="503"/>
      <c r="N361" s="503"/>
      <c r="O361" s="503"/>
      <c r="P361" s="503"/>
      <c r="Q361" s="503"/>
      <c r="R361" s="503"/>
      <c r="S361" s="503"/>
      <c r="T361" s="418" t="s">
        <v>80</v>
      </c>
      <c r="U361" s="418"/>
      <c r="V361" s="279">
        <v>4</v>
      </c>
      <c r="W361" s="302">
        <v>0</v>
      </c>
      <c r="X361" s="74">
        <f>V361*W361</f>
        <v>0</v>
      </c>
      <c r="Y361" s="74"/>
      <c r="Z361" s="279"/>
      <c r="AA361" s="279"/>
    </row>
    <row r="362" spans="1:44" s="268" customFormat="1">
      <c r="H362" s="264"/>
      <c r="I362" s="264"/>
      <c r="J362" s="264"/>
      <c r="K362" s="264"/>
      <c r="L362" s="264"/>
      <c r="M362" s="264"/>
      <c r="N362" s="264"/>
      <c r="O362" s="264"/>
      <c r="P362" s="264"/>
      <c r="Q362" s="264"/>
      <c r="R362" s="264"/>
      <c r="S362" s="264"/>
      <c r="X362" s="70"/>
      <c r="Y362" s="70"/>
    </row>
    <row r="363" spans="1:44" s="300" customFormat="1">
      <c r="A363" s="399">
        <v>63</v>
      </c>
      <c r="B363" s="399"/>
      <c r="C363" s="512" t="s">
        <v>844</v>
      </c>
      <c r="D363" s="512"/>
      <c r="E363" s="512"/>
      <c r="F363" s="512"/>
      <c r="G363" s="512"/>
      <c r="H363" s="505" t="s">
        <v>845</v>
      </c>
      <c r="I363" s="505"/>
      <c r="J363" s="505"/>
      <c r="K363" s="505"/>
      <c r="L363" s="505"/>
      <c r="M363" s="505"/>
      <c r="N363" s="505"/>
      <c r="O363" s="505"/>
      <c r="P363" s="505"/>
      <c r="Q363" s="505"/>
      <c r="R363" s="505"/>
      <c r="S363" s="505"/>
      <c r="W363" s="70"/>
      <c r="X363" s="70"/>
      <c r="Y363" s="70"/>
    </row>
    <row r="364" spans="1:44" s="300" customFormat="1">
      <c r="A364" s="289"/>
      <c r="B364" s="289"/>
      <c r="C364" s="299"/>
      <c r="D364" s="299"/>
      <c r="E364" s="299"/>
      <c r="F364" s="299"/>
      <c r="G364" s="299"/>
      <c r="H364" s="505" t="s">
        <v>846</v>
      </c>
      <c r="I364" s="505"/>
      <c r="J364" s="505"/>
      <c r="K364" s="505"/>
      <c r="L364" s="505"/>
      <c r="M364" s="505"/>
      <c r="N364" s="505"/>
      <c r="O364" s="505"/>
      <c r="P364" s="505"/>
      <c r="Q364" s="505"/>
      <c r="R364" s="505"/>
      <c r="S364" s="505"/>
      <c r="W364" s="70"/>
      <c r="X364" s="70"/>
      <c r="Y364" s="70"/>
    </row>
    <row r="365" spans="1:44" s="300" customFormat="1">
      <c r="A365" s="289"/>
      <c r="B365" s="289"/>
      <c r="C365" s="299"/>
      <c r="D365" s="299"/>
      <c r="E365" s="299"/>
      <c r="F365" s="299"/>
      <c r="G365" s="299"/>
      <c r="H365" s="505" t="s">
        <v>847</v>
      </c>
      <c r="I365" s="505"/>
      <c r="J365" s="505"/>
      <c r="K365" s="505"/>
      <c r="L365" s="505"/>
      <c r="M365" s="505"/>
      <c r="N365" s="505"/>
      <c r="O365" s="505"/>
      <c r="P365" s="505"/>
      <c r="Q365" s="505"/>
      <c r="R365" s="505"/>
      <c r="S365" s="505"/>
      <c r="W365" s="70"/>
      <c r="X365" s="70"/>
      <c r="Y365" s="70"/>
    </row>
    <row r="366" spans="1:44" s="300" customFormat="1">
      <c r="A366" s="151"/>
      <c r="B366" s="151"/>
      <c r="C366" s="1"/>
      <c r="D366" s="1"/>
      <c r="E366" s="1"/>
      <c r="F366" s="1"/>
      <c r="G366" s="1"/>
      <c r="H366" s="513" t="s">
        <v>848</v>
      </c>
      <c r="I366" s="513"/>
      <c r="J366" s="513"/>
      <c r="K366" s="513"/>
      <c r="L366" s="513"/>
      <c r="M366" s="513"/>
      <c r="N366" s="513"/>
      <c r="O366" s="513"/>
      <c r="P366" s="513"/>
      <c r="Q366" s="513"/>
      <c r="R366" s="513"/>
      <c r="S366" s="513"/>
      <c r="T366" s="1"/>
      <c r="U366" s="1"/>
      <c r="W366" s="70"/>
      <c r="X366" s="70"/>
      <c r="Y366" s="70"/>
      <c r="AC366" s="293"/>
      <c r="AE366" s="293"/>
      <c r="AG366" s="293"/>
      <c r="AI366" s="293"/>
      <c r="AK366" s="293"/>
      <c r="AM366" s="270"/>
      <c r="AO366" s="82"/>
      <c r="AR366" s="271"/>
    </row>
    <row r="367" spans="1:44" s="300" customFormat="1">
      <c r="H367" s="431" t="s">
        <v>863</v>
      </c>
      <c r="I367" s="431"/>
      <c r="J367" s="431"/>
      <c r="K367" s="431"/>
      <c r="L367" s="431"/>
      <c r="M367" s="431"/>
      <c r="N367" s="431"/>
      <c r="O367" s="431"/>
      <c r="P367" s="431"/>
      <c r="Q367" s="431"/>
      <c r="R367" s="431"/>
      <c r="S367" s="431"/>
      <c r="T367" s="399" t="s">
        <v>80</v>
      </c>
      <c r="U367" s="399"/>
      <c r="V367" s="300">
        <v>2</v>
      </c>
      <c r="W367" s="70">
        <f>AM367</f>
        <v>0</v>
      </c>
      <c r="X367" s="70">
        <f>V367*W367</f>
        <v>0</v>
      </c>
      <c r="Y367" s="70"/>
      <c r="Z367" s="300">
        <f>AB367/1000</f>
        <v>0.50272000000000006</v>
      </c>
      <c r="AA367" s="300">
        <f>V367*Z367</f>
        <v>1.0054400000000001</v>
      </c>
      <c r="AB367" s="300">
        <v>502.72</v>
      </c>
      <c r="AC367" s="294"/>
      <c r="AD367" s="71"/>
      <c r="AE367" s="294"/>
      <c r="AF367" s="71"/>
      <c r="AG367" s="294"/>
      <c r="AH367" s="71"/>
      <c r="AI367" s="294"/>
      <c r="AJ367" s="71"/>
      <c r="AK367" s="294"/>
      <c r="AM367" s="69"/>
      <c r="AN367" s="71"/>
      <c r="AO367" s="294"/>
      <c r="AR367" s="294"/>
    </row>
    <row r="368" spans="1:44" s="222" customFormat="1">
      <c r="H368" s="221"/>
      <c r="I368" s="221"/>
      <c r="J368" s="221"/>
      <c r="K368" s="221"/>
      <c r="L368" s="221"/>
      <c r="M368" s="221"/>
      <c r="N368" s="221"/>
      <c r="O368" s="221"/>
      <c r="P368" s="221"/>
      <c r="Q368" s="221"/>
      <c r="R368" s="221"/>
      <c r="S368" s="221"/>
      <c r="X368" s="70"/>
      <c r="Y368" s="70"/>
    </row>
    <row r="369" spans="1:44" s="300" customFormat="1">
      <c r="A369" s="412">
        <v>64</v>
      </c>
      <c r="B369" s="412"/>
      <c r="C369" s="412"/>
      <c r="D369" s="412"/>
      <c r="E369" s="412"/>
      <c r="F369" s="412"/>
      <c r="G369" s="412"/>
      <c r="H369" s="507" t="s">
        <v>849</v>
      </c>
      <c r="I369" s="507"/>
      <c r="J369" s="507"/>
      <c r="K369" s="507"/>
      <c r="L369" s="507"/>
      <c r="M369" s="507"/>
      <c r="N369" s="507"/>
      <c r="O369" s="507"/>
      <c r="P369" s="507"/>
      <c r="Q369" s="507"/>
      <c r="R369" s="507"/>
      <c r="S369" s="507"/>
      <c r="T369" s="194"/>
      <c r="U369" s="194"/>
      <c r="V369" s="43"/>
      <c r="W369" s="284"/>
      <c r="X369" s="235"/>
      <c r="Y369" s="70"/>
      <c r="AC369" s="294"/>
      <c r="AD369" s="71"/>
      <c r="AE369" s="294"/>
      <c r="AF369" s="71"/>
      <c r="AG369" s="294"/>
      <c r="AH369" s="71"/>
      <c r="AI369" s="294"/>
      <c r="AJ369" s="71"/>
      <c r="AK369" s="294"/>
      <c r="AM369" s="69"/>
      <c r="AN369" s="71"/>
      <c r="AO369" s="294"/>
      <c r="AR369" s="294"/>
    </row>
    <row r="370" spans="1:44" s="300" customFormat="1">
      <c r="H370" s="507" t="s">
        <v>850</v>
      </c>
      <c r="I370" s="507"/>
      <c r="J370" s="507"/>
      <c r="K370" s="507"/>
      <c r="L370" s="507"/>
      <c r="M370" s="507"/>
      <c r="N370" s="507"/>
      <c r="O370" s="507"/>
      <c r="P370" s="507"/>
      <c r="Q370" s="507"/>
      <c r="R370" s="507"/>
      <c r="S370" s="507"/>
      <c r="T370" s="412" t="s">
        <v>156</v>
      </c>
      <c r="U370" s="412"/>
      <c r="V370" s="43">
        <f>1.093*V367</f>
        <v>2.1859999999999999</v>
      </c>
      <c r="W370" s="234">
        <v>0</v>
      </c>
      <c r="X370" s="235">
        <f>V370*W370</f>
        <v>0</v>
      </c>
      <c r="Y370" s="70"/>
      <c r="Z370" s="300">
        <f>AB370/1000</f>
        <v>2.8500000000000001E-2</v>
      </c>
      <c r="AA370" s="300">
        <f>V370*Z370</f>
        <v>6.2301000000000002E-2</v>
      </c>
      <c r="AB370" s="300">
        <v>28.5</v>
      </c>
      <c r="AC370" s="294"/>
      <c r="AD370" s="71"/>
      <c r="AE370" s="294"/>
      <c r="AF370" s="71"/>
      <c r="AG370" s="294"/>
      <c r="AH370" s="71"/>
      <c r="AI370" s="294"/>
      <c r="AJ370" s="71"/>
      <c r="AK370" s="294"/>
      <c r="AM370" s="69"/>
      <c r="AN370" s="71"/>
      <c r="AO370" s="294"/>
      <c r="AR370" s="294"/>
    </row>
    <row r="371" spans="1:44" s="300" customFormat="1">
      <c r="H371" s="297"/>
      <c r="I371" s="297"/>
      <c r="J371" s="297"/>
      <c r="K371" s="297"/>
      <c r="L371" s="297"/>
      <c r="M371" s="297"/>
      <c r="N371" s="297"/>
      <c r="O371" s="297"/>
      <c r="P371" s="297"/>
      <c r="Q371" s="297"/>
      <c r="R371" s="297"/>
      <c r="S371" s="297"/>
      <c r="X371" s="70"/>
      <c r="Y371" s="70"/>
    </row>
    <row r="372" spans="1:44" s="300" customFormat="1">
      <c r="A372" s="399">
        <v>65</v>
      </c>
      <c r="B372" s="399"/>
      <c r="C372" s="399" t="s">
        <v>356</v>
      </c>
      <c r="D372" s="399"/>
      <c r="E372" s="399"/>
      <c r="F372" s="399"/>
      <c r="G372" s="399"/>
      <c r="H372" s="431" t="s">
        <v>851</v>
      </c>
      <c r="I372" s="431"/>
      <c r="J372" s="431"/>
      <c r="K372" s="431"/>
      <c r="L372" s="431"/>
      <c r="M372" s="431"/>
      <c r="N372" s="431"/>
      <c r="O372" s="431"/>
      <c r="P372" s="431"/>
      <c r="Q372" s="431"/>
      <c r="R372" s="431"/>
      <c r="S372" s="431"/>
      <c r="T372" s="399" t="str">
        <f>IF(C372="","",VLOOKUP(C372,[2]ÚRS!$A$6:$D$387,3,FALSE))</f>
        <v>kg</v>
      </c>
      <c r="U372" s="399"/>
      <c r="V372" s="301">
        <f>AA370*1000</f>
        <v>62.301000000000002</v>
      </c>
      <c r="W372" s="285">
        <v>0</v>
      </c>
      <c r="X372" s="70"/>
      <c r="Y372" s="70">
        <f>V372*W372</f>
        <v>0</v>
      </c>
      <c r="AC372" s="294"/>
      <c r="AD372" s="71"/>
      <c r="AE372" s="294"/>
      <c r="AF372" s="71"/>
      <c r="AG372" s="294"/>
      <c r="AH372" s="71"/>
      <c r="AI372" s="294"/>
      <c r="AJ372" s="71"/>
      <c r="AK372" s="294"/>
      <c r="AM372" s="69"/>
      <c r="AN372" s="71"/>
      <c r="AO372" s="294"/>
      <c r="AR372" s="294"/>
    </row>
    <row r="373" spans="1:44" s="300" customFormat="1">
      <c r="H373" s="431" t="s">
        <v>261</v>
      </c>
      <c r="I373" s="431"/>
      <c r="J373" s="431"/>
      <c r="K373" s="431"/>
      <c r="L373" s="431"/>
      <c r="M373" s="431"/>
      <c r="N373" s="431"/>
      <c r="O373" s="431"/>
      <c r="P373" s="431"/>
      <c r="Q373" s="431"/>
      <c r="R373" s="431"/>
      <c r="S373" s="431"/>
      <c r="T373" s="289"/>
      <c r="U373" s="289"/>
      <c r="V373" s="301"/>
      <c r="W373" s="286"/>
      <c r="X373" s="70"/>
      <c r="Y373" s="70"/>
      <c r="AC373" s="294"/>
      <c r="AD373" s="71"/>
      <c r="AE373" s="294"/>
      <c r="AF373" s="71"/>
      <c r="AG373" s="294"/>
      <c r="AH373" s="71"/>
      <c r="AI373" s="294"/>
      <c r="AJ373" s="71"/>
      <c r="AK373" s="294"/>
      <c r="AM373" s="69"/>
      <c r="AN373" s="71"/>
      <c r="AO373" s="294"/>
      <c r="AR373" s="294"/>
    </row>
    <row r="374" spans="1:44" s="300" customFormat="1">
      <c r="A374" s="194"/>
      <c r="B374" s="194"/>
      <c r="C374" s="194"/>
      <c r="D374" s="194"/>
      <c r="E374" s="194"/>
      <c r="F374" s="194"/>
      <c r="G374" s="194"/>
      <c r="H374" s="194"/>
      <c r="I374" s="194"/>
      <c r="J374" s="194"/>
      <c r="K374" s="194"/>
      <c r="L374" s="194"/>
      <c r="M374" s="194"/>
      <c r="N374" s="194"/>
      <c r="O374" s="194"/>
      <c r="P374" s="194"/>
      <c r="Q374" s="194"/>
      <c r="R374" s="194"/>
      <c r="S374" s="194"/>
      <c r="T374" s="194"/>
      <c r="U374" s="194"/>
      <c r="V374" s="43"/>
      <c r="W374" s="43"/>
      <c r="X374" s="1"/>
      <c r="Y374" s="70"/>
      <c r="AC374" s="294"/>
      <c r="AD374" s="71"/>
      <c r="AE374" s="294"/>
      <c r="AF374" s="71"/>
      <c r="AG374" s="294"/>
      <c r="AH374" s="71"/>
      <c r="AI374" s="294"/>
      <c r="AJ374" s="71"/>
      <c r="AK374" s="294"/>
      <c r="AM374" s="69"/>
      <c r="AN374" s="71"/>
      <c r="AO374" s="294"/>
      <c r="AR374" s="294"/>
    </row>
    <row r="375" spans="1:44" s="300" customFormat="1">
      <c r="A375" s="412">
        <v>66</v>
      </c>
      <c r="B375" s="412"/>
      <c r="C375" s="412" t="s">
        <v>715</v>
      </c>
      <c r="D375" s="412"/>
      <c r="E375" s="412"/>
      <c r="F375" s="412"/>
      <c r="G375" s="412"/>
      <c r="H375" s="507" t="str">
        <f>IF(C375="","",VLOOKUP(C375,[2]HILTI!$A$1:$D$10,2,FALSE))</f>
        <v>Chemická kotva</v>
      </c>
      <c r="I375" s="507"/>
      <c r="J375" s="507"/>
      <c r="K375" s="507"/>
      <c r="L375" s="507"/>
      <c r="M375" s="507"/>
      <c r="N375" s="507"/>
      <c r="O375" s="507"/>
      <c r="P375" s="507"/>
      <c r="Q375" s="507"/>
      <c r="R375" s="507"/>
      <c r="S375" s="507"/>
      <c r="T375" s="290"/>
      <c r="U375" s="290"/>
      <c r="V375" s="43"/>
      <c r="W375" s="205"/>
      <c r="X375" s="70"/>
      <c r="Y375" s="70"/>
      <c r="AC375" s="294"/>
      <c r="AD375" s="71"/>
      <c r="AE375" s="294"/>
      <c r="AF375" s="71"/>
      <c r="AG375" s="294"/>
      <c r="AH375" s="71"/>
      <c r="AI375" s="294"/>
      <c r="AJ375" s="71"/>
      <c r="AK375" s="294"/>
      <c r="AM375" s="69"/>
      <c r="AN375" s="71"/>
      <c r="AO375" s="294"/>
      <c r="AR375" s="294"/>
    </row>
    <row r="376" spans="1:44" s="300" customFormat="1">
      <c r="A376" s="296"/>
      <c r="B376" s="296"/>
      <c r="C376" s="412" t="s">
        <v>707</v>
      </c>
      <c r="D376" s="412"/>
      <c r="E376" s="412"/>
      <c r="F376" s="412"/>
      <c r="G376" s="412"/>
      <c r="H376" s="507" t="s">
        <v>908</v>
      </c>
      <c r="I376" s="507"/>
      <c r="J376" s="507"/>
      <c r="K376" s="507"/>
      <c r="L376" s="507"/>
      <c r="M376" s="507"/>
      <c r="N376" s="507"/>
      <c r="O376" s="507"/>
      <c r="P376" s="507"/>
      <c r="Q376" s="507"/>
      <c r="R376" s="507"/>
      <c r="S376" s="507"/>
      <c r="T376" s="412" t="str">
        <f>IF(C376="","",VLOOKUP(C376,[2]HILTI!$A$1:$D$12,3,FALSE))</f>
        <v>ks</v>
      </c>
      <c r="U376" s="412"/>
      <c r="V376" s="43">
        <f>6*V367</f>
        <v>12</v>
      </c>
      <c r="W376" s="43">
        <v>0</v>
      </c>
      <c r="X376" s="235">
        <f>V376*W376</f>
        <v>0</v>
      </c>
      <c r="Y376" s="70"/>
      <c r="AC376" s="294"/>
      <c r="AD376" s="71"/>
      <c r="AE376" s="294"/>
      <c r="AF376" s="71"/>
      <c r="AG376" s="294"/>
      <c r="AH376" s="71"/>
      <c r="AI376" s="294"/>
      <c r="AJ376" s="71"/>
      <c r="AK376" s="294"/>
      <c r="AM376" s="69"/>
      <c r="AN376" s="71"/>
      <c r="AO376" s="294"/>
      <c r="AR376" s="294"/>
    </row>
    <row r="377" spans="1:44" s="300" customFormat="1">
      <c r="H377" s="297"/>
      <c r="I377" s="297"/>
      <c r="J377" s="297"/>
      <c r="K377" s="297"/>
      <c r="L377" s="297"/>
      <c r="M377" s="297"/>
      <c r="N377" s="297"/>
      <c r="O377" s="297"/>
      <c r="P377" s="297"/>
      <c r="Q377" s="297"/>
      <c r="R377" s="297"/>
      <c r="S377" s="297"/>
      <c r="X377" s="70"/>
      <c r="Y377" s="70"/>
    </row>
    <row r="378" spans="1:44" s="300" customFormat="1">
      <c r="A378" s="412">
        <v>67</v>
      </c>
      <c r="B378" s="412"/>
      <c r="C378" s="412" t="s">
        <v>710</v>
      </c>
      <c r="D378" s="412"/>
      <c r="E378" s="412"/>
      <c r="F378" s="412"/>
      <c r="G378" s="412"/>
      <c r="H378" s="507" t="str">
        <f>IF(C378="","",VLOOKUP(C378,[2]HILTI!$A$1:$D$10,2,FALSE))</f>
        <v>Lepící hmota</v>
      </c>
      <c r="I378" s="507"/>
      <c r="J378" s="507"/>
      <c r="K378" s="507"/>
      <c r="L378" s="507"/>
      <c r="M378" s="507"/>
      <c r="N378" s="507"/>
      <c r="O378" s="507"/>
      <c r="P378" s="507"/>
      <c r="Q378" s="507"/>
      <c r="R378" s="507"/>
      <c r="S378" s="507"/>
      <c r="T378" s="412" t="str">
        <f>IF(C378="","",VLOOKUP(C378,[2]HILTI!$A$1:$D$12,3,FALSE))</f>
        <v>ks</v>
      </c>
      <c r="U378" s="412"/>
      <c r="V378" s="43">
        <v>1</v>
      </c>
      <c r="W378" s="43">
        <v>0</v>
      </c>
      <c r="X378" s="235">
        <f>V378*W378</f>
        <v>0</v>
      </c>
      <c r="Y378" s="70"/>
      <c r="AC378" s="294"/>
      <c r="AD378" s="71"/>
      <c r="AE378" s="294"/>
      <c r="AF378" s="71"/>
      <c r="AG378" s="294"/>
      <c r="AH378" s="71"/>
      <c r="AI378" s="294"/>
      <c r="AJ378" s="71"/>
      <c r="AK378" s="294"/>
      <c r="AM378" s="69"/>
      <c r="AN378" s="71"/>
      <c r="AO378" s="294"/>
      <c r="AR378" s="294"/>
    </row>
    <row r="379" spans="1:44" s="300" customFormat="1">
      <c r="A379" s="296"/>
      <c r="B379" s="296"/>
      <c r="C379" s="412" t="s">
        <v>711</v>
      </c>
      <c r="D379" s="412"/>
      <c r="E379" s="412"/>
      <c r="F379" s="412"/>
      <c r="G379" s="412"/>
      <c r="H379" s="507" t="s">
        <v>909</v>
      </c>
      <c r="I379" s="507"/>
      <c r="J379" s="507"/>
      <c r="K379" s="507"/>
      <c r="L379" s="507"/>
      <c r="M379" s="507"/>
      <c r="N379" s="507"/>
      <c r="O379" s="507"/>
      <c r="P379" s="507"/>
      <c r="Q379" s="507"/>
      <c r="R379" s="507"/>
      <c r="S379" s="507"/>
      <c r="T379" s="194"/>
      <c r="U379" s="194"/>
      <c r="V379" s="43"/>
      <c r="W379" s="205"/>
      <c r="X379" s="70"/>
      <c r="Y379" s="70"/>
      <c r="AC379" s="294"/>
      <c r="AD379" s="71"/>
      <c r="AE379" s="294"/>
      <c r="AF379" s="71"/>
      <c r="AG379" s="294"/>
      <c r="AH379" s="71"/>
      <c r="AI379" s="294"/>
      <c r="AJ379" s="71"/>
      <c r="AK379" s="294"/>
      <c r="AM379" s="69"/>
      <c r="AN379" s="71"/>
      <c r="AO379" s="294"/>
      <c r="AR379" s="294"/>
    </row>
    <row r="380" spans="1:44" s="300" customFormat="1">
      <c r="A380" s="296"/>
      <c r="B380" s="296"/>
      <c r="C380" s="412" t="s">
        <v>712</v>
      </c>
      <c r="D380" s="412"/>
      <c r="E380" s="412"/>
      <c r="F380" s="412"/>
      <c r="G380" s="412"/>
      <c r="H380" s="507" t="str">
        <f>IF(C380="","",VLOOKUP(C380,[2]HILTI!$A$1:$D$10,2,FALSE))</f>
        <v>balení 330 ml</v>
      </c>
      <c r="I380" s="507"/>
      <c r="J380" s="507"/>
      <c r="K380" s="507"/>
      <c r="L380" s="507"/>
      <c r="M380" s="507"/>
      <c r="N380" s="507"/>
      <c r="O380" s="507"/>
      <c r="P380" s="507"/>
      <c r="Q380" s="507"/>
      <c r="R380" s="507"/>
      <c r="S380" s="507"/>
      <c r="T380" s="290"/>
      <c r="U380" s="290"/>
      <c r="V380" s="43"/>
      <c r="W380" s="205"/>
      <c r="X380" s="70"/>
      <c r="Y380" s="70"/>
      <c r="AC380" s="294"/>
      <c r="AD380" s="71"/>
      <c r="AE380" s="294"/>
      <c r="AF380" s="71"/>
      <c r="AG380" s="294"/>
      <c r="AH380" s="71"/>
      <c r="AI380" s="294"/>
      <c r="AJ380" s="71"/>
      <c r="AK380" s="294"/>
      <c r="AM380" s="69"/>
      <c r="AN380" s="71"/>
      <c r="AO380" s="294"/>
      <c r="AR380" s="294"/>
    </row>
    <row r="381" spans="1:44" s="300" customFormat="1">
      <c r="A381" s="194"/>
      <c r="B381" s="194"/>
      <c r="C381" s="194"/>
      <c r="D381" s="194"/>
      <c r="E381" s="194"/>
      <c r="F381" s="194"/>
      <c r="G381" s="194"/>
      <c r="H381" s="194"/>
      <c r="I381" s="194"/>
      <c r="J381" s="194"/>
      <c r="K381" s="194"/>
      <c r="L381" s="194"/>
      <c r="M381" s="194"/>
      <c r="N381" s="194"/>
      <c r="O381" s="194"/>
      <c r="P381" s="194"/>
      <c r="Q381" s="194"/>
      <c r="R381" s="194"/>
      <c r="S381" s="194"/>
      <c r="T381" s="194"/>
      <c r="U381" s="194"/>
      <c r="V381" s="43"/>
      <c r="W381" s="43"/>
      <c r="X381" s="1"/>
      <c r="Y381" s="70"/>
      <c r="AC381" s="294"/>
      <c r="AD381" s="71"/>
      <c r="AE381" s="294"/>
      <c r="AF381" s="71"/>
      <c r="AG381" s="294"/>
      <c r="AH381" s="71"/>
      <c r="AI381" s="294"/>
      <c r="AJ381" s="71"/>
      <c r="AK381" s="294"/>
      <c r="AM381" s="69"/>
      <c r="AN381" s="71"/>
      <c r="AO381" s="294"/>
      <c r="AR381" s="294"/>
    </row>
    <row r="382" spans="1:44" s="300" customFormat="1">
      <c r="A382" s="412">
        <v>68</v>
      </c>
      <c r="B382" s="412"/>
      <c r="C382" s="412" t="s">
        <v>713</v>
      </c>
      <c r="D382" s="412"/>
      <c r="E382" s="412"/>
      <c r="F382" s="412"/>
      <c r="G382" s="412"/>
      <c r="H382" s="507" t="s">
        <v>910</v>
      </c>
      <c r="I382" s="507"/>
      <c r="J382" s="507"/>
      <c r="K382" s="507"/>
      <c r="L382" s="507"/>
      <c r="M382" s="507"/>
      <c r="N382" s="507"/>
      <c r="O382" s="507"/>
      <c r="P382" s="507"/>
      <c r="Q382" s="507"/>
      <c r="R382" s="507"/>
      <c r="S382" s="507"/>
      <c r="T382" s="412" t="str">
        <f>IF(C382="","",VLOOKUP(C382,[2]HILTI!$A$1:$D$12,3,FALSE))</f>
        <v>ks</v>
      </c>
      <c r="U382" s="412"/>
      <c r="V382" s="43">
        <f>V376</f>
        <v>12</v>
      </c>
      <c r="W382" s="43">
        <v>0</v>
      </c>
      <c r="X382" s="253"/>
      <c r="Y382" s="253">
        <f>V382*W382</f>
        <v>0</v>
      </c>
      <c r="Z382" s="296"/>
      <c r="AA382" s="296"/>
      <c r="AC382" s="294"/>
      <c r="AD382" s="71"/>
      <c r="AE382" s="294"/>
      <c r="AF382" s="71"/>
      <c r="AG382" s="294"/>
      <c r="AH382" s="71"/>
      <c r="AI382" s="294"/>
      <c r="AJ382" s="71"/>
      <c r="AK382" s="294"/>
      <c r="AM382" s="69"/>
      <c r="AN382" s="71"/>
      <c r="AO382" s="294"/>
      <c r="AR382" s="294"/>
    </row>
    <row r="383" spans="1:44" s="300" customFormat="1">
      <c r="H383" s="297"/>
      <c r="I383" s="297"/>
      <c r="J383" s="297"/>
      <c r="K383" s="297"/>
      <c r="L383" s="297"/>
      <c r="M383" s="297"/>
      <c r="N383" s="297"/>
      <c r="O383" s="297"/>
      <c r="P383" s="297"/>
      <c r="Q383" s="297"/>
      <c r="R383" s="297"/>
      <c r="S383" s="297"/>
      <c r="X383" s="70"/>
      <c r="Y383" s="70"/>
    </row>
    <row r="384" spans="1:44" s="300" customFormat="1">
      <c r="A384" s="399">
        <v>69</v>
      </c>
      <c r="B384" s="399"/>
      <c r="C384" s="399" t="s">
        <v>569</v>
      </c>
      <c r="D384" s="399"/>
      <c r="E384" s="399"/>
      <c r="F384" s="399"/>
      <c r="G384" s="399"/>
      <c r="H384" s="431" t="s">
        <v>852</v>
      </c>
      <c r="I384" s="431"/>
      <c r="J384" s="431"/>
      <c r="K384" s="431"/>
      <c r="L384" s="431"/>
      <c r="M384" s="431"/>
      <c r="N384" s="431"/>
      <c r="O384" s="431"/>
      <c r="P384" s="431"/>
      <c r="Q384" s="431"/>
      <c r="R384" s="431"/>
      <c r="S384" s="431"/>
      <c r="T384" s="399" t="str">
        <f>IF(C384="","",VLOOKUP(C384,[2]ÚRS!$A$6:$D$387,3,FALSE))</f>
        <v>m</v>
      </c>
      <c r="U384" s="399"/>
      <c r="V384" s="301">
        <f>7.535*V367</f>
        <v>15.07</v>
      </c>
      <c r="W384" s="200">
        <v>0</v>
      </c>
      <c r="X384" s="70"/>
      <c r="Y384" s="70">
        <f>V384*W384</f>
        <v>0</v>
      </c>
      <c r="AC384" s="294"/>
      <c r="AD384" s="71"/>
      <c r="AE384" s="294"/>
      <c r="AF384" s="71"/>
      <c r="AG384" s="294"/>
      <c r="AH384" s="71"/>
      <c r="AI384" s="294"/>
      <c r="AJ384" s="71"/>
      <c r="AK384" s="294"/>
      <c r="AM384" s="69"/>
      <c r="AN384" s="71"/>
      <c r="AO384" s="294"/>
      <c r="AR384" s="294"/>
    </row>
    <row r="385" spans="1:44" s="300" customFormat="1">
      <c r="H385" s="297"/>
      <c r="I385" s="297"/>
      <c r="J385" s="297"/>
      <c r="K385" s="297"/>
      <c r="L385" s="297"/>
      <c r="M385" s="297"/>
      <c r="N385" s="297"/>
      <c r="O385" s="297"/>
      <c r="P385" s="297"/>
      <c r="Q385" s="297"/>
      <c r="R385" s="297"/>
      <c r="S385" s="297"/>
      <c r="X385" s="70"/>
      <c r="Y385" s="70"/>
    </row>
    <row r="386" spans="1:44" s="300" customFormat="1">
      <c r="A386" s="399">
        <v>70</v>
      </c>
      <c r="B386" s="399"/>
      <c r="C386" s="399" t="s">
        <v>579</v>
      </c>
      <c r="D386" s="399"/>
      <c r="E386" s="399"/>
      <c r="F386" s="399"/>
      <c r="G386" s="399"/>
      <c r="H386" s="431" t="s">
        <v>853</v>
      </c>
      <c r="I386" s="431"/>
      <c r="J386" s="431"/>
      <c r="K386" s="431"/>
      <c r="L386" s="431"/>
      <c r="M386" s="431"/>
      <c r="N386" s="431"/>
      <c r="O386" s="431"/>
      <c r="P386" s="431"/>
      <c r="Q386" s="431"/>
      <c r="R386" s="431"/>
      <c r="S386" s="431"/>
      <c r="T386" s="399" t="str">
        <f>IF(C386="","",VLOOKUP(C386,[2]ÚRS!$A$6:$D$387,3,FALSE))</f>
        <v>m</v>
      </c>
      <c r="U386" s="399"/>
      <c r="V386" s="301">
        <f>5.02*V367</f>
        <v>10.039999999999999</v>
      </c>
      <c r="W386" s="200">
        <v>0</v>
      </c>
      <c r="X386" s="70"/>
      <c r="Y386" s="70">
        <f>V386*W386</f>
        <v>0</v>
      </c>
      <c r="AC386" s="294"/>
      <c r="AD386" s="71"/>
      <c r="AE386" s="294"/>
      <c r="AF386" s="71"/>
      <c r="AG386" s="294"/>
      <c r="AH386" s="71"/>
      <c r="AI386" s="294"/>
      <c r="AJ386" s="71"/>
      <c r="AK386" s="294"/>
      <c r="AM386" s="69"/>
      <c r="AN386" s="71"/>
      <c r="AO386" s="294"/>
      <c r="AR386" s="294"/>
    </row>
    <row r="387" spans="1:44" s="300" customFormat="1">
      <c r="A387" s="287"/>
      <c r="B387" s="287"/>
      <c r="H387" s="431" t="s">
        <v>854</v>
      </c>
      <c r="I387" s="431"/>
      <c r="J387" s="431"/>
      <c r="K387" s="431"/>
      <c r="L387" s="431"/>
      <c r="M387" s="431"/>
      <c r="N387" s="431"/>
      <c r="O387" s="431"/>
      <c r="P387" s="431"/>
      <c r="Q387" s="431"/>
      <c r="R387" s="431"/>
      <c r="S387" s="431"/>
      <c r="T387" s="1"/>
      <c r="U387" s="1"/>
      <c r="W387" s="288"/>
      <c r="X387" s="70"/>
      <c r="Y387" s="70"/>
    </row>
    <row r="388" spans="1:44" s="300" customFormat="1">
      <c r="H388" s="297"/>
      <c r="I388" s="297"/>
      <c r="J388" s="297"/>
      <c r="K388" s="297"/>
      <c r="L388" s="297"/>
      <c r="M388" s="297"/>
      <c r="N388" s="297"/>
      <c r="O388" s="297"/>
      <c r="P388" s="297"/>
      <c r="Q388" s="297"/>
      <c r="R388" s="297"/>
      <c r="S388" s="297"/>
      <c r="X388" s="70"/>
      <c r="Y388" s="70"/>
    </row>
    <row r="389" spans="1:44" s="300" customFormat="1">
      <c r="H389" s="297"/>
      <c r="I389" s="297"/>
      <c r="J389" s="297"/>
      <c r="K389" s="297"/>
      <c r="L389" s="297"/>
      <c r="M389" s="297"/>
      <c r="N389" s="297"/>
      <c r="O389" s="297"/>
      <c r="P389" s="297"/>
      <c r="Q389" s="297"/>
      <c r="R389" s="297"/>
      <c r="S389" s="297"/>
      <c r="X389" s="70"/>
      <c r="Y389" s="70"/>
    </row>
    <row r="390" spans="1:44" s="300" customFormat="1">
      <c r="A390" s="296"/>
      <c r="B390" s="296"/>
      <c r="C390" s="296"/>
      <c r="D390" s="296"/>
      <c r="E390" s="296"/>
      <c r="F390" s="296"/>
      <c r="G390" s="296"/>
      <c r="H390" s="295"/>
      <c r="I390" s="295"/>
      <c r="J390" s="295"/>
      <c r="K390" s="295"/>
      <c r="L390" s="295"/>
      <c r="M390" s="295"/>
      <c r="N390" s="295"/>
      <c r="O390" s="295"/>
      <c r="P390" s="295"/>
      <c r="Q390" s="295"/>
      <c r="R390" s="295"/>
      <c r="S390" s="295"/>
      <c r="T390" s="295"/>
      <c r="U390" s="295"/>
      <c r="V390" s="295"/>
      <c r="W390" s="74"/>
      <c r="X390" s="74"/>
      <c r="Y390" s="74"/>
      <c r="Z390" s="295"/>
      <c r="AA390" s="295"/>
      <c r="AC390" s="294"/>
      <c r="AD390" s="71"/>
      <c r="AE390" s="294"/>
      <c r="AF390" s="71"/>
      <c r="AG390" s="294"/>
      <c r="AH390" s="71"/>
      <c r="AI390" s="294"/>
      <c r="AJ390" s="71"/>
      <c r="AK390" s="294"/>
      <c r="AM390" s="69"/>
      <c r="AN390" s="71"/>
      <c r="AR390" s="294"/>
    </row>
    <row r="391" spans="1:44" s="300" customFormat="1">
      <c r="H391" s="429" t="s">
        <v>192</v>
      </c>
      <c r="I391" s="429"/>
      <c r="J391" s="429"/>
      <c r="K391" s="429"/>
      <c r="L391" s="429"/>
      <c r="M391" s="429"/>
      <c r="N391" s="429"/>
      <c r="O391" s="429"/>
      <c r="P391" s="429"/>
      <c r="W391" s="70"/>
      <c r="X391" s="255">
        <f>SUM(X352:X390)</f>
        <v>0</v>
      </c>
      <c r="Y391" s="255">
        <f>SUM(Y352:Y390)</f>
        <v>0</v>
      </c>
      <c r="Z391" s="313"/>
      <c r="AA391" s="313">
        <f>SUM(AA352:AA390)</f>
        <v>3.4289904999999998</v>
      </c>
      <c r="AC391" s="294"/>
      <c r="AD391" s="71"/>
      <c r="AE391" s="294"/>
      <c r="AF391" s="71"/>
      <c r="AG391" s="294"/>
      <c r="AH391" s="71"/>
      <c r="AI391" s="294"/>
      <c r="AJ391" s="71"/>
      <c r="AK391" s="294"/>
      <c r="AM391" s="69"/>
      <c r="AN391" s="71"/>
      <c r="AR391" s="294"/>
    </row>
    <row r="392" spans="1:44" s="300" customFormat="1">
      <c r="W392" s="70"/>
      <c r="X392" s="70"/>
      <c r="Y392" s="70"/>
    </row>
    <row r="393" spans="1:44" s="300" customFormat="1" ht="15.75" thickBot="1">
      <c r="A393" s="486" t="s">
        <v>37</v>
      </c>
      <c r="B393" s="486"/>
      <c r="C393" s="486"/>
      <c r="D393" s="486"/>
      <c r="E393" s="486"/>
      <c r="F393" s="486"/>
      <c r="G393" s="486"/>
      <c r="H393" s="486"/>
      <c r="I393" s="486"/>
      <c r="J393" s="486"/>
      <c r="K393" s="486"/>
      <c r="L393" s="486"/>
      <c r="M393" s="486"/>
      <c r="N393" s="486"/>
      <c r="O393" s="486"/>
      <c r="P393" s="486"/>
      <c r="Q393" s="486"/>
      <c r="R393" s="486"/>
      <c r="S393" s="486"/>
      <c r="T393" s="486"/>
      <c r="Z393" s="289" t="s">
        <v>40</v>
      </c>
      <c r="AA393" s="289">
        <f>AA344+1</f>
        <v>10</v>
      </c>
    </row>
    <row r="394" spans="1:44" s="300" customFormat="1">
      <c r="A394" s="487" t="s">
        <v>38</v>
      </c>
      <c r="B394" s="459"/>
      <c r="C394" s="459"/>
      <c r="D394" s="459"/>
      <c r="E394" s="459"/>
      <c r="F394" s="459"/>
      <c r="G394" s="460"/>
      <c r="H394" s="461" t="s">
        <v>744</v>
      </c>
      <c r="I394" s="409"/>
      <c r="J394" s="409"/>
      <c r="K394" s="409"/>
      <c r="L394" s="409"/>
      <c r="M394" s="409"/>
      <c r="N394" s="409"/>
      <c r="O394" s="409"/>
      <c r="P394" s="409"/>
      <c r="Q394" s="409"/>
      <c r="R394" s="409"/>
      <c r="S394" s="409"/>
      <c r="T394" s="409"/>
      <c r="U394" s="409"/>
      <c r="V394" s="409"/>
      <c r="W394" s="409"/>
      <c r="X394" s="462"/>
      <c r="Y394" s="291" t="s">
        <v>47</v>
      </c>
      <c r="Z394" s="414"/>
      <c r="AA394" s="416"/>
    </row>
    <row r="395" spans="1:44" s="300" customFormat="1">
      <c r="A395" s="488"/>
      <c r="B395" s="443"/>
      <c r="C395" s="443"/>
      <c r="D395" s="443"/>
      <c r="E395" s="443"/>
      <c r="F395" s="443"/>
      <c r="G395" s="444"/>
      <c r="H395" s="489" t="s">
        <v>745</v>
      </c>
      <c r="I395" s="490"/>
      <c r="J395" s="490"/>
      <c r="K395" s="490"/>
      <c r="L395" s="490"/>
      <c r="M395" s="490"/>
      <c r="N395" s="490"/>
      <c r="O395" s="490"/>
      <c r="P395" s="490"/>
      <c r="Q395" s="490"/>
      <c r="R395" s="490"/>
      <c r="S395" s="490"/>
      <c r="T395" s="490"/>
      <c r="U395" s="490"/>
      <c r="V395" s="490"/>
      <c r="W395" s="490"/>
      <c r="X395" s="491"/>
      <c r="Y395" s="27" t="s">
        <v>41</v>
      </c>
      <c r="Z395" s="492" t="s">
        <v>751</v>
      </c>
      <c r="AA395" s="493"/>
    </row>
    <row r="396" spans="1:44" s="300" customFormat="1">
      <c r="A396" s="494" t="s">
        <v>39</v>
      </c>
      <c r="B396" s="495"/>
      <c r="C396" s="495"/>
      <c r="D396" s="495"/>
      <c r="E396" s="495"/>
      <c r="F396" s="495"/>
      <c r="G396" s="496"/>
      <c r="H396" s="497" t="s">
        <v>754</v>
      </c>
      <c r="I396" s="498"/>
      <c r="J396" s="498"/>
      <c r="K396" s="498"/>
      <c r="L396" s="498"/>
      <c r="M396" s="498"/>
      <c r="N396" s="498"/>
      <c r="O396" s="498"/>
      <c r="P396" s="498"/>
      <c r="Q396" s="498"/>
      <c r="R396" s="498"/>
      <c r="S396" s="498"/>
      <c r="T396" s="498"/>
      <c r="U396" s="498"/>
      <c r="V396" s="498"/>
      <c r="W396" s="498"/>
      <c r="X396" s="499"/>
      <c r="Y396" s="28" t="s">
        <v>48</v>
      </c>
      <c r="Z396" s="500"/>
      <c r="AA396" s="501"/>
    </row>
    <row r="397" spans="1:44" s="300" customFormat="1" ht="15.75" thickBot="1">
      <c r="A397" s="397"/>
      <c r="B397" s="386"/>
      <c r="C397" s="386"/>
      <c r="D397" s="386"/>
      <c r="E397" s="386"/>
      <c r="F397" s="386"/>
      <c r="G397" s="394"/>
      <c r="H397" s="447" t="s">
        <v>755</v>
      </c>
      <c r="I397" s="448"/>
      <c r="J397" s="448"/>
      <c r="K397" s="448"/>
      <c r="L397" s="448"/>
      <c r="M397" s="448"/>
      <c r="N397" s="448"/>
      <c r="O397" s="448"/>
      <c r="P397" s="448"/>
      <c r="Q397" s="448"/>
      <c r="R397" s="448"/>
      <c r="S397" s="448"/>
      <c r="T397" s="448"/>
      <c r="U397" s="448"/>
      <c r="V397" s="448"/>
      <c r="W397" s="448"/>
      <c r="X397" s="449"/>
      <c r="Y397" s="90" t="s">
        <v>41</v>
      </c>
      <c r="Z397" s="450" t="s">
        <v>750</v>
      </c>
      <c r="AA397" s="451"/>
    </row>
    <row r="398" spans="1:44" s="300" customFormat="1">
      <c r="A398" s="452" t="s">
        <v>41</v>
      </c>
      <c r="B398" s="455" t="s">
        <v>42</v>
      </c>
      <c r="C398" s="458" t="s">
        <v>41</v>
      </c>
      <c r="D398" s="459"/>
      <c r="E398" s="459"/>
      <c r="F398" s="459"/>
      <c r="G398" s="460"/>
      <c r="H398" s="461"/>
      <c r="I398" s="409"/>
      <c r="J398" s="409"/>
      <c r="K398" s="409"/>
      <c r="L398" s="409"/>
      <c r="M398" s="409"/>
      <c r="N398" s="409"/>
      <c r="O398" s="409"/>
      <c r="P398" s="409"/>
      <c r="Q398" s="409"/>
      <c r="R398" s="409"/>
      <c r="S398" s="462"/>
      <c r="T398" s="463" t="s">
        <v>49</v>
      </c>
      <c r="U398" s="466" t="s">
        <v>50</v>
      </c>
      <c r="V398" s="469" t="s">
        <v>51</v>
      </c>
      <c r="W398" s="472" t="s">
        <v>52</v>
      </c>
      <c r="X398" s="474" t="s">
        <v>54</v>
      </c>
      <c r="Y398" s="475"/>
      <c r="Z398" s="476" t="s">
        <v>44</v>
      </c>
      <c r="AA398" s="477"/>
    </row>
    <row r="399" spans="1:44" s="300" customFormat="1" ht="15.75">
      <c r="A399" s="453"/>
      <c r="B399" s="456"/>
      <c r="C399" s="480" t="s">
        <v>43</v>
      </c>
      <c r="D399" s="481"/>
      <c r="E399" s="481"/>
      <c r="F399" s="481"/>
      <c r="G399" s="482"/>
      <c r="H399" s="446" t="s">
        <v>58</v>
      </c>
      <c r="I399" s="412"/>
      <c r="J399" s="412"/>
      <c r="K399" s="412"/>
      <c r="L399" s="412"/>
      <c r="M399" s="412"/>
      <c r="N399" s="412"/>
      <c r="O399" s="412"/>
      <c r="P399" s="412"/>
      <c r="Q399" s="412"/>
      <c r="R399" s="412"/>
      <c r="S399" s="483"/>
      <c r="T399" s="464"/>
      <c r="U399" s="467"/>
      <c r="V399" s="470"/>
      <c r="W399" s="473"/>
      <c r="X399" s="484" t="s">
        <v>55</v>
      </c>
      <c r="Y399" s="485"/>
      <c r="Z399" s="478"/>
      <c r="AA399" s="479"/>
      <c r="AB399" s="441" t="s">
        <v>53</v>
      </c>
      <c r="AC399" s="399"/>
      <c r="AD399" s="399"/>
      <c r="AE399" s="399"/>
      <c r="AF399" s="399"/>
      <c r="AG399" s="399"/>
      <c r="AH399" s="399"/>
      <c r="AI399" s="399"/>
      <c r="AJ399" s="399"/>
      <c r="AK399" s="399"/>
      <c r="AQ399" s="399" t="s">
        <v>193</v>
      </c>
      <c r="AR399" s="399"/>
    </row>
    <row r="400" spans="1:44" s="300" customFormat="1">
      <c r="A400" s="454"/>
      <c r="B400" s="457"/>
      <c r="C400" s="442" t="s">
        <v>42</v>
      </c>
      <c r="D400" s="443"/>
      <c r="E400" s="443"/>
      <c r="F400" s="443"/>
      <c r="G400" s="444"/>
      <c r="H400" s="417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45"/>
      <c r="T400" s="465"/>
      <c r="U400" s="468"/>
      <c r="V400" s="471"/>
      <c r="W400" s="29" t="s">
        <v>53</v>
      </c>
      <c r="X400" s="29" t="s">
        <v>56</v>
      </c>
      <c r="Y400" s="30" t="s">
        <v>57</v>
      </c>
      <c r="Z400" s="29" t="s">
        <v>45</v>
      </c>
      <c r="AA400" s="31" t="s">
        <v>46</v>
      </c>
      <c r="AB400" s="446" t="s">
        <v>81</v>
      </c>
      <c r="AC400" s="412"/>
      <c r="AD400" s="399" t="s">
        <v>148</v>
      </c>
      <c r="AE400" s="399"/>
      <c r="AF400" s="399" t="s">
        <v>149</v>
      </c>
      <c r="AG400" s="399"/>
      <c r="AH400" s="399" t="s">
        <v>150</v>
      </c>
      <c r="AI400" s="399"/>
      <c r="AJ400" s="399" t="s">
        <v>151</v>
      </c>
      <c r="AK400" s="399"/>
      <c r="AL400" s="399" t="s">
        <v>147</v>
      </c>
      <c r="AM400" s="399"/>
      <c r="AN400" s="399"/>
      <c r="AO400" s="399"/>
      <c r="AQ400" s="289" t="s">
        <v>191</v>
      </c>
      <c r="AR400" s="289" t="s">
        <v>29</v>
      </c>
    </row>
    <row r="401" spans="1:44" s="300" customFormat="1">
      <c r="C401" s="95"/>
      <c r="D401" s="95"/>
      <c r="E401" s="95"/>
      <c r="F401" s="95"/>
      <c r="G401" s="95"/>
      <c r="H401" s="440" t="s">
        <v>195</v>
      </c>
      <c r="I401" s="440"/>
      <c r="J401" s="440"/>
      <c r="K401" s="440"/>
      <c r="L401" s="440"/>
      <c r="M401" s="440"/>
      <c r="N401" s="440"/>
      <c r="O401" s="440"/>
      <c r="P401" s="440"/>
      <c r="Q401" s="440"/>
      <c r="R401" s="440"/>
      <c r="S401" s="440"/>
      <c r="T401" s="429">
        <f>AA344</f>
        <v>9</v>
      </c>
      <c r="U401" s="429"/>
      <c r="X401" s="255">
        <f>X391</f>
        <v>0</v>
      </c>
      <c r="Y401" s="255">
        <f>Y391</f>
        <v>0</v>
      </c>
      <c r="Z401" s="313"/>
      <c r="AA401" s="313">
        <f>AA391</f>
        <v>3.4289904999999998</v>
      </c>
    </row>
    <row r="402" spans="1:44" s="222" customFormat="1">
      <c r="H402" s="221"/>
      <c r="I402" s="221"/>
      <c r="J402" s="221"/>
      <c r="K402" s="221"/>
      <c r="L402" s="221"/>
      <c r="M402" s="221"/>
      <c r="N402" s="221"/>
      <c r="O402" s="221"/>
      <c r="P402" s="221"/>
      <c r="Q402" s="221"/>
      <c r="R402" s="221"/>
      <c r="S402" s="221"/>
      <c r="X402" s="70"/>
      <c r="Y402" s="70"/>
    </row>
    <row r="403" spans="1:44" s="300" customFormat="1">
      <c r="A403" s="399">
        <v>71</v>
      </c>
      <c r="B403" s="399"/>
      <c r="C403" s="399" t="s">
        <v>855</v>
      </c>
      <c r="D403" s="399"/>
      <c r="E403" s="399"/>
      <c r="F403" s="399"/>
      <c r="G403" s="399"/>
      <c r="H403" s="431" t="s">
        <v>856</v>
      </c>
      <c r="I403" s="431"/>
      <c r="J403" s="431"/>
      <c r="K403" s="431"/>
      <c r="L403" s="431"/>
      <c r="M403" s="431"/>
      <c r="N403" s="431"/>
      <c r="O403" s="431"/>
      <c r="P403" s="431"/>
      <c r="Q403" s="431"/>
      <c r="R403" s="431"/>
      <c r="S403" s="431"/>
      <c r="T403" s="399" t="s">
        <v>234</v>
      </c>
      <c r="U403" s="399"/>
      <c r="V403" s="301">
        <f>1.8*V367</f>
        <v>3.6</v>
      </c>
      <c r="W403" s="200">
        <v>0</v>
      </c>
      <c r="X403" s="70"/>
      <c r="Y403" s="70">
        <f>V403*W403</f>
        <v>0</v>
      </c>
      <c r="AC403" s="294"/>
      <c r="AD403" s="71"/>
      <c r="AE403" s="294"/>
      <c r="AF403" s="71"/>
      <c r="AG403" s="294"/>
      <c r="AH403" s="71"/>
      <c r="AI403" s="294"/>
      <c r="AJ403" s="71"/>
      <c r="AK403" s="294"/>
      <c r="AM403" s="69"/>
      <c r="AN403" s="71"/>
      <c r="AO403" s="294"/>
      <c r="AR403" s="294"/>
    </row>
    <row r="404" spans="1:44" s="300" customFormat="1">
      <c r="A404" s="287"/>
      <c r="B404" s="287"/>
      <c r="H404" s="431" t="s">
        <v>857</v>
      </c>
      <c r="I404" s="431"/>
      <c r="J404" s="431"/>
      <c r="K404" s="431"/>
      <c r="L404" s="431"/>
      <c r="M404" s="431"/>
      <c r="N404" s="431"/>
      <c r="O404" s="431"/>
      <c r="P404" s="431"/>
      <c r="Q404" s="431"/>
      <c r="R404" s="431"/>
      <c r="S404" s="431"/>
      <c r="T404" s="1"/>
      <c r="U404" s="1"/>
      <c r="W404" s="288"/>
      <c r="X404" s="70"/>
      <c r="Y404" s="70"/>
    </row>
    <row r="405" spans="1:44" s="300" customFormat="1">
      <c r="A405" s="287"/>
      <c r="B405" s="287"/>
      <c r="H405" s="292"/>
      <c r="I405" s="292"/>
      <c r="J405" s="292"/>
      <c r="K405" s="292"/>
      <c r="L405" s="292"/>
      <c r="M405" s="292"/>
      <c r="N405" s="292"/>
      <c r="O405" s="292"/>
      <c r="P405" s="292"/>
      <c r="Q405" s="292"/>
      <c r="R405" s="292"/>
      <c r="S405" s="292"/>
      <c r="T405" s="1"/>
      <c r="U405" s="1"/>
      <c r="W405" s="288"/>
      <c r="X405" s="70"/>
      <c r="Y405" s="70"/>
    </row>
    <row r="406" spans="1:44" s="300" customFormat="1">
      <c r="A406" s="510">
        <v>72</v>
      </c>
      <c r="B406" s="510"/>
      <c r="C406" s="399"/>
      <c r="D406" s="399"/>
      <c r="E406" s="399"/>
      <c r="F406" s="399"/>
      <c r="G406" s="399"/>
      <c r="H406" s="431" t="s">
        <v>858</v>
      </c>
      <c r="I406" s="431"/>
      <c r="J406" s="431"/>
      <c r="K406" s="431"/>
      <c r="L406" s="431"/>
      <c r="M406" s="431"/>
      <c r="N406" s="431"/>
      <c r="O406" s="431"/>
      <c r="P406" s="431"/>
      <c r="Q406" s="431"/>
      <c r="R406" s="431"/>
      <c r="S406" s="431"/>
      <c r="T406" s="399" t="s">
        <v>80</v>
      </c>
      <c r="U406" s="399"/>
      <c r="V406" s="300">
        <f>2*V367</f>
        <v>4</v>
      </c>
      <c r="W406" s="288">
        <v>0</v>
      </c>
      <c r="X406" s="70">
        <f>V406*W406</f>
        <v>0</v>
      </c>
      <c r="Y406" s="70"/>
    </row>
    <row r="407" spans="1:44" s="300" customFormat="1">
      <c r="A407" s="287"/>
      <c r="B407" s="287"/>
      <c r="H407" s="292"/>
      <c r="I407" s="292"/>
      <c r="J407" s="292"/>
      <c r="K407" s="292"/>
      <c r="L407" s="292"/>
      <c r="M407" s="292"/>
      <c r="N407" s="292"/>
      <c r="O407" s="292"/>
      <c r="P407" s="292"/>
      <c r="Q407" s="292"/>
      <c r="R407" s="292"/>
      <c r="S407" s="292"/>
      <c r="T407" s="1"/>
      <c r="U407" s="1"/>
      <c r="W407" s="288"/>
      <c r="X407" s="70"/>
      <c r="Y407" s="70"/>
    </row>
    <row r="408" spans="1:44" s="300" customFormat="1">
      <c r="A408" s="510">
        <v>73</v>
      </c>
      <c r="B408" s="510"/>
      <c r="C408" s="399"/>
      <c r="D408" s="399"/>
      <c r="E408" s="399"/>
      <c r="F408" s="399"/>
      <c r="G408" s="399"/>
      <c r="H408" s="431" t="s">
        <v>859</v>
      </c>
      <c r="I408" s="431"/>
      <c r="J408" s="431"/>
      <c r="K408" s="431"/>
      <c r="L408" s="431"/>
      <c r="M408" s="431"/>
      <c r="N408" s="431"/>
      <c r="O408" s="431"/>
      <c r="P408" s="431"/>
      <c r="Q408" s="431"/>
      <c r="R408" s="431"/>
      <c r="S408" s="431"/>
      <c r="T408" s="399" t="s">
        <v>80</v>
      </c>
      <c r="U408" s="399"/>
      <c r="V408" s="300">
        <f>2*V367</f>
        <v>4</v>
      </c>
      <c r="W408" s="288">
        <v>0</v>
      </c>
      <c r="X408" s="70">
        <f>V408*W408</f>
        <v>0</v>
      </c>
      <c r="Y408" s="70"/>
    </row>
    <row r="409" spans="1:44" s="300" customFormat="1">
      <c r="A409" s="287"/>
      <c r="B409" s="287"/>
      <c r="H409" s="292"/>
      <c r="I409" s="292"/>
      <c r="J409" s="292"/>
      <c r="K409" s="292"/>
      <c r="L409" s="292"/>
      <c r="M409" s="292"/>
      <c r="N409" s="292"/>
      <c r="O409" s="292"/>
      <c r="P409" s="292"/>
      <c r="Q409" s="292"/>
      <c r="R409" s="292"/>
      <c r="S409" s="292"/>
      <c r="T409" s="1"/>
      <c r="U409" s="1"/>
      <c r="W409" s="288"/>
      <c r="X409" s="70"/>
      <c r="Y409" s="70"/>
    </row>
    <row r="410" spans="1:44" s="300" customFormat="1">
      <c r="A410" s="511">
        <v>74</v>
      </c>
      <c r="B410" s="511"/>
      <c r="C410" s="418"/>
      <c r="D410" s="418"/>
      <c r="E410" s="418"/>
      <c r="F410" s="418"/>
      <c r="G410" s="418"/>
      <c r="H410" s="503" t="s">
        <v>860</v>
      </c>
      <c r="I410" s="503"/>
      <c r="J410" s="503"/>
      <c r="K410" s="503"/>
      <c r="L410" s="503"/>
      <c r="M410" s="503"/>
      <c r="N410" s="503"/>
      <c r="O410" s="503"/>
      <c r="P410" s="503"/>
      <c r="Q410" s="503"/>
      <c r="R410" s="503"/>
      <c r="S410" s="503"/>
      <c r="T410" s="418" t="s">
        <v>80</v>
      </c>
      <c r="U410" s="418"/>
      <c r="V410" s="295">
        <f>4*V367</f>
        <v>8</v>
      </c>
      <c r="W410" s="302">
        <v>0</v>
      </c>
      <c r="X410" s="74">
        <f>V410*W410</f>
        <v>0</v>
      </c>
      <c r="Y410" s="74"/>
      <c r="Z410" s="295"/>
      <c r="AA410" s="295"/>
    </row>
    <row r="411" spans="1:44" s="300" customFormat="1">
      <c r="H411" s="297"/>
      <c r="I411" s="297"/>
      <c r="J411" s="297"/>
      <c r="K411" s="297"/>
      <c r="L411" s="297"/>
      <c r="M411" s="297"/>
      <c r="N411" s="297"/>
      <c r="O411" s="297"/>
      <c r="P411" s="297"/>
      <c r="Q411" s="297"/>
      <c r="R411" s="297"/>
      <c r="S411" s="297"/>
      <c r="X411" s="70"/>
      <c r="Y411" s="70"/>
    </row>
    <row r="412" spans="1:44" s="300" customFormat="1">
      <c r="A412" s="399">
        <v>75</v>
      </c>
      <c r="B412" s="399"/>
      <c r="C412" s="512" t="s">
        <v>844</v>
      </c>
      <c r="D412" s="512"/>
      <c r="E412" s="512"/>
      <c r="F412" s="512"/>
      <c r="G412" s="512"/>
      <c r="H412" s="505" t="s">
        <v>845</v>
      </c>
      <c r="I412" s="505"/>
      <c r="J412" s="505"/>
      <c r="K412" s="505"/>
      <c r="L412" s="505"/>
      <c r="M412" s="505"/>
      <c r="N412" s="505"/>
      <c r="O412" s="505"/>
      <c r="P412" s="505"/>
      <c r="Q412" s="505"/>
      <c r="R412" s="505"/>
      <c r="S412" s="505"/>
      <c r="W412" s="70"/>
      <c r="X412" s="70"/>
      <c r="Y412" s="70"/>
    </row>
    <row r="413" spans="1:44" s="300" customFormat="1">
      <c r="A413" s="289"/>
      <c r="B413" s="289"/>
      <c r="C413" s="299"/>
      <c r="D413" s="299"/>
      <c r="E413" s="299"/>
      <c r="F413" s="299"/>
      <c r="G413" s="299"/>
      <c r="H413" s="505" t="s">
        <v>846</v>
      </c>
      <c r="I413" s="505"/>
      <c r="J413" s="505"/>
      <c r="K413" s="505"/>
      <c r="L413" s="505"/>
      <c r="M413" s="505"/>
      <c r="N413" s="505"/>
      <c r="O413" s="505"/>
      <c r="P413" s="505"/>
      <c r="Q413" s="505"/>
      <c r="R413" s="505"/>
      <c r="S413" s="505"/>
      <c r="W413" s="70"/>
      <c r="X413" s="70"/>
      <c r="Y413" s="70"/>
    </row>
    <row r="414" spans="1:44" s="300" customFormat="1">
      <c r="A414" s="289"/>
      <c r="B414" s="289"/>
      <c r="C414" s="299"/>
      <c r="D414" s="299"/>
      <c r="E414" s="299"/>
      <c r="F414" s="299"/>
      <c r="G414" s="299"/>
      <c r="H414" s="505" t="s">
        <v>847</v>
      </c>
      <c r="I414" s="505"/>
      <c r="J414" s="505"/>
      <c r="K414" s="505"/>
      <c r="L414" s="505"/>
      <c r="M414" s="505"/>
      <c r="N414" s="505"/>
      <c r="O414" s="505"/>
      <c r="P414" s="505"/>
      <c r="Q414" s="505"/>
      <c r="R414" s="505"/>
      <c r="S414" s="505"/>
      <c r="W414" s="70"/>
      <c r="X414" s="70"/>
      <c r="Y414" s="70"/>
    </row>
    <row r="415" spans="1:44" s="300" customFormat="1">
      <c r="A415" s="151"/>
      <c r="B415" s="151"/>
      <c r="C415" s="1"/>
      <c r="D415" s="1"/>
      <c r="E415" s="1"/>
      <c r="F415" s="1"/>
      <c r="G415" s="1"/>
      <c r="H415" s="513" t="s">
        <v>848</v>
      </c>
      <c r="I415" s="513"/>
      <c r="J415" s="513"/>
      <c r="K415" s="513"/>
      <c r="L415" s="513"/>
      <c r="M415" s="513"/>
      <c r="N415" s="513"/>
      <c r="O415" s="513"/>
      <c r="P415" s="513"/>
      <c r="Q415" s="513"/>
      <c r="R415" s="513"/>
      <c r="S415" s="513"/>
      <c r="T415" s="1"/>
      <c r="U415" s="1"/>
      <c r="W415" s="70"/>
      <c r="X415" s="70"/>
      <c r="Y415" s="70"/>
      <c r="AC415" s="293"/>
      <c r="AE415" s="293"/>
      <c r="AG415" s="293"/>
      <c r="AI415" s="293"/>
      <c r="AK415" s="293"/>
      <c r="AM415" s="270"/>
      <c r="AO415" s="82"/>
      <c r="AR415" s="271"/>
    </row>
    <row r="416" spans="1:44" s="300" customFormat="1">
      <c r="H416" s="431" t="s">
        <v>864</v>
      </c>
      <c r="I416" s="431"/>
      <c r="J416" s="431"/>
      <c r="K416" s="431"/>
      <c r="L416" s="431"/>
      <c r="M416" s="431"/>
      <c r="N416" s="431"/>
      <c r="O416" s="431"/>
      <c r="P416" s="431"/>
      <c r="Q416" s="431"/>
      <c r="R416" s="431"/>
      <c r="S416" s="431"/>
      <c r="T416" s="399" t="s">
        <v>80</v>
      </c>
      <c r="U416" s="399"/>
      <c r="V416" s="300">
        <v>1</v>
      </c>
      <c r="W416" s="70">
        <f>AM416</f>
        <v>0</v>
      </c>
      <c r="X416" s="70">
        <f>V416*W416</f>
        <v>0</v>
      </c>
      <c r="Y416" s="70"/>
      <c r="Z416" s="300">
        <f>AB416/1000</f>
        <v>0.54604999999999992</v>
      </c>
      <c r="AA416" s="300">
        <f>V416*Z416</f>
        <v>0.54604999999999992</v>
      </c>
      <c r="AB416" s="300">
        <v>546.04999999999995</v>
      </c>
      <c r="AC416" s="294"/>
      <c r="AD416" s="71"/>
      <c r="AE416" s="294"/>
      <c r="AF416" s="71"/>
      <c r="AG416" s="294"/>
      <c r="AH416" s="71"/>
      <c r="AI416" s="294"/>
      <c r="AJ416" s="71"/>
      <c r="AK416" s="294"/>
      <c r="AM416" s="69"/>
      <c r="AN416" s="71"/>
      <c r="AO416" s="294"/>
      <c r="AR416" s="294"/>
    </row>
    <row r="417" spans="1:44" s="300" customFormat="1">
      <c r="H417" s="297"/>
      <c r="I417" s="297"/>
      <c r="J417" s="297"/>
      <c r="K417" s="297"/>
      <c r="L417" s="297"/>
      <c r="M417" s="297"/>
      <c r="N417" s="297"/>
      <c r="O417" s="297"/>
      <c r="P417" s="297"/>
      <c r="Q417" s="297"/>
      <c r="R417" s="297"/>
      <c r="S417" s="297"/>
      <c r="X417" s="70"/>
      <c r="Y417" s="70"/>
    </row>
    <row r="418" spans="1:44" s="300" customFormat="1">
      <c r="A418" s="412">
        <v>76</v>
      </c>
      <c r="B418" s="412"/>
      <c r="C418" s="412"/>
      <c r="D418" s="412"/>
      <c r="E418" s="412"/>
      <c r="F418" s="412"/>
      <c r="G418" s="412"/>
      <c r="H418" s="507" t="s">
        <v>849</v>
      </c>
      <c r="I418" s="507"/>
      <c r="J418" s="507"/>
      <c r="K418" s="507"/>
      <c r="L418" s="507"/>
      <c r="M418" s="507"/>
      <c r="N418" s="507"/>
      <c r="O418" s="507"/>
      <c r="P418" s="507"/>
      <c r="Q418" s="507"/>
      <c r="R418" s="507"/>
      <c r="S418" s="507"/>
      <c r="T418" s="194"/>
      <c r="U418" s="194"/>
      <c r="V418" s="43"/>
      <c r="W418" s="284"/>
      <c r="X418" s="235"/>
      <c r="Y418" s="70"/>
      <c r="AC418" s="294"/>
      <c r="AD418" s="71"/>
      <c r="AE418" s="294"/>
      <c r="AF418" s="71"/>
      <c r="AG418" s="294"/>
      <c r="AH418" s="71"/>
      <c r="AI418" s="294"/>
      <c r="AJ418" s="71"/>
      <c r="AK418" s="294"/>
      <c r="AM418" s="69"/>
      <c r="AN418" s="71"/>
      <c r="AO418" s="294"/>
      <c r="AR418" s="294"/>
    </row>
    <row r="419" spans="1:44" s="300" customFormat="1">
      <c r="H419" s="507" t="s">
        <v>850</v>
      </c>
      <c r="I419" s="507"/>
      <c r="J419" s="507"/>
      <c r="K419" s="507"/>
      <c r="L419" s="507"/>
      <c r="M419" s="507"/>
      <c r="N419" s="507"/>
      <c r="O419" s="507"/>
      <c r="P419" s="507"/>
      <c r="Q419" s="507"/>
      <c r="R419" s="507"/>
      <c r="S419" s="507"/>
      <c r="T419" s="412" t="s">
        <v>156</v>
      </c>
      <c r="U419" s="412"/>
      <c r="V419" s="43">
        <f>1.093</f>
        <v>1.093</v>
      </c>
      <c r="W419" s="234">
        <v>0</v>
      </c>
      <c r="X419" s="235">
        <f>V419*W419</f>
        <v>0</v>
      </c>
      <c r="Y419" s="70"/>
      <c r="Z419" s="300">
        <f>AB419/1000</f>
        <v>2.8500000000000001E-2</v>
      </c>
      <c r="AA419" s="300">
        <f>V419*Z419</f>
        <v>3.1150500000000001E-2</v>
      </c>
      <c r="AB419" s="300">
        <v>28.5</v>
      </c>
      <c r="AC419" s="294"/>
      <c r="AD419" s="71"/>
      <c r="AE419" s="294"/>
      <c r="AF419" s="71"/>
      <c r="AG419" s="294"/>
      <c r="AH419" s="71"/>
      <c r="AI419" s="294"/>
      <c r="AJ419" s="71"/>
      <c r="AK419" s="294"/>
      <c r="AM419" s="69"/>
      <c r="AN419" s="71"/>
      <c r="AO419" s="294"/>
      <c r="AR419" s="294"/>
    </row>
    <row r="420" spans="1:44" s="300" customFormat="1">
      <c r="H420" s="297"/>
      <c r="I420" s="297"/>
      <c r="J420" s="297"/>
      <c r="K420" s="297"/>
      <c r="L420" s="297"/>
      <c r="M420" s="297"/>
      <c r="N420" s="297"/>
      <c r="O420" s="297"/>
      <c r="P420" s="297"/>
      <c r="Q420" s="297"/>
      <c r="R420" s="297"/>
      <c r="S420" s="297"/>
      <c r="X420" s="70"/>
      <c r="Y420" s="70"/>
    </row>
    <row r="421" spans="1:44" s="300" customFormat="1">
      <c r="A421" s="399">
        <v>77</v>
      </c>
      <c r="B421" s="399"/>
      <c r="C421" s="399" t="s">
        <v>356</v>
      </c>
      <c r="D421" s="399"/>
      <c r="E421" s="399"/>
      <c r="F421" s="399"/>
      <c r="G421" s="399"/>
      <c r="H421" s="431" t="s">
        <v>851</v>
      </c>
      <c r="I421" s="431"/>
      <c r="J421" s="431"/>
      <c r="K421" s="431"/>
      <c r="L421" s="431"/>
      <c r="M421" s="431"/>
      <c r="N421" s="431"/>
      <c r="O421" s="431"/>
      <c r="P421" s="431"/>
      <c r="Q421" s="431"/>
      <c r="R421" s="431"/>
      <c r="S421" s="431"/>
      <c r="T421" s="399" t="str">
        <f>IF(C421="","",VLOOKUP(C421,[2]ÚRS!$A$6:$D$387,3,FALSE))</f>
        <v>kg</v>
      </c>
      <c r="U421" s="399"/>
      <c r="V421" s="301">
        <f>AA419*1000</f>
        <v>31.150500000000001</v>
      </c>
      <c r="W421" s="285">
        <v>0</v>
      </c>
      <c r="X421" s="70"/>
      <c r="Y421" s="70">
        <f>V421*W421</f>
        <v>0</v>
      </c>
      <c r="AC421" s="294"/>
      <c r="AD421" s="71"/>
      <c r="AE421" s="294"/>
      <c r="AF421" s="71"/>
      <c r="AG421" s="294"/>
      <c r="AH421" s="71"/>
      <c r="AI421" s="294"/>
      <c r="AJ421" s="71"/>
      <c r="AK421" s="294"/>
      <c r="AM421" s="69"/>
      <c r="AN421" s="71"/>
      <c r="AO421" s="294"/>
      <c r="AR421" s="294"/>
    </row>
    <row r="422" spans="1:44" s="300" customFormat="1">
      <c r="H422" s="431" t="s">
        <v>261</v>
      </c>
      <c r="I422" s="431"/>
      <c r="J422" s="431"/>
      <c r="K422" s="431"/>
      <c r="L422" s="431"/>
      <c r="M422" s="431"/>
      <c r="N422" s="431"/>
      <c r="O422" s="431"/>
      <c r="P422" s="431"/>
      <c r="Q422" s="431"/>
      <c r="R422" s="431"/>
      <c r="S422" s="431"/>
      <c r="T422" s="289"/>
      <c r="U422" s="289"/>
      <c r="V422" s="301"/>
      <c r="W422" s="286"/>
      <c r="X422" s="70"/>
      <c r="Y422" s="70"/>
      <c r="AC422" s="294"/>
      <c r="AD422" s="71"/>
      <c r="AE422" s="294"/>
      <c r="AF422" s="71"/>
      <c r="AG422" s="294"/>
      <c r="AH422" s="71"/>
      <c r="AI422" s="294"/>
      <c r="AJ422" s="71"/>
      <c r="AK422" s="294"/>
      <c r="AM422" s="69"/>
      <c r="AN422" s="71"/>
      <c r="AO422" s="294"/>
      <c r="AR422" s="294"/>
    </row>
    <row r="423" spans="1:44" s="300" customFormat="1">
      <c r="A423" s="194"/>
      <c r="B423" s="194"/>
      <c r="C423" s="194"/>
      <c r="D423" s="194"/>
      <c r="E423" s="194"/>
      <c r="F423" s="194"/>
      <c r="G423" s="194"/>
      <c r="H423" s="194"/>
      <c r="I423" s="194"/>
      <c r="J423" s="194"/>
      <c r="K423" s="194"/>
      <c r="L423" s="194"/>
      <c r="M423" s="194"/>
      <c r="N423" s="194"/>
      <c r="O423" s="194"/>
      <c r="P423" s="194"/>
      <c r="Q423" s="194"/>
      <c r="R423" s="194"/>
      <c r="S423" s="194"/>
      <c r="T423" s="194"/>
      <c r="U423" s="194"/>
      <c r="V423" s="43"/>
      <c r="W423" s="43"/>
      <c r="X423" s="1"/>
      <c r="Y423" s="70"/>
      <c r="AC423" s="294"/>
      <c r="AD423" s="71"/>
      <c r="AE423" s="294"/>
      <c r="AF423" s="71"/>
      <c r="AG423" s="294"/>
      <c r="AH423" s="71"/>
      <c r="AI423" s="294"/>
      <c r="AJ423" s="71"/>
      <c r="AK423" s="294"/>
      <c r="AM423" s="69"/>
      <c r="AN423" s="71"/>
      <c r="AO423" s="294"/>
      <c r="AR423" s="294"/>
    </row>
    <row r="424" spans="1:44" s="300" customFormat="1">
      <c r="A424" s="412">
        <v>78</v>
      </c>
      <c r="B424" s="412"/>
      <c r="C424" s="412" t="s">
        <v>715</v>
      </c>
      <c r="D424" s="412"/>
      <c r="E424" s="412"/>
      <c r="F424" s="412"/>
      <c r="G424" s="412"/>
      <c r="H424" s="507" t="str">
        <f>IF(C424="","",VLOOKUP(C424,[2]HILTI!$A$1:$D$10,2,FALSE))</f>
        <v>Chemická kotva</v>
      </c>
      <c r="I424" s="507"/>
      <c r="J424" s="507"/>
      <c r="K424" s="507"/>
      <c r="L424" s="507"/>
      <c r="M424" s="507"/>
      <c r="N424" s="507"/>
      <c r="O424" s="507"/>
      <c r="P424" s="507"/>
      <c r="Q424" s="507"/>
      <c r="R424" s="507"/>
      <c r="S424" s="507"/>
      <c r="T424" s="290"/>
      <c r="U424" s="290"/>
      <c r="V424" s="43"/>
      <c r="W424" s="205"/>
      <c r="X424" s="70"/>
      <c r="Y424" s="70"/>
      <c r="AC424" s="294"/>
      <c r="AD424" s="71"/>
      <c r="AE424" s="294"/>
      <c r="AF424" s="71"/>
      <c r="AG424" s="294"/>
      <c r="AH424" s="71"/>
      <c r="AI424" s="294"/>
      <c r="AJ424" s="71"/>
      <c r="AK424" s="294"/>
      <c r="AM424" s="69"/>
      <c r="AN424" s="71"/>
      <c r="AO424" s="294"/>
      <c r="AR424" s="294"/>
    </row>
    <row r="425" spans="1:44" s="300" customFormat="1">
      <c r="A425" s="296"/>
      <c r="B425" s="296"/>
      <c r="C425" s="412" t="s">
        <v>707</v>
      </c>
      <c r="D425" s="412"/>
      <c r="E425" s="412"/>
      <c r="F425" s="412"/>
      <c r="G425" s="412"/>
      <c r="H425" s="507" t="s">
        <v>908</v>
      </c>
      <c r="I425" s="507"/>
      <c r="J425" s="507"/>
      <c r="K425" s="507"/>
      <c r="L425" s="507"/>
      <c r="M425" s="507"/>
      <c r="N425" s="507"/>
      <c r="O425" s="507"/>
      <c r="P425" s="507"/>
      <c r="Q425" s="507"/>
      <c r="R425" s="507"/>
      <c r="S425" s="507"/>
      <c r="T425" s="412" t="str">
        <f>IF(C425="","",VLOOKUP(C425,[2]HILTI!$A$1:$D$12,3,FALSE))</f>
        <v>ks</v>
      </c>
      <c r="U425" s="412"/>
      <c r="V425" s="43">
        <v>6</v>
      </c>
      <c r="W425" s="43">
        <v>0</v>
      </c>
      <c r="X425" s="235">
        <f>V425*W425</f>
        <v>0</v>
      </c>
      <c r="Y425" s="70"/>
      <c r="AC425" s="294"/>
      <c r="AD425" s="71"/>
      <c r="AE425" s="294"/>
      <c r="AF425" s="71"/>
      <c r="AG425" s="294"/>
      <c r="AH425" s="71"/>
      <c r="AI425" s="294"/>
      <c r="AJ425" s="71"/>
      <c r="AK425" s="294"/>
      <c r="AM425" s="69"/>
      <c r="AN425" s="71"/>
      <c r="AO425" s="294"/>
      <c r="AR425" s="294"/>
    </row>
    <row r="426" spans="1:44" s="300" customFormat="1">
      <c r="H426" s="297"/>
      <c r="I426" s="297"/>
      <c r="J426" s="297"/>
      <c r="K426" s="297"/>
      <c r="L426" s="297"/>
      <c r="M426" s="297"/>
      <c r="N426" s="297"/>
      <c r="O426" s="297"/>
      <c r="P426" s="297"/>
      <c r="Q426" s="297"/>
      <c r="R426" s="297"/>
      <c r="S426" s="297"/>
      <c r="X426" s="70"/>
      <c r="Y426" s="70"/>
    </row>
    <row r="427" spans="1:44" s="300" customFormat="1">
      <c r="A427" s="412">
        <v>79</v>
      </c>
      <c r="B427" s="412"/>
      <c r="C427" s="412" t="s">
        <v>710</v>
      </c>
      <c r="D427" s="412"/>
      <c r="E427" s="412"/>
      <c r="F427" s="412"/>
      <c r="G427" s="412"/>
      <c r="H427" s="507" t="str">
        <f>IF(C427="","",VLOOKUP(C427,[2]HILTI!$A$1:$D$10,2,FALSE))</f>
        <v>Lepící hmota</v>
      </c>
      <c r="I427" s="507"/>
      <c r="J427" s="507"/>
      <c r="K427" s="507"/>
      <c r="L427" s="507"/>
      <c r="M427" s="507"/>
      <c r="N427" s="507"/>
      <c r="O427" s="507"/>
      <c r="P427" s="507"/>
      <c r="Q427" s="507"/>
      <c r="R427" s="507"/>
      <c r="S427" s="507"/>
      <c r="T427" s="412" t="str">
        <f>IF(C427="","",VLOOKUP(C427,[2]HILTI!$A$1:$D$12,3,FALSE))</f>
        <v>ks</v>
      </c>
      <c r="U427" s="412"/>
      <c r="V427" s="43">
        <v>1</v>
      </c>
      <c r="W427" s="43">
        <v>0</v>
      </c>
      <c r="X427" s="235">
        <f>V427*W427</f>
        <v>0</v>
      </c>
      <c r="Y427" s="70"/>
      <c r="AC427" s="294"/>
      <c r="AD427" s="71"/>
      <c r="AE427" s="294"/>
      <c r="AF427" s="71"/>
      <c r="AG427" s="294"/>
      <c r="AH427" s="71"/>
      <c r="AI427" s="294"/>
      <c r="AJ427" s="71"/>
      <c r="AK427" s="294"/>
      <c r="AM427" s="69"/>
      <c r="AN427" s="71"/>
      <c r="AO427" s="294"/>
      <c r="AR427" s="294"/>
    </row>
    <row r="428" spans="1:44" s="300" customFormat="1">
      <c r="A428" s="296"/>
      <c r="B428" s="296"/>
      <c r="C428" s="412" t="s">
        <v>711</v>
      </c>
      <c r="D428" s="412"/>
      <c r="E428" s="412"/>
      <c r="F428" s="412"/>
      <c r="G428" s="412"/>
      <c r="H428" s="507" t="s">
        <v>909</v>
      </c>
      <c r="I428" s="507"/>
      <c r="J428" s="507"/>
      <c r="K428" s="507"/>
      <c r="L428" s="507"/>
      <c r="M428" s="507"/>
      <c r="N428" s="507"/>
      <c r="O428" s="507"/>
      <c r="P428" s="507"/>
      <c r="Q428" s="507"/>
      <c r="R428" s="507"/>
      <c r="S428" s="507"/>
      <c r="T428" s="194"/>
      <c r="U428" s="194"/>
      <c r="V428" s="43"/>
      <c r="W428" s="205"/>
      <c r="X428" s="70"/>
      <c r="Y428" s="70"/>
      <c r="AC428" s="294"/>
      <c r="AD428" s="71"/>
      <c r="AE428" s="294"/>
      <c r="AF428" s="71"/>
      <c r="AG428" s="294"/>
      <c r="AH428" s="71"/>
      <c r="AI428" s="294"/>
      <c r="AJ428" s="71"/>
      <c r="AK428" s="294"/>
      <c r="AM428" s="69"/>
      <c r="AN428" s="71"/>
      <c r="AO428" s="294"/>
      <c r="AR428" s="294"/>
    </row>
    <row r="429" spans="1:44" s="300" customFormat="1">
      <c r="A429" s="296"/>
      <c r="B429" s="296"/>
      <c r="C429" s="412" t="s">
        <v>712</v>
      </c>
      <c r="D429" s="412"/>
      <c r="E429" s="412"/>
      <c r="F429" s="412"/>
      <c r="G429" s="412"/>
      <c r="H429" s="507" t="str">
        <f>IF(C429="","",VLOOKUP(C429,[2]HILTI!$A$1:$D$10,2,FALSE))</f>
        <v>balení 330 ml</v>
      </c>
      <c r="I429" s="507"/>
      <c r="J429" s="507"/>
      <c r="K429" s="507"/>
      <c r="L429" s="507"/>
      <c r="M429" s="507"/>
      <c r="N429" s="507"/>
      <c r="O429" s="507"/>
      <c r="P429" s="507"/>
      <c r="Q429" s="507"/>
      <c r="R429" s="507"/>
      <c r="S429" s="507"/>
      <c r="T429" s="290"/>
      <c r="U429" s="290"/>
      <c r="V429" s="43"/>
      <c r="W429" s="205"/>
      <c r="X429" s="70"/>
      <c r="Y429" s="70"/>
      <c r="AC429" s="294"/>
      <c r="AD429" s="71"/>
      <c r="AE429" s="294"/>
      <c r="AF429" s="71"/>
      <c r="AG429" s="294"/>
      <c r="AH429" s="71"/>
      <c r="AI429" s="294"/>
      <c r="AJ429" s="71"/>
      <c r="AK429" s="294"/>
      <c r="AM429" s="69"/>
      <c r="AN429" s="71"/>
      <c r="AO429" s="294"/>
      <c r="AR429" s="294"/>
    </row>
    <row r="430" spans="1:44" s="300" customFormat="1">
      <c r="A430" s="194"/>
      <c r="B430" s="194"/>
      <c r="C430" s="194"/>
      <c r="D430" s="194"/>
      <c r="E430" s="194"/>
      <c r="F430" s="194"/>
      <c r="G430" s="194"/>
      <c r="H430" s="194"/>
      <c r="I430" s="194"/>
      <c r="J430" s="194"/>
      <c r="K430" s="194"/>
      <c r="L430" s="194"/>
      <c r="M430" s="194"/>
      <c r="N430" s="194"/>
      <c r="O430" s="194"/>
      <c r="P430" s="194"/>
      <c r="Q430" s="194"/>
      <c r="R430" s="194"/>
      <c r="S430" s="194"/>
      <c r="T430" s="194"/>
      <c r="U430" s="194"/>
      <c r="V430" s="43"/>
      <c r="W430" s="43"/>
      <c r="X430" s="1"/>
      <c r="Y430" s="70"/>
      <c r="AC430" s="294"/>
      <c r="AD430" s="71"/>
      <c r="AE430" s="294"/>
      <c r="AF430" s="71"/>
      <c r="AG430" s="294"/>
      <c r="AH430" s="71"/>
      <c r="AI430" s="294"/>
      <c r="AJ430" s="71"/>
      <c r="AK430" s="294"/>
      <c r="AM430" s="69"/>
      <c r="AN430" s="71"/>
      <c r="AO430" s="294"/>
      <c r="AR430" s="294"/>
    </row>
    <row r="431" spans="1:44" s="300" customFormat="1">
      <c r="A431" s="412">
        <v>80</v>
      </c>
      <c r="B431" s="412"/>
      <c r="C431" s="412" t="s">
        <v>713</v>
      </c>
      <c r="D431" s="412"/>
      <c r="E431" s="412"/>
      <c r="F431" s="412"/>
      <c r="G431" s="412"/>
      <c r="H431" s="507" t="s">
        <v>910</v>
      </c>
      <c r="I431" s="507"/>
      <c r="J431" s="507"/>
      <c r="K431" s="507"/>
      <c r="L431" s="507"/>
      <c r="M431" s="507"/>
      <c r="N431" s="507"/>
      <c r="O431" s="507"/>
      <c r="P431" s="507"/>
      <c r="Q431" s="507"/>
      <c r="R431" s="507"/>
      <c r="S431" s="507"/>
      <c r="T431" s="412" t="str">
        <f>IF(C431="","",VLOOKUP(C431,[2]HILTI!$A$1:$D$12,3,FALSE))</f>
        <v>ks</v>
      </c>
      <c r="U431" s="412"/>
      <c r="V431" s="43">
        <f>V425</f>
        <v>6</v>
      </c>
      <c r="W431" s="43">
        <v>0</v>
      </c>
      <c r="X431" s="253"/>
      <c r="Y431" s="253">
        <f>V431*W431</f>
        <v>0</v>
      </c>
      <c r="Z431" s="296"/>
      <c r="AA431" s="296"/>
      <c r="AC431" s="294"/>
      <c r="AD431" s="71"/>
      <c r="AE431" s="294"/>
      <c r="AF431" s="71"/>
      <c r="AG431" s="294"/>
      <c r="AH431" s="71"/>
      <c r="AI431" s="294"/>
      <c r="AJ431" s="71"/>
      <c r="AK431" s="294"/>
      <c r="AM431" s="69"/>
      <c r="AN431" s="71"/>
      <c r="AO431" s="294"/>
      <c r="AR431" s="294"/>
    </row>
    <row r="432" spans="1:44" s="300" customFormat="1">
      <c r="H432" s="297"/>
      <c r="I432" s="297"/>
      <c r="J432" s="297"/>
      <c r="K432" s="297"/>
      <c r="L432" s="297"/>
      <c r="M432" s="297"/>
      <c r="N432" s="297"/>
      <c r="O432" s="297"/>
      <c r="P432" s="297"/>
      <c r="Q432" s="297"/>
      <c r="R432" s="297"/>
      <c r="S432" s="297"/>
      <c r="X432" s="70"/>
      <c r="Y432" s="70"/>
    </row>
    <row r="433" spans="1:44" s="300" customFormat="1">
      <c r="A433" s="399">
        <v>81</v>
      </c>
      <c r="B433" s="399"/>
      <c r="C433" s="399" t="s">
        <v>569</v>
      </c>
      <c r="D433" s="399"/>
      <c r="E433" s="399"/>
      <c r="F433" s="399"/>
      <c r="G433" s="399"/>
      <c r="H433" s="431" t="s">
        <v>852</v>
      </c>
      <c r="I433" s="431"/>
      <c r="J433" s="431"/>
      <c r="K433" s="431"/>
      <c r="L433" s="431"/>
      <c r="M433" s="431"/>
      <c r="N433" s="431"/>
      <c r="O433" s="431"/>
      <c r="P433" s="431"/>
      <c r="Q433" s="431"/>
      <c r="R433" s="431"/>
      <c r="S433" s="431"/>
      <c r="T433" s="399" t="str">
        <f>IF(C433="","",VLOOKUP(C433,[2]ÚRS!$A$6:$D$387,3,FALSE))</f>
        <v>m</v>
      </c>
      <c r="U433" s="399"/>
      <c r="V433" s="301">
        <v>8.94</v>
      </c>
      <c r="W433" s="200">
        <v>0</v>
      </c>
      <c r="X433" s="70"/>
      <c r="Y433" s="70">
        <f>V433*W433</f>
        <v>0</v>
      </c>
      <c r="AC433" s="294"/>
      <c r="AD433" s="71"/>
      <c r="AE433" s="294"/>
      <c r="AF433" s="71"/>
      <c r="AG433" s="294"/>
      <c r="AH433" s="71"/>
      <c r="AI433" s="294"/>
      <c r="AJ433" s="71"/>
      <c r="AK433" s="294"/>
      <c r="AM433" s="69"/>
      <c r="AN433" s="71"/>
      <c r="AO433" s="294"/>
      <c r="AR433" s="294"/>
    </row>
    <row r="434" spans="1:44" s="300" customFormat="1">
      <c r="H434" s="297"/>
      <c r="I434" s="297"/>
      <c r="J434" s="297"/>
      <c r="K434" s="297"/>
      <c r="L434" s="297"/>
      <c r="M434" s="297"/>
      <c r="N434" s="297"/>
      <c r="O434" s="297"/>
      <c r="P434" s="297"/>
      <c r="Q434" s="297"/>
      <c r="R434" s="297"/>
      <c r="S434" s="297"/>
      <c r="X434" s="70"/>
      <c r="Y434" s="70"/>
    </row>
    <row r="435" spans="1:44" s="300" customFormat="1">
      <c r="A435" s="399">
        <v>82</v>
      </c>
      <c r="B435" s="399"/>
      <c r="C435" s="399" t="s">
        <v>579</v>
      </c>
      <c r="D435" s="399"/>
      <c r="E435" s="399"/>
      <c r="F435" s="399"/>
      <c r="G435" s="399"/>
      <c r="H435" s="431" t="s">
        <v>853</v>
      </c>
      <c r="I435" s="431"/>
      <c r="J435" s="431"/>
      <c r="K435" s="431"/>
      <c r="L435" s="431"/>
      <c r="M435" s="431"/>
      <c r="N435" s="431"/>
      <c r="O435" s="431"/>
      <c r="P435" s="431"/>
      <c r="Q435" s="431"/>
      <c r="R435" s="431"/>
      <c r="S435" s="431"/>
      <c r="T435" s="399" t="str">
        <f>IF(C435="","",VLOOKUP(C435,[2]ÚRS!$A$6:$D$387,3,FALSE))</f>
        <v>m</v>
      </c>
      <c r="U435" s="399"/>
      <c r="V435" s="301">
        <v>6.02</v>
      </c>
      <c r="W435" s="200">
        <v>0</v>
      </c>
      <c r="X435" s="70"/>
      <c r="Y435" s="70">
        <f>V435*W435</f>
        <v>0</v>
      </c>
      <c r="AC435" s="294"/>
      <c r="AD435" s="71"/>
      <c r="AE435" s="294"/>
      <c r="AF435" s="71"/>
      <c r="AG435" s="294"/>
      <c r="AH435" s="71"/>
      <c r="AI435" s="294"/>
      <c r="AJ435" s="71"/>
      <c r="AK435" s="294"/>
      <c r="AM435" s="69"/>
      <c r="AN435" s="71"/>
      <c r="AO435" s="294"/>
      <c r="AR435" s="294"/>
    </row>
    <row r="436" spans="1:44" s="300" customFormat="1">
      <c r="A436" s="287"/>
      <c r="B436" s="287"/>
      <c r="H436" s="431" t="s">
        <v>854</v>
      </c>
      <c r="I436" s="431"/>
      <c r="J436" s="431"/>
      <c r="K436" s="431"/>
      <c r="L436" s="431"/>
      <c r="M436" s="431"/>
      <c r="N436" s="431"/>
      <c r="O436" s="431"/>
      <c r="P436" s="431"/>
      <c r="Q436" s="431"/>
      <c r="R436" s="431"/>
      <c r="S436" s="431"/>
      <c r="T436" s="1"/>
      <c r="U436" s="1"/>
      <c r="W436" s="288"/>
      <c r="X436" s="70"/>
      <c r="Y436" s="70"/>
    </row>
    <row r="437" spans="1:44" s="300" customFormat="1">
      <c r="A437" s="287"/>
      <c r="B437" s="287"/>
      <c r="H437" s="292"/>
      <c r="I437" s="292"/>
      <c r="J437" s="292"/>
      <c r="K437" s="292"/>
      <c r="L437" s="292"/>
      <c r="M437" s="292"/>
      <c r="N437" s="292"/>
      <c r="O437" s="292"/>
      <c r="P437" s="292"/>
      <c r="Q437" s="292"/>
      <c r="R437" s="292"/>
      <c r="S437" s="292"/>
      <c r="T437" s="1"/>
      <c r="U437" s="1"/>
      <c r="W437" s="288"/>
      <c r="X437" s="70"/>
      <c r="Y437" s="70"/>
    </row>
    <row r="438" spans="1:44" s="300" customFormat="1">
      <c r="H438" s="297"/>
      <c r="I438" s="297"/>
      <c r="J438" s="297"/>
      <c r="K438" s="297"/>
      <c r="L438" s="297"/>
      <c r="M438" s="297"/>
      <c r="N438" s="297"/>
      <c r="O438" s="297"/>
      <c r="P438" s="297"/>
      <c r="Q438" s="297"/>
      <c r="R438" s="297"/>
      <c r="S438" s="297"/>
      <c r="X438" s="70"/>
      <c r="Y438" s="70"/>
    </row>
    <row r="439" spans="1:44" s="300" customFormat="1">
      <c r="A439" s="296"/>
      <c r="B439" s="296"/>
      <c r="C439" s="296"/>
      <c r="D439" s="296"/>
      <c r="E439" s="296"/>
      <c r="F439" s="296"/>
      <c r="G439" s="296"/>
      <c r="H439" s="295"/>
      <c r="I439" s="295"/>
      <c r="J439" s="295"/>
      <c r="K439" s="295"/>
      <c r="L439" s="295"/>
      <c r="M439" s="295"/>
      <c r="N439" s="295"/>
      <c r="O439" s="295"/>
      <c r="P439" s="295"/>
      <c r="Q439" s="295"/>
      <c r="R439" s="295"/>
      <c r="S439" s="295"/>
      <c r="T439" s="295"/>
      <c r="U439" s="295"/>
      <c r="V439" s="295"/>
      <c r="W439" s="74"/>
      <c r="X439" s="74"/>
      <c r="Y439" s="74"/>
      <c r="Z439" s="295"/>
      <c r="AA439" s="295"/>
      <c r="AC439" s="294"/>
      <c r="AD439" s="71"/>
      <c r="AE439" s="294"/>
      <c r="AF439" s="71"/>
      <c r="AG439" s="294"/>
      <c r="AH439" s="71"/>
      <c r="AI439" s="294"/>
      <c r="AJ439" s="71"/>
      <c r="AK439" s="294"/>
      <c r="AM439" s="69"/>
      <c r="AN439" s="71"/>
      <c r="AR439" s="294"/>
    </row>
    <row r="440" spans="1:44" s="300" customFormat="1">
      <c r="H440" s="429" t="s">
        <v>192</v>
      </c>
      <c r="I440" s="429"/>
      <c r="J440" s="429"/>
      <c r="K440" s="429"/>
      <c r="L440" s="429"/>
      <c r="M440" s="429"/>
      <c r="N440" s="429"/>
      <c r="O440" s="429"/>
      <c r="P440" s="429"/>
      <c r="W440" s="70"/>
      <c r="X440" s="255">
        <f>SUM(X401:X439)</f>
        <v>0</v>
      </c>
      <c r="Y440" s="255">
        <f>SUM(Y401:Y439)</f>
        <v>0</v>
      </c>
      <c r="Z440" s="313"/>
      <c r="AA440" s="313">
        <f>SUM(AA401:AA439)</f>
        <v>4.0061909999999994</v>
      </c>
      <c r="AC440" s="294"/>
      <c r="AD440" s="71"/>
      <c r="AE440" s="294"/>
      <c r="AF440" s="71"/>
      <c r="AG440" s="294"/>
      <c r="AH440" s="71"/>
      <c r="AI440" s="294"/>
      <c r="AJ440" s="71"/>
      <c r="AK440" s="294"/>
      <c r="AM440" s="69"/>
      <c r="AN440" s="71"/>
      <c r="AR440" s="294"/>
    </row>
    <row r="441" spans="1:44" s="300" customFormat="1">
      <c r="W441" s="70"/>
      <c r="X441" s="70"/>
      <c r="Y441" s="70"/>
    </row>
    <row r="442" spans="1:44" s="300" customFormat="1" ht="15.75" thickBot="1">
      <c r="A442" s="486" t="s">
        <v>37</v>
      </c>
      <c r="B442" s="486"/>
      <c r="C442" s="486"/>
      <c r="D442" s="486"/>
      <c r="E442" s="486"/>
      <c r="F442" s="486"/>
      <c r="G442" s="486"/>
      <c r="H442" s="486"/>
      <c r="I442" s="486"/>
      <c r="J442" s="486"/>
      <c r="K442" s="486"/>
      <c r="L442" s="486"/>
      <c r="M442" s="486"/>
      <c r="N442" s="486"/>
      <c r="O442" s="486"/>
      <c r="P442" s="486"/>
      <c r="Q442" s="486"/>
      <c r="R442" s="486"/>
      <c r="S442" s="486"/>
      <c r="T442" s="486"/>
      <c r="Z442" s="289" t="s">
        <v>40</v>
      </c>
      <c r="AA442" s="289">
        <f>AA393+1</f>
        <v>11</v>
      </c>
    </row>
    <row r="443" spans="1:44" s="300" customFormat="1">
      <c r="A443" s="487" t="s">
        <v>38</v>
      </c>
      <c r="B443" s="459"/>
      <c r="C443" s="459"/>
      <c r="D443" s="459"/>
      <c r="E443" s="459"/>
      <c r="F443" s="459"/>
      <c r="G443" s="460"/>
      <c r="H443" s="461" t="s">
        <v>744</v>
      </c>
      <c r="I443" s="409"/>
      <c r="J443" s="409"/>
      <c r="K443" s="409"/>
      <c r="L443" s="409"/>
      <c r="M443" s="409"/>
      <c r="N443" s="409"/>
      <c r="O443" s="409"/>
      <c r="P443" s="409"/>
      <c r="Q443" s="409"/>
      <c r="R443" s="409"/>
      <c r="S443" s="409"/>
      <c r="T443" s="409"/>
      <c r="U443" s="409"/>
      <c r="V443" s="409"/>
      <c r="W443" s="409"/>
      <c r="X443" s="462"/>
      <c r="Y443" s="291" t="s">
        <v>47</v>
      </c>
      <c r="Z443" s="414"/>
      <c r="AA443" s="416"/>
    </row>
    <row r="444" spans="1:44" s="300" customFormat="1">
      <c r="A444" s="488"/>
      <c r="B444" s="443"/>
      <c r="C444" s="443"/>
      <c r="D444" s="443"/>
      <c r="E444" s="443"/>
      <c r="F444" s="443"/>
      <c r="G444" s="444"/>
      <c r="H444" s="489" t="s">
        <v>745</v>
      </c>
      <c r="I444" s="490"/>
      <c r="J444" s="490"/>
      <c r="K444" s="490"/>
      <c r="L444" s="490"/>
      <c r="M444" s="490"/>
      <c r="N444" s="490"/>
      <c r="O444" s="490"/>
      <c r="P444" s="490"/>
      <c r="Q444" s="490"/>
      <c r="R444" s="490"/>
      <c r="S444" s="490"/>
      <c r="T444" s="490"/>
      <c r="U444" s="490"/>
      <c r="V444" s="490"/>
      <c r="W444" s="490"/>
      <c r="X444" s="491"/>
      <c r="Y444" s="27" t="s">
        <v>41</v>
      </c>
      <c r="Z444" s="492" t="s">
        <v>751</v>
      </c>
      <c r="AA444" s="493"/>
    </row>
    <row r="445" spans="1:44" s="300" customFormat="1">
      <c r="A445" s="494" t="s">
        <v>39</v>
      </c>
      <c r="B445" s="495"/>
      <c r="C445" s="495"/>
      <c r="D445" s="495"/>
      <c r="E445" s="495"/>
      <c r="F445" s="495"/>
      <c r="G445" s="496"/>
      <c r="H445" s="497" t="s">
        <v>754</v>
      </c>
      <c r="I445" s="498"/>
      <c r="J445" s="498"/>
      <c r="K445" s="498"/>
      <c r="L445" s="498"/>
      <c r="M445" s="498"/>
      <c r="N445" s="498"/>
      <c r="O445" s="498"/>
      <c r="P445" s="498"/>
      <c r="Q445" s="498"/>
      <c r="R445" s="498"/>
      <c r="S445" s="498"/>
      <c r="T445" s="498"/>
      <c r="U445" s="498"/>
      <c r="V445" s="498"/>
      <c r="W445" s="498"/>
      <c r="X445" s="499"/>
      <c r="Y445" s="28" t="s">
        <v>48</v>
      </c>
      <c r="Z445" s="500"/>
      <c r="AA445" s="501"/>
    </row>
    <row r="446" spans="1:44" s="300" customFormat="1" ht="15.75" thickBot="1">
      <c r="A446" s="397"/>
      <c r="B446" s="386"/>
      <c r="C446" s="386"/>
      <c r="D446" s="386"/>
      <c r="E446" s="386"/>
      <c r="F446" s="386"/>
      <c r="G446" s="394"/>
      <c r="H446" s="447" t="s">
        <v>755</v>
      </c>
      <c r="I446" s="448"/>
      <c r="J446" s="448"/>
      <c r="K446" s="448"/>
      <c r="L446" s="448"/>
      <c r="M446" s="448"/>
      <c r="N446" s="448"/>
      <c r="O446" s="448"/>
      <c r="P446" s="448"/>
      <c r="Q446" s="448"/>
      <c r="R446" s="448"/>
      <c r="S446" s="448"/>
      <c r="T446" s="448"/>
      <c r="U446" s="448"/>
      <c r="V446" s="448"/>
      <c r="W446" s="448"/>
      <c r="X446" s="449"/>
      <c r="Y446" s="90" t="s">
        <v>41</v>
      </c>
      <c r="Z446" s="450" t="s">
        <v>750</v>
      </c>
      <c r="AA446" s="451"/>
    </row>
    <row r="447" spans="1:44" s="300" customFormat="1">
      <c r="A447" s="452" t="s">
        <v>41</v>
      </c>
      <c r="B447" s="455" t="s">
        <v>42</v>
      </c>
      <c r="C447" s="458" t="s">
        <v>41</v>
      </c>
      <c r="D447" s="459"/>
      <c r="E447" s="459"/>
      <c r="F447" s="459"/>
      <c r="G447" s="460"/>
      <c r="H447" s="461"/>
      <c r="I447" s="409"/>
      <c r="J447" s="409"/>
      <c r="K447" s="409"/>
      <c r="L447" s="409"/>
      <c r="M447" s="409"/>
      <c r="N447" s="409"/>
      <c r="O447" s="409"/>
      <c r="P447" s="409"/>
      <c r="Q447" s="409"/>
      <c r="R447" s="409"/>
      <c r="S447" s="462"/>
      <c r="T447" s="463" t="s">
        <v>49</v>
      </c>
      <c r="U447" s="466" t="s">
        <v>50</v>
      </c>
      <c r="V447" s="469" t="s">
        <v>51</v>
      </c>
      <c r="W447" s="472" t="s">
        <v>52</v>
      </c>
      <c r="X447" s="474" t="s">
        <v>54</v>
      </c>
      <c r="Y447" s="475"/>
      <c r="Z447" s="476" t="s">
        <v>44</v>
      </c>
      <c r="AA447" s="477"/>
    </row>
    <row r="448" spans="1:44" s="300" customFormat="1" ht="15.75">
      <c r="A448" s="453"/>
      <c r="B448" s="456"/>
      <c r="C448" s="480" t="s">
        <v>43</v>
      </c>
      <c r="D448" s="481"/>
      <c r="E448" s="481"/>
      <c r="F448" s="481"/>
      <c r="G448" s="482"/>
      <c r="H448" s="446" t="s">
        <v>58</v>
      </c>
      <c r="I448" s="412"/>
      <c r="J448" s="412"/>
      <c r="K448" s="412"/>
      <c r="L448" s="412"/>
      <c r="M448" s="412"/>
      <c r="N448" s="412"/>
      <c r="O448" s="412"/>
      <c r="P448" s="412"/>
      <c r="Q448" s="412"/>
      <c r="R448" s="412"/>
      <c r="S448" s="483"/>
      <c r="T448" s="464"/>
      <c r="U448" s="467"/>
      <c r="V448" s="470"/>
      <c r="W448" s="473"/>
      <c r="X448" s="484" t="s">
        <v>55</v>
      </c>
      <c r="Y448" s="485"/>
      <c r="Z448" s="478"/>
      <c r="AA448" s="479"/>
      <c r="AB448" s="441" t="s">
        <v>53</v>
      </c>
      <c r="AC448" s="399"/>
      <c r="AD448" s="399"/>
      <c r="AE448" s="399"/>
      <c r="AF448" s="399"/>
      <c r="AG448" s="399"/>
      <c r="AH448" s="399"/>
      <c r="AI448" s="399"/>
      <c r="AJ448" s="399"/>
      <c r="AK448" s="399"/>
      <c r="AQ448" s="399" t="s">
        <v>193</v>
      </c>
      <c r="AR448" s="399"/>
    </row>
    <row r="449" spans="1:44" s="300" customFormat="1">
      <c r="A449" s="454"/>
      <c r="B449" s="457"/>
      <c r="C449" s="442" t="s">
        <v>42</v>
      </c>
      <c r="D449" s="443"/>
      <c r="E449" s="443"/>
      <c r="F449" s="443"/>
      <c r="G449" s="444"/>
      <c r="H449" s="417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45"/>
      <c r="T449" s="465"/>
      <c r="U449" s="468"/>
      <c r="V449" s="471"/>
      <c r="W449" s="29" t="s">
        <v>53</v>
      </c>
      <c r="X449" s="29" t="s">
        <v>56</v>
      </c>
      <c r="Y449" s="30" t="s">
        <v>57</v>
      </c>
      <c r="Z449" s="29" t="s">
        <v>45</v>
      </c>
      <c r="AA449" s="31" t="s">
        <v>46</v>
      </c>
      <c r="AB449" s="446" t="s">
        <v>81</v>
      </c>
      <c r="AC449" s="412"/>
      <c r="AD449" s="399" t="s">
        <v>148</v>
      </c>
      <c r="AE449" s="399"/>
      <c r="AF449" s="399" t="s">
        <v>149</v>
      </c>
      <c r="AG449" s="399"/>
      <c r="AH449" s="399" t="s">
        <v>150</v>
      </c>
      <c r="AI449" s="399"/>
      <c r="AJ449" s="399" t="s">
        <v>151</v>
      </c>
      <c r="AK449" s="399"/>
      <c r="AL449" s="399" t="s">
        <v>147</v>
      </c>
      <c r="AM449" s="399"/>
      <c r="AN449" s="399"/>
      <c r="AO449" s="399"/>
      <c r="AQ449" s="289" t="s">
        <v>191</v>
      </c>
      <c r="AR449" s="289" t="s">
        <v>29</v>
      </c>
    </row>
    <row r="450" spans="1:44" s="300" customFormat="1">
      <c r="C450" s="95"/>
      <c r="D450" s="95"/>
      <c r="E450" s="95"/>
      <c r="F450" s="95"/>
      <c r="G450" s="95"/>
      <c r="H450" s="440" t="s">
        <v>195</v>
      </c>
      <c r="I450" s="440"/>
      <c r="J450" s="440"/>
      <c r="K450" s="440"/>
      <c r="L450" s="440"/>
      <c r="M450" s="440"/>
      <c r="N450" s="440"/>
      <c r="O450" s="440"/>
      <c r="P450" s="440"/>
      <c r="Q450" s="440"/>
      <c r="R450" s="440"/>
      <c r="S450" s="440"/>
      <c r="T450" s="429">
        <f>AA393</f>
        <v>10</v>
      </c>
      <c r="U450" s="429"/>
      <c r="X450" s="255">
        <f>X440</f>
        <v>0</v>
      </c>
      <c r="Y450" s="255">
        <f>Y440</f>
        <v>0</v>
      </c>
      <c r="Z450" s="313"/>
      <c r="AA450" s="313">
        <f>AA440</f>
        <v>4.0061909999999994</v>
      </c>
    </row>
    <row r="451" spans="1:44" s="300" customFormat="1">
      <c r="H451" s="297"/>
      <c r="I451" s="297"/>
      <c r="J451" s="297"/>
      <c r="K451" s="297"/>
      <c r="L451" s="297"/>
      <c r="M451" s="297"/>
      <c r="N451" s="297"/>
      <c r="O451" s="297"/>
      <c r="P451" s="297"/>
      <c r="Q451" s="297"/>
      <c r="R451" s="297"/>
      <c r="S451" s="297"/>
      <c r="X451" s="70"/>
      <c r="Y451" s="70"/>
    </row>
    <row r="452" spans="1:44" s="300" customFormat="1">
      <c r="A452" s="399">
        <v>83</v>
      </c>
      <c r="B452" s="399"/>
      <c r="C452" s="399" t="s">
        <v>855</v>
      </c>
      <c r="D452" s="399"/>
      <c r="E452" s="399"/>
      <c r="F452" s="399"/>
      <c r="G452" s="399"/>
      <c r="H452" s="431" t="s">
        <v>856</v>
      </c>
      <c r="I452" s="431"/>
      <c r="J452" s="431"/>
      <c r="K452" s="431"/>
      <c r="L452" s="431"/>
      <c r="M452" s="431"/>
      <c r="N452" s="431"/>
      <c r="O452" s="431"/>
      <c r="P452" s="431"/>
      <c r="Q452" s="431"/>
      <c r="R452" s="431"/>
      <c r="S452" s="431"/>
      <c r="T452" s="399" t="s">
        <v>234</v>
      </c>
      <c r="U452" s="399"/>
      <c r="V452" s="301">
        <v>1.8</v>
      </c>
      <c r="W452" s="200">
        <v>0</v>
      </c>
      <c r="X452" s="70"/>
      <c r="Y452" s="70">
        <f>V452*W452</f>
        <v>0</v>
      </c>
      <c r="AC452" s="294"/>
      <c r="AD452" s="71"/>
      <c r="AE452" s="294"/>
      <c r="AF452" s="71"/>
      <c r="AG452" s="294"/>
      <c r="AH452" s="71"/>
      <c r="AI452" s="294"/>
      <c r="AJ452" s="71"/>
      <c r="AK452" s="294"/>
      <c r="AM452" s="69"/>
      <c r="AN452" s="71"/>
      <c r="AO452" s="294"/>
      <c r="AR452" s="294"/>
    </row>
    <row r="453" spans="1:44" s="300" customFormat="1">
      <c r="A453" s="287"/>
      <c r="B453" s="287"/>
      <c r="H453" s="431" t="s">
        <v>857</v>
      </c>
      <c r="I453" s="431"/>
      <c r="J453" s="431"/>
      <c r="K453" s="431"/>
      <c r="L453" s="431"/>
      <c r="M453" s="431"/>
      <c r="N453" s="431"/>
      <c r="O453" s="431"/>
      <c r="P453" s="431"/>
      <c r="Q453" s="431"/>
      <c r="R453" s="431"/>
      <c r="S453" s="431"/>
      <c r="T453" s="1"/>
      <c r="U453" s="1"/>
      <c r="W453" s="288"/>
      <c r="X453" s="70"/>
      <c r="Y453" s="70"/>
    </row>
    <row r="454" spans="1:44" s="300" customFormat="1">
      <c r="A454" s="287"/>
      <c r="B454" s="287"/>
      <c r="H454" s="292"/>
      <c r="I454" s="292"/>
      <c r="J454" s="292"/>
      <c r="K454" s="292"/>
      <c r="L454" s="292"/>
      <c r="M454" s="292"/>
      <c r="N454" s="292"/>
      <c r="O454" s="292"/>
      <c r="P454" s="292"/>
      <c r="Q454" s="292"/>
      <c r="R454" s="292"/>
      <c r="S454" s="292"/>
      <c r="T454" s="1"/>
      <c r="U454" s="1"/>
      <c r="W454" s="288"/>
      <c r="X454" s="70"/>
      <c r="Y454" s="70"/>
    </row>
    <row r="455" spans="1:44" s="300" customFormat="1">
      <c r="A455" s="510">
        <v>84</v>
      </c>
      <c r="B455" s="510"/>
      <c r="C455" s="399"/>
      <c r="D455" s="399"/>
      <c r="E455" s="399"/>
      <c r="F455" s="399"/>
      <c r="G455" s="399"/>
      <c r="H455" s="431" t="s">
        <v>858</v>
      </c>
      <c r="I455" s="431"/>
      <c r="J455" s="431"/>
      <c r="K455" s="431"/>
      <c r="L455" s="431"/>
      <c r="M455" s="431"/>
      <c r="N455" s="431"/>
      <c r="O455" s="431"/>
      <c r="P455" s="431"/>
      <c r="Q455" s="431"/>
      <c r="R455" s="431"/>
      <c r="S455" s="431"/>
      <c r="T455" s="399" t="s">
        <v>80</v>
      </c>
      <c r="U455" s="399"/>
      <c r="V455" s="300">
        <v>2</v>
      </c>
      <c r="W455" s="288">
        <v>0</v>
      </c>
      <c r="X455" s="70">
        <f>V455*W455</f>
        <v>0</v>
      </c>
      <c r="Y455" s="70"/>
    </row>
    <row r="456" spans="1:44" s="300" customFormat="1">
      <c r="A456" s="287"/>
      <c r="B456" s="287"/>
      <c r="H456" s="292"/>
      <c r="I456" s="292"/>
      <c r="J456" s="292"/>
      <c r="K456" s="292"/>
      <c r="L456" s="292"/>
      <c r="M456" s="292"/>
      <c r="N456" s="292"/>
      <c r="O456" s="292"/>
      <c r="P456" s="292"/>
      <c r="Q456" s="292"/>
      <c r="R456" s="292"/>
      <c r="S456" s="292"/>
      <c r="T456" s="1"/>
      <c r="U456" s="1"/>
      <c r="W456" s="288"/>
      <c r="X456" s="70"/>
      <c r="Y456" s="70"/>
    </row>
    <row r="457" spans="1:44" s="300" customFormat="1">
      <c r="A457" s="510">
        <v>85</v>
      </c>
      <c r="B457" s="510"/>
      <c r="C457" s="399"/>
      <c r="D457" s="399"/>
      <c r="E457" s="399"/>
      <c r="F457" s="399"/>
      <c r="G457" s="399"/>
      <c r="H457" s="431" t="s">
        <v>859</v>
      </c>
      <c r="I457" s="431"/>
      <c r="J457" s="431"/>
      <c r="K457" s="431"/>
      <c r="L457" s="431"/>
      <c r="M457" s="431"/>
      <c r="N457" s="431"/>
      <c r="O457" s="431"/>
      <c r="P457" s="431"/>
      <c r="Q457" s="431"/>
      <c r="R457" s="431"/>
      <c r="S457" s="431"/>
      <c r="T457" s="399" t="s">
        <v>80</v>
      </c>
      <c r="U457" s="399"/>
      <c r="V457" s="300">
        <v>2</v>
      </c>
      <c r="W457" s="288">
        <v>0</v>
      </c>
      <c r="X457" s="70">
        <f>V457*W457</f>
        <v>0</v>
      </c>
      <c r="Y457" s="70"/>
    </row>
    <row r="458" spans="1:44" s="300" customFormat="1">
      <c r="A458" s="287"/>
      <c r="B458" s="287"/>
      <c r="H458" s="292"/>
      <c r="I458" s="292"/>
      <c r="J458" s="292"/>
      <c r="K458" s="292"/>
      <c r="L458" s="292"/>
      <c r="M458" s="292"/>
      <c r="N458" s="292"/>
      <c r="O458" s="292"/>
      <c r="P458" s="292"/>
      <c r="Q458" s="292"/>
      <c r="R458" s="292"/>
      <c r="S458" s="292"/>
      <c r="T458" s="1"/>
      <c r="U458" s="1"/>
      <c r="W458" s="288"/>
      <c r="X458" s="70"/>
      <c r="Y458" s="70"/>
    </row>
    <row r="459" spans="1:44" s="300" customFormat="1">
      <c r="A459" s="511">
        <v>86</v>
      </c>
      <c r="B459" s="511"/>
      <c r="C459" s="418"/>
      <c r="D459" s="418"/>
      <c r="E459" s="418"/>
      <c r="F459" s="418"/>
      <c r="G459" s="418"/>
      <c r="H459" s="503" t="s">
        <v>860</v>
      </c>
      <c r="I459" s="503"/>
      <c r="J459" s="503"/>
      <c r="K459" s="503"/>
      <c r="L459" s="503"/>
      <c r="M459" s="503"/>
      <c r="N459" s="503"/>
      <c r="O459" s="503"/>
      <c r="P459" s="503"/>
      <c r="Q459" s="503"/>
      <c r="R459" s="503"/>
      <c r="S459" s="503"/>
      <c r="T459" s="418" t="s">
        <v>80</v>
      </c>
      <c r="U459" s="418"/>
      <c r="V459" s="295">
        <v>4</v>
      </c>
      <c r="W459" s="302">
        <v>0</v>
      </c>
      <c r="X459" s="74">
        <f>V459*W459</f>
        <v>0</v>
      </c>
      <c r="Y459" s="74"/>
      <c r="Z459" s="295"/>
      <c r="AA459" s="295"/>
    </row>
    <row r="460" spans="1:44" s="300" customFormat="1">
      <c r="H460" s="297"/>
      <c r="I460" s="297"/>
      <c r="J460" s="297"/>
      <c r="K460" s="297"/>
      <c r="L460" s="297"/>
      <c r="M460" s="297"/>
      <c r="N460" s="297"/>
      <c r="O460" s="297"/>
      <c r="P460" s="297"/>
      <c r="Q460" s="297"/>
      <c r="R460" s="297"/>
      <c r="S460" s="297"/>
      <c r="X460" s="70"/>
      <c r="Y460" s="70"/>
    </row>
    <row r="461" spans="1:44" s="296" customFormat="1">
      <c r="A461" s="504">
        <v>87</v>
      </c>
      <c r="B461" s="504"/>
      <c r="C461" s="512" t="s">
        <v>911</v>
      </c>
      <c r="D461" s="512"/>
      <c r="E461" s="512"/>
      <c r="F461" s="512"/>
      <c r="G461" s="512"/>
      <c r="H461" s="505" t="s">
        <v>801</v>
      </c>
      <c r="I461" s="505"/>
      <c r="J461" s="505"/>
      <c r="K461" s="505"/>
      <c r="L461" s="505"/>
      <c r="M461" s="505"/>
      <c r="N461" s="505"/>
      <c r="O461" s="505"/>
      <c r="P461" s="505"/>
      <c r="Q461" s="505"/>
      <c r="R461" s="505"/>
      <c r="S461" s="505"/>
      <c r="T461" s="505"/>
      <c r="U461" s="505"/>
      <c r="V461" s="236"/>
      <c r="W461" s="70"/>
      <c r="X461" s="70"/>
      <c r="Y461" s="70"/>
      <c r="Z461" s="300"/>
      <c r="AA461" s="300"/>
      <c r="AC461" s="176"/>
      <c r="AD461" s="237"/>
      <c r="AE461" s="176"/>
      <c r="AF461" s="237"/>
      <c r="AG461" s="176"/>
      <c r="AH461" s="237"/>
      <c r="AI461" s="176"/>
      <c r="AJ461" s="237"/>
      <c r="AK461" s="176"/>
      <c r="AM461" s="238"/>
      <c r="AN461" s="237"/>
      <c r="AO461" s="176"/>
      <c r="AR461" s="176"/>
    </row>
    <row r="462" spans="1:44" s="296" customFormat="1">
      <c r="A462" s="151"/>
      <c r="B462" s="151"/>
      <c r="C462" s="399" t="s">
        <v>757</v>
      </c>
      <c r="D462" s="399"/>
      <c r="E462" s="399"/>
      <c r="F462" s="399"/>
      <c r="G462" s="399"/>
      <c r="H462" s="509" t="s">
        <v>802</v>
      </c>
      <c r="I462" s="509"/>
      <c r="J462" s="509"/>
      <c r="K462" s="509"/>
      <c r="L462" s="509"/>
      <c r="M462" s="509"/>
      <c r="N462" s="509"/>
      <c r="O462" s="509"/>
      <c r="P462" s="509"/>
      <c r="Q462" s="509"/>
      <c r="R462" s="509"/>
      <c r="S462" s="509"/>
      <c r="T462" s="509"/>
      <c r="U462" s="509"/>
      <c r="V462" s="1"/>
      <c r="W462" s="70"/>
      <c r="X462" s="70"/>
      <c r="Y462" s="70"/>
      <c r="Z462" s="300"/>
      <c r="AA462" s="300"/>
      <c r="AC462" s="176"/>
      <c r="AD462" s="237"/>
      <c r="AE462" s="176"/>
      <c r="AF462" s="237"/>
      <c r="AG462" s="176"/>
      <c r="AH462" s="237"/>
      <c r="AI462" s="176"/>
      <c r="AJ462" s="237"/>
      <c r="AK462" s="176"/>
      <c r="AM462" s="238"/>
      <c r="AN462" s="237"/>
      <c r="AO462" s="176"/>
      <c r="AR462" s="176"/>
    </row>
    <row r="463" spans="1:44" s="296" customFormat="1">
      <c r="A463" s="300"/>
      <c r="B463" s="300"/>
      <c r="C463" s="399" t="s">
        <v>759</v>
      </c>
      <c r="D463" s="399"/>
      <c r="E463" s="399"/>
      <c r="F463" s="399"/>
      <c r="G463" s="399"/>
      <c r="H463" s="506" t="s">
        <v>760</v>
      </c>
      <c r="I463" s="506"/>
      <c r="J463" s="506"/>
      <c r="K463" s="506"/>
      <c r="L463" s="506"/>
      <c r="M463" s="506"/>
      <c r="N463" s="506"/>
      <c r="O463" s="506"/>
      <c r="P463" s="506"/>
      <c r="Q463" s="506"/>
      <c r="R463" s="506"/>
      <c r="S463" s="506"/>
      <c r="T463" s="506"/>
      <c r="U463" s="506"/>
      <c r="V463" s="1"/>
      <c r="W463" s="70"/>
      <c r="X463" s="70"/>
      <c r="Y463" s="70"/>
      <c r="Z463" s="300"/>
      <c r="AA463" s="300"/>
      <c r="AC463" s="176"/>
      <c r="AD463" s="237"/>
      <c r="AE463" s="176"/>
      <c r="AF463" s="237"/>
      <c r="AG463" s="176"/>
      <c r="AH463" s="237"/>
      <c r="AI463" s="176"/>
      <c r="AJ463" s="237"/>
      <c r="AK463" s="176"/>
      <c r="AM463" s="238"/>
      <c r="AN463" s="237"/>
      <c r="AO463" s="176"/>
      <c r="AR463" s="176"/>
    </row>
    <row r="464" spans="1:44" s="296" customFormat="1">
      <c r="A464" s="300"/>
      <c r="B464" s="300"/>
      <c r="C464" s="300"/>
      <c r="D464" s="300"/>
      <c r="E464" s="300"/>
      <c r="F464" s="300"/>
      <c r="G464" s="300"/>
      <c r="H464" s="431" t="s">
        <v>761</v>
      </c>
      <c r="I464" s="431"/>
      <c r="J464" s="431"/>
      <c r="K464" s="431"/>
      <c r="L464" s="431"/>
      <c r="M464" s="431"/>
      <c r="N464" s="431"/>
      <c r="O464" s="431"/>
      <c r="P464" s="431"/>
      <c r="Q464" s="431"/>
      <c r="R464" s="431"/>
      <c r="S464" s="431"/>
      <c r="T464" s="431"/>
      <c r="U464" s="431"/>
      <c r="V464" s="1"/>
      <c r="W464" s="70"/>
      <c r="X464" s="70"/>
      <c r="Y464" s="70"/>
      <c r="Z464" s="300"/>
      <c r="AA464" s="300"/>
      <c r="AC464" s="176"/>
      <c r="AD464" s="237"/>
      <c r="AE464" s="176"/>
      <c r="AF464" s="237"/>
      <c r="AG464" s="176"/>
      <c r="AH464" s="237"/>
      <c r="AI464" s="176"/>
      <c r="AJ464" s="237"/>
      <c r="AK464" s="176"/>
      <c r="AM464" s="238"/>
      <c r="AN464" s="237"/>
      <c r="AO464" s="176"/>
      <c r="AR464" s="176"/>
    </row>
    <row r="465" spans="1:44" s="296" customFormat="1">
      <c r="C465" s="194"/>
      <c r="D465" s="194"/>
      <c r="E465" s="194"/>
      <c r="F465" s="194"/>
      <c r="G465" s="194"/>
      <c r="H465" s="507" t="s">
        <v>779</v>
      </c>
      <c r="I465" s="507"/>
      <c r="J465" s="507"/>
      <c r="K465" s="507"/>
      <c r="L465" s="507"/>
      <c r="M465" s="507"/>
      <c r="N465" s="507"/>
      <c r="O465" s="507"/>
      <c r="P465" s="507"/>
      <c r="Q465" s="507"/>
      <c r="R465" s="507"/>
      <c r="S465" s="507"/>
      <c r="T465" s="412" t="s">
        <v>80</v>
      </c>
      <c r="U465" s="412"/>
      <c r="V465" s="194">
        <v>1</v>
      </c>
      <c r="W465" s="205">
        <v>0</v>
      </c>
      <c r="X465" s="70">
        <f>V465*W465</f>
        <v>0</v>
      </c>
      <c r="Y465" s="70"/>
      <c r="Z465" s="300"/>
      <c r="AA465" s="300"/>
      <c r="AC465" s="176"/>
      <c r="AD465" s="237"/>
      <c r="AE465" s="176"/>
      <c r="AF465" s="237"/>
      <c r="AG465" s="176"/>
      <c r="AH465" s="237"/>
      <c r="AI465" s="176"/>
      <c r="AJ465" s="237"/>
      <c r="AK465" s="176"/>
      <c r="AM465" s="238"/>
      <c r="AN465" s="237"/>
      <c r="AO465" s="176"/>
      <c r="AR465" s="176"/>
    </row>
    <row r="466" spans="1:44" s="296" customFormat="1">
      <c r="H466" s="194"/>
      <c r="I466" s="194"/>
      <c r="J466" s="194"/>
      <c r="K466" s="194"/>
      <c r="L466" s="194"/>
      <c r="M466" s="194"/>
      <c r="N466" s="194"/>
      <c r="O466" s="194"/>
      <c r="P466" s="194"/>
      <c r="Q466" s="194"/>
      <c r="R466" s="194"/>
      <c r="S466" s="194"/>
      <c r="T466" s="194"/>
      <c r="U466" s="194"/>
      <c r="X466" s="205"/>
      <c r="Y466" s="205"/>
      <c r="AC466" s="176"/>
      <c r="AD466" s="237"/>
      <c r="AE466" s="176"/>
      <c r="AF466" s="237"/>
      <c r="AG466" s="176"/>
      <c r="AH466" s="237"/>
      <c r="AI466" s="176"/>
      <c r="AJ466" s="237"/>
      <c r="AK466" s="176"/>
    </row>
    <row r="467" spans="1:44" s="296" customFormat="1">
      <c r="C467" s="412" t="s">
        <v>780</v>
      </c>
      <c r="D467" s="412"/>
      <c r="E467" s="412"/>
      <c r="F467" s="412"/>
      <c r="G467" s="412"/>
      <c r="H467" s="439" t="s">
        <v>781</v>
      </c>
      <c r="I467" s="439"/>
      <c r="J467" s="439"/>
      <c r="K467" s="439"/>
      <c r="L467" s="439"/>
      <c r="M467" s="439"/>
      <c r="N467" s="439"/>
      <c r="O467" s="439"/>
      <c r="P467" s="439"/>
      <c r="Q467" s="439"/>
      <c r="R467" s="439"/>
      <c r="S467" s="439"/>
      <c r="T467" s="439"/>
      <c r="U467" s="439"/>
      <c r="V467" s="194"/>
      <c r="W467" s="205"/>
      <c r="X467" s="70"/>
      <c r="Y467" s="70"/>
      <c r="Z467" s="300"/>
      <c r="AA467" s="300"/>
      <c r="AC467" s="176"/>
      <c r="AD467" s="237"/>
      <c r="AE467" s="176"/>
      <c r="AF467" s="237"/>
      <c r="AG467" s="176"/>
      <c r="AH467" s="237"/>
      <c r="AI467" s="176"/>
      <c r="AJ467" s="237"/>
      <c r="AK467" s="176"/>
      <c r="AM467" s="238"/>
      <c r="AN467" s="237"/>
      <c r="AO467" s="176"/>
      <c r="AR467" s="176"/>
    </row>
    <row r="468" spans="1:44" s="296" customFormat="1">
      <c r="A468" s="300"/>
      <c r="B468" s="399" t="s">
        <v>782</v>
      </c>
      <c r="C468" s="399"/>
      <c r="D468" s="399"/>
      <c r="E468" s="399"/>
      <c r="F468" s="399"/>
      <c r="G468" s="399"/>
      <c r="H468" s="506" t="s">
        <v>535</v>
      </c>
      <c r="I468" s="431"/>
      <c r="J468" s="431"/>
      <c r="K468" s="431"/>
      <c r="L468" s="431"/>
      <c r="M468" s="431"/>
      <c r="N468" s="431"/>
      <c r="O468" s="431"/>
      <c r="P468" s="431"/>
      <c r="Q468" s="431"/>
      <c r="R468" s="431"/>
      <c r="S468" s="431"/>
      <c r="T468" s="431"/>
      <c r="U468" s="431"/>
      <c r="V468" s="301"/>
      <c r="W468" s="70"/>
      <c r="X468" s="70"/>
      <c r="Y468" s="70"/>
      <c r="Z468" s="300"/>
      <c r="AA468" s="300"/>
      <c r="AC468" s="176"/>
      <c r="AD468" s="237"/>
      <c r="AE468" s="176"/>
      <c r="AF468" s="237"/>
      <c r="AG468" s="176"/>
      <c r="AH468" s="237"/>
      <c r="AI468" s="176"/>
      <c r="AJ468" s="237"/>
      <c r="AK468" s="176"/>
      <c r="AM468" s="238"/>
      <c r="AN468" s="237"/>
      <c r="AO468" s="176"/>
      <c r="AR468" s="176"/>
    </row>
    <row r="469" spans="1:44" s="296" customFormat="1">
      <c r="A469" s="300"/>
      <c r="B469" s="289"/>
      <c r="C469" s="289"/>
      <c r="D469" s="289"/>
      <c r="E469" s="289"/>
      <c r="F469" s="289"/>
      <c r="G469" s="289"/>
      <c r="H469" s="506"/>
      <c r="I469" s="506"/>
      <c r="J469" s="506"/>
      <c r="K469" s="506"/>
      <c r="L469" s="506"/>
      <c r="M469" s="506"/>
      <c r="N469" s="506"/>
      <c r="O469" s="506"/>
      <c r="P469" s="506"/>
      <c r="Q469" s="506"/>
      <c r="R469" s="506"/>
      <c r="S469" s="506"/>
      <c r="T469" s="292"/>
      <c r="U469" s="292"/>
      <c r="V469" s="301"/>
      <c r="W469" s="70"/>
      <c r="X469" s="70"/>
      <c r="Y469" s="70"/>
      <c r="Z469" s="300"/>
      <c r="AA469" s="300"/>
      <c r="AC469" s="176"/>
      <c r="AD469" s="237"/>
      <c r="AE469" s="176"/>
      <c r="AF469" s="237"/>
      <c r="AG469" s="176"/>
      <c r="AH469" s="237"/>
      <c r="AI469" s="176"/>
      <c r="AJ469" s="237"/>
      <c r="AK469" s="176"/>
      <c r="AM469" s="238"/>
      <c r="AN469" s="237"/>
      <c r="AO469" s="176"/>
      <c r="AR469" s="176"/>
    </row>
    <row r="470" spans="1:44" s="296" customFormat="1">
      <c r="C470" s="412" t="s">
        <v>783</v>
      </c>
      <c r="D470" s="412"/>
      <c r="E470" s="412"/>
      <c r="F470" s="412"/>
      <c r="G470" s="412"/>
      <c r="H470" s="439" t="s">
        <v>912</v>
      </c>
      <c r="I470" s="439"/>
      <c r="J470" s="439"/>
      <c r="K470" s="439"/>
      <c r="L470" s="439"/>
      <c r="M470" s="439"/>
      <c r="N470" s="439"/>
      <c r="O470" s="439"/>
      <c r="P470" s="439"/>
      <c r="Q470" s="439"/>
      <c r="R470" s="439"/>
      <c r="S470" s="439"/>
      <c r="T470" s="194"/>
      <c r="U470" s="194"/>
      <c r="V470" s="194"/>
      <c r="W470" s="205"/>
      <c r="X470" s="70"/>
      <c r="Y470" s="70"/>
      <c r="Z470" s="300"/>
      <c r="AA470" s="300"/>
      <c r="AC470" s="176"/>
      <c r="AD470" s="237"/>
      <c r="AE470" s="176"/>
      <c r="AF470" s="237"/>
      <c r="AG470" s="176"/>
      <c r="AH470" s="237"/>
      <c r="AI470" s="176"/>
      <c r="AJ470" s="237"/>
      <c r="AK470" s="176"/>
      <c r="AM470" s="238"/>
      <c r="AN470" s="237"/>
      <c r="AO470" s="176"/>
      <c r="AR470" s="176"/>
    </row>
    <row r="471" spans="1:44" s="296" customFormat="1">
      <c r="A471" s="300"/>
      <c r="B471" s="300"/>
      <c r="C471" s="399" t="s">
        <v>785</v>
      </c>
      <c r="D471" s="399"/>
      <c r="E471" s="399"/>
      <c r="F471" s="399"/>
      <c r="G471" s="399"/>
      <c r="H471" s="506"/>
      <c r="I471" s="431"/>
      <c r="J471" s="431"/>
      <c r="K471" s="431"/>
      <c r="L471" s="431"/>
      <c r="M471" s="431"/>
      <c r="N471" s="431"/>
      <c r="O471" s="431"/>
      <c r="P471" s="431"/>
      <c r="Q471" s="431"/>
      <c r="R471" s="431"/>
      <c r="S471" s="431"/>
      <c r="T471" s="431"/>
      <c r="U471" s="431"/>
      <c r="V471" s="301"/>
      <c r="W471" s="70"/>
      <c r="X471" s="70"/>
      <c r="Y471" s="70"/>
      <c r="Z471" s="300"/>
      <c r="AA471" s="300"/>
      <c r="AC471" s="176"/>
      <c r="AD471" s="237"/>
      <c r="AE471" s="176"/>
      <c r="AF471" s="237"/>
      <c r="AG471" s="176"/>
      <c r="AH471" s="237"/>
      <c r="AI471" s="176"/>
      <c r="AJ471" s="237"/>
      <c r="AK471" s="176"/>
      <c r="AM471" s="238"/>
      <c r="AN471" s="237"/>
      <c r="AO471" s="176"/>
      <c r="AR471" s="176"/>
    </row>
    <row r="472" spans="1:44" s="300" customFormat="1">
      <c r="H472" s="297"/>
      <c r="I472" s="297"/>
      <c r="J472" s="297"/>
      <c r="K472" s="297"/>
      <c r="L472" s="297"/>
      <c r="M472" s="297"/>
      <c r="N472" s="297"/>
      <c r="O472" s="297"/>
      <c r="P472" s="297"/>
      <c r="Q472" s="297"/>
      <c r="R472" s="297"/>
      <c r="S472" s="297"/>
      <c r="X472" s="70"/>
      <c r="Y472" s="70"/>
    </row>
    <row r="473" spans="1:44" s="296" customFormat="1">
      <c r="A473" s="300"/>
      <c r="B473" s="300"/>
      <c r="C473" s="399" t="s">
        <v>786</v>
      </c>
      <c r="D473" s="399"/>
      <c r="E473" s="399"/>
      <c r="F473" s="399"/>
      <c r="G473" s="399"/>
      <c r="H473" s="506" t="s">
        <v>787</v>
      </c>
      <c r="I473" s="506"/>
      <c r="J473" s="506"/>
      <c r="K473" s="506"/>
      <c r="L473" s="506"/>
      <c r="M473" s="506"/>
      <c r="N473" s="506"/>
      <c r="O473" s="506"/>
      <c r="P473" s="506"/>
      <c r="Q473" s="506"/>
      <c r="R473" s="506"/>
      <c r="S473" s="506"/>
      <c r="T473" s="292"/>
      <c r="U473" s="292"/>
      <c r="V473" s="301"/>
      <c r="W473" s="70"/>
      <c r="X473" s="70"/>
      <c r="Y473" s="70"/>
      <c r="Z473" s="300"/>
      <c r="AA473" s="300"/>
      <c r="AC473" s="176"/>
      <c r="AD473" s="237"/>
      <c r="AE473" s="176"/>
      <c r="AF473" s="237"/>
      <c r="AG473" s="176"/>
      <c r="AH473" s="237"/>
      <c r="AI473" s="176"/>
      <c r="AJ473" s="237"/>
      <c r="AK473" s="176"/>
      <c r="AM473" s="238"/>
      <c r="AN473" s="237"/>
      <c r="AO473" s="176"/>
      <c r="AR473" s="176"/>
    </row>
    <row r="474" spans="1:44" s="296" customFormat="1">
      <c r="A474" s="300"/>
      <c r="B474" s="300"/>
      <c r="C474" s="289"/>
      <c r="D474" s="289"/>
      <c r="E474" s="289"/>
      <c r="F474" s="289"/>
      <c r="G474" s="289"/>
      <c r="H474" s="506" t="s">
        <v>788</v>
      </c>
      <c r="I474" s="506"/>
      <c r="J474" s="506"/>
      <c r="K474" s="506"/>
      <c r="L474" s="506"/>
      <c r="M474" s="506"/>
      <c r="N474" s="506"/>
      <c r="O474" s="506"/>
      <c r="P474" s="506"/>
      <c r="Q474" s="506"/>
      <c r="R474" s="506"/>
      <c r="S474" s="506"/>
      <c r="T474" s="292"/>
      <c r="U474" s="292"/>
      <c r="V474" s="301"/>
      <c r="W474" s="70"/>
      <c r="X474" s="70"/>
      <c r="Y474" s="70"/>
      <c r="Z474" s="300"/>
      <c r="AA474" s="300"/>
      <c r="AC474" s="176"/>
      <c r="AD474" s="237"/>
      <c r="AE474" s="176"/>
      <c r="AF474" s="237"/>
      <c r="AG474" s="176"/>
      <c r="AH474" s="237"/>
      <c r="AI474" s="176"/>
      <c r="AJ474" s="237"/>
      <c r="AK474" s="176"/>
      <c r="AM474" s="238"/>
      <c r="AN474" s="237"/>
      <c r="AO474" s="176"/>
      <c r="AR474" s="176"/>
    </row>
    <row r="475" spans="1:44" s="296" customFormat="1">
      <c r="A475" s="300"/>
      <c r="B475" s="300"/>
      <c r="C475" s="289"/>
      <c r="D475" s="289"/>
      <c r="E475" s="289"/>
      <c r="F475" s="289"/>
      <c r="G475" s="289"/>
      <c r="H475" s="506" t="s">
        <v>789</v>
      </c>
      <c r="I475" s="506"/>
      <c r="J475" s="506"/>
      <c r="K475" s="506"/>
      <c r="L475" s="506"/>
      <c r="M475" s="506"/>
      <c r="N475" s="506"/>
      <c r="O475" s="506"/>
      <c r="P475" s="506"/>
      <c r="Q475" s="506"/>
      <c r="R475" s="506"/>
      <c r="S475" s="506"/>
      <c r="T475" s="292"/>
      <c r="U475" s="292"/>
      <c r="V475" s="301"/>
      <c r="W475" s="70"/>
      <c r="X475" s="70"/>
      <c r="Y475" s="70"/>
      <c r="Z475" s="300"/>
      <c r="AA475" s="300"/>
      <c r="AC475" s="176"/>
      <c r="AD475" s="237"/>
      <c r="AE475" s="176"/>
      <c r="AF475" s="237"/>
      <c r="AG475" s="176"/>
      <c r="AH475" s="237"/>
      <c r="AI475" s="176"/>
      <c r="AJ475" s="237"/>
      <c r="AK475" s="176"/>
      <c r="AM475" s="238"/>
      <c r="AN475" s="237"/>
      <c r="AO475" s="176"/>
      <c r="AR475" s="176"/>
    </row>
    <row r="476" spans="1:44" s="296" customFormat="1">
      <c r="A476" s="300"/>
      <c r="B476" s="300"/>
      <c r="C476" s="289"/>
      <c r="D476" s="289"/>
      <c r="E476" s="289"/>
      <c r="F476" s="289"/>
      <c r="G476" s="289"/>
      <c r="H476" s="506" t="s">
        <v>790</v>
      </c>
      <c r="I476" s="506"/>
      <c r="J476" s="506"/>
      <c r="K476" s="506"/>
      <c r="L476" s="506"/>
      <c r="M476" s="506"/>
      <c r="N476" s="506"/>
      <c r="O476" s="506"/>
      <c r="P476" s="506"/>
      <c r="Q476" s="506"/>
      <c r="R476" s="506"/>
      <c r="S476" s="506"/>
      <c r="T476" s="292"/>
      <c r="U476" s="292"/>
      <c r="V476" s="301"/>
      <c r="W476" s="70"/>
      <c r="X476" s="70"/>
      <c r="Y476" s="70"/>
      <c r="Z476" s="300"/>
      <c r="AA476" s="300"/>
      <c r="AC476" s="176"/>
      <c r="AD476" s="237"/>
      <c r="AE476" s="176"/>
      <c r="AF476" s="237"/>
      <c r="AG476" s="176"/>
      <c r="AH476" s="237"/>
      <c r="AI476" s="176"/>
      <c r="AJ476" s="237"/>
      <c r="AK476" s="176"/>
      <c r="AM476" s="238"/>
      <c r="AN476" s="237"/>
      <c r="AO476" s="176"/>
      <c r="AR476" s="176"/>
    </row>
    <row r="477" spans="1:44" s="296" customFormat="1">
      <c r="A477" s="300"/>
      <c r="B477" s="300"/>
      <c r="C477" s="289"/>
      <c r="D477" s="289"/>
      <c r="E477" s="289"/>
      <c r="F477" s="289"/>
      <c r="G477" s="289"/>
      <c r="H477" s="298"/>
      <c r="I477" s="298"/>
      <c r="J477" s="298"/>
      <c r="K477" s="298"/>
      <c r="L477" s="298"/>
      <c r="M477" s="298"/>
      <c r="N477" s="298"/>
      <c r="O477" s="298"/>
      <c r="P477" s="298"/>
      <c r="Q477" s="298"/>
      <c r="R477" s="298"/>
      <c r="S477" s="298"/>
      <c r="T477" s="292"/>
      <c r="U477" s="292"/>
      <c r="V477" s="301"/>
      <c r="W477" s="70"/>
      <c r="X477" s="70"/>
      <c r="Y477" s="70"/>
      <c r="Z477" s="300"/>
      <c r="AA477" s="300"/>
      <c r="AC477" s="176"/>
      <c r="AD477" s="237"/>
      <c r="AE477" s="176"/>
      <c r="AF477" s="237"/>
      <c r="AG477" s="176"/>
      <c r="AH477" s="237"/>
      <c r="AI477" s="176"/>
      <c r="AJ477" s="237"/>
      <c r="AK477" s="176"/>
      <c r="AM477" s="238"/>
      <c r="AN477" s="237"/>
      <c r="AO477" s="176"/>
      <c r="AR477" s="176"/>
    </row>
    <row r="478" spans="1:44" s="300" customFormat="1">
      <c r="A478" s="1"/>
      <c r="B478" s="1"/>
      <c r="C478" s="399" t="s">
        <v>772</v>
      </c>
      <c r="D478" s="399"/>
      <c r="E478" s="399"/>
      <c r="F478" s="399"/>
      <c r="G478" s="399"/>
      <c r="H478" s="431" t="s">
        <v>798</v>
      </c>
      <c r="I478" s="431"/>
      <c r="J478" s="431"/>
      <c r="K478" s="431"/>
      <c r="L478" s="431"/>
      <c r="M478" s="431"/>
      <c r="N478" s="431"/>
      <c r="O478" s="431"/>
      <c r="P478" s="431"/>
      <c r="Q478" s="431"/>
      <c r="R478" s="431"/>
      <c r="S478" s="431"/>
      <c r="T478" s="1"/>
      <c r="U478" s="1"/>
      <c r="V478" s="1"/>
      <c r="W478" s="255"/>
      <c r="X478" s="255"/>
      <c r="Y478" s="70"/>
      <c r="AC478" s="294"/>
      <c r="AD478" s="71"/>
      <c r="AE478" s="294"/>
      <c r="AF478" s="71"/>
      <c r="AG478" s="294"/>
      <c r="AH478" s="71"/>
      <c r="AI478" s="294"/>
      <c r="AJ478" s="71"/>
      <c r="AK478" s="294"/>
      <c r="AM478" s="69"/>
      <c r="AN478" s="71"/>
      <c r="AO478" s="294"/>
      <c r="AR478" s="294"/>
    </row>
    <row r="479" spans="1:44" s="300" customFormat="1">
      <c r="H479" s="297"/>
      <c r="I479" s="297"/>
      <c r="J479" s="297"/>
      <c r="K479" s="297"/>
      <c r="L479" s="297"/>
      <c r="M479" s="297"/>
      <c r="N479" s="297"/>
      <c r="O479" s="297"/>
      <c r="P479" s="297"/>
      <c r="Q479" s="297"/>
      <c r="R479" s="297"/>
      <c r="S479" s="297"/>
      <c r="X479" s="70"/>
      <c r="Y479" s="70"/>
    </row>
    <row r="480" spans="1:44" s="296" customFormat="1">
      <c r="A480" s="508">
        <v>88</v>
      </c>
      <c r="B480" s="508"/>
      <c r="C480" s="412" t="s">
        <v>791</v>
      </c>
      <c r="D480" s="412"/>
      <c r="E480" s="412"/>
      <c r="F480" s="412"/>
      <c r="G480" s="412"/>
      <c r="H480" s="439" t="s">
        <v>792</v>
      </c>
      <c r="I480" s="439"/>
      <c r="J480" s="439"/>
      <c r="K480" s="439"/>
      <c r="L480" s="439"/>
      <c r="M480" s="439"/>
      <c r="N480" s="439"/>
      <c r="O480" s="439"/>
      <c r="P480" s="439"/>
      <c r="Q480" s="439"/>
      <c r="R480" s="439"/>
      <c r="S480" s="439"/>
      <c r="T480" s="412" t="s">
        <v>80</v>
      </c>
      <c r="U480" s="412"/>
      <c r="V480" s="194">
        <f>V465</f>
        <v>1</v>
      </c>
      <c r="W480" s="205">
        <v>0</v>
      </c>
      <c r="X480" s="70">
        <f>V480*W480</f>
        <v>0</v>
      </c>
      <c r="Y480" s="70"/>
      <c r="Z480" s="300"/>
      <c r="AA480" s="300"/>
      <c r="AC480" s="176"/>
      <c r="AD480" s="237"/>
      <c r="AE480" s="176"/>
      <c r="AF480" s="237"/>
      <c r="AG480" s="176"/>
      <c r="AH480" s="237"/>
      <c r="AI480" s="176"/>
      <c r="AJ480" s="237"/>
      <c r="AK480" s="176"/>
      <c r="AM480" s="238"/>
      <c r="AN480" s="237"/>
      <c r="AO480" s="176"/>
      <c r="AR480" s="176"/>
    </row>
    <row r="481" spans="1:44" s="327" customFormat="1">
      <c r="A481" s="328"/>
      <c r="B481" s="328"/>
      <c r="C481" s="326"/>
      <c r="D481" s="326"/>
      <c r="E481" s="326"/>
      <c r="F481" s="326"/>
      <c r="G481" s="326"/>
      <c r="H481" s="439" t="s">
        <v>793</v>
      </c>
      <c r="I481" s="439"/>
      <c r="J481" s="439"/>
      <c r="K481" s="439"/>
      <c r="L481" s="439"/>
      <c r="M481" s="439"/>
      <c r="N481" s="439"/>
      <c r="O481" s="439"/>
      <c r="P481" s="439"/>
      <c r="Q481" s="439"/>
      <c r="R481" s="439"/>
      <c r="S481" s="439"/>
      <c r="T481" s="326"/>
      <c r="U481" s="326"/>
      <c r="V481" s="194"/>
      <c r="W481" s="205"/>
      <c r="X481" s="70"/>
      <c r="Y481" s="70"/>
      <c r="Z481" s="329"/>
      <c r="AA481" s="329"/>
      <c r="AC481" s="176"/>
      <c r="AD481" s="237"/>
      <c r="AE481" s="176"/>
      <c r="AF481" s="237"/>
      <c r="AG481" s="176"/>
      <c r="AH481" s="237"/>
      <c r="AI481" s="176"/>
      <c r="AJ481" s="237"/>
      <c r="AK481" s="176"/>
      <c r="AM481" s="238"/>
      <c r="AN481" s="237"/>
      <c r="AO481" s="176"/>
      <c r="AR481" s="176"/>
    </row>
    <row r="482" spans="1:44" s="300" customForma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301"/>
      <c r="W482" s="200"/>
      <c r="X482" s="70"/>
      <c r="Y482" s="70"/>
      <c r="AC482" s="294"/>
      <c r="AD482" s="71"/>
      <c r="AE482" s="294"/>
      <c r="AF482" s="71"/>
      <c r="AG482" s="294"/>
      <c r="AH482" s="71"/>
      <c r="AI482" s="294"/>
      <c r="AJ482" s="71"/>
      <c r="AK482" s="294"/>
      <c r="AM482" s="69"/>
      <c r="AN482" s="71"/>
      <c r="AO482" s="294"/>
      <c r="AR482" s="294"/>
    </row>
    <row r="483" spans="1:44" s="296" customFormat="1">
      <c r="A483" s="508">
        <v>89</v>
      </c>
      <c r="B483" s="508"/>
      <c r="C483" s="412" t="s">
        <v>794</v>
      </c>
      <c r="D483" s="412"/>
      <c r="E483" s="412"/>
      <c r="F483" s="412"/>
      <c r="G483" s="412"/>
      <c r="H483" s="439" t="s">
        <v>795</v>
      </c>
      <c r="I483" s="439"/>
      <c r="J483" s="439"/>
      <c r="K483" s="439"/>
      <c r="L483" s="439"/>
      <c r="M483" s="439"/>
      <c r="N483" s="439"/>
      <c r="O483" s="439"/>
      <c r="P483" s="439"/>
      <c r="Q483" s="439"/>
      <c r="R483" s="439"/>
      <c r="S483" s="439"/>
      <c r="T483" s="194"/>
      <c r="U483" s="194"/>
      <c r="V483" s="194"/>
      <c r="W483" s="205"/>
      <c r="X483" s="70"/>
      <c r="Y483" s="70"/>
      <c r="Z483" s="300"/>
      <c r="AA483" s="300"/>
      <c r="AC483" s="176"/>
      <c r="AD483" s="237"/>
      <c r="AE483" s="176"/>
      <c r="AF483" s="237"/>
      <c r="AG483" s="176"/>
      <c r="AH483" s="237"/>
      <c r="AI483" s="176"/>
      <c r="AJ483" s="237"/>
      <c r="AK483" s="176"/>
      <c r="AM483" s="238"/>
      <c r="AN483" s="237"/>
      <c r="AO483" s="176"/>
      <c r="AR483" s="176"/>
    </row>
    <row r="484" spans="1:44" s="296" customFormat="1">
      <c r="A484" s="194"/>
      <c r="B484" s="194"/>
      <c r="C484" s="194"/>
      <c r="D484" s="194"/>
      <c r="E484" s="194"/>
      <c r="F484" s="194"/>
      <c r="G484" s="194"/>
      <c r="H484" s="507" t="s">
        <v>810</v>
      </c>
      <c r="I484" s="507"/>
      <c r="J484" s="507"/>
      <c r="K484" s="507"/>
      <c r="L484" s="507"/>
      <c r="M484" s="507"/>
      <c r="N484" s="507"/>
      <c r="O484" s="507"/>
      <c r="P484" s="507"/>
      <c r="Q484" s="507"/>
      <c r="R484" s="507"/>
      <c r="S484" s="507"/>
      <c r="T484" s="412" t="s">
        <v>80</v>
      </c>
      <c r="U484" s="412"/>
      <c r="V484" s="194">
        <f>V465</f>
        <v>1</v>
      </c>
      <c r="W484" s="205">
        <v>0</v>
      </c>
      <c r="X484" s="205">
        <f>V484*W484</f>
        <v>0</v>
      </c>
      <c r="Y484" s="205"/>
      <c r="AC484" s="176"/>
      <c r="AD484" s="237"/>
      <c r="AE484" s="176"/>
      <c r="AF484" s="237"/>
      <c r="AG484" s="176"/>
      <c r="AH484" s="237"/>
      <c r="AI484" s="176"/>
      <c r="AJ484" s="237"/>
      <c r="AK484" s="176"/>
      <c r="AM484" s="238"/>
      <c r="AN484" s="237"/>
      <c r="AO484" s="176"/>
      <c r="AR484" s="176"/>
    </row>
    <row r="485" spans="1:44" s="300" customFormat="1"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X485" s="70"/>
      <c r="Y485" s="70"/>
      <c r="AB485" s="296"/>
      <c r="AC485" s="176"/>
      <c r="AD485" s="237"/>
      <c r="AE485" s="176"/>
      <c r="AF485" s="237"/>
      <c r="AG485" s="176"/>
      <c r="AH485" s="237"/>
      <c r="AI485" s="176"/>
      <c r="AJ485" s="237"/>
      <c r="AK485" s="176"/>
    </row>
    <row r="486" spans="1:44" s="296" customFormat="1">
      <c r="A486" s="504">
        <v>90</v>
      </c>
      <c r="B486" s="504"/>
      <c r="C486" s="399" t="s">
        <v>718</v>
      </c>
      <c r="D486" s="399"/>
      <c r="E486" s="399"/>
      <c r="F486" s="399"/>
      <c r="G486" s="399"/>
      <c r="H486" s="431" t="s">
        <v>719</v>
      </c>
      <c r="I486" s="431"/>
      <c r="J486" s="431"/>
      <c r="K486" s="431"/>
      <c r="L486" s="431"/>
      <c r="M486" s="431"/>
      <c r="N486" s="431"/>
      <c r="O486" s="431"/>
      <c r="P486" s="431"/>
      <c r="Q486" s="431"/>
      <c r="R486" s="431"/>
      <c r="S486" s="431"/>
      <c r="T486" s="399" t="str">
        <f>IF(C486="","",VLOOKUP(C486,[1]Kování!$A$1:$D$12,3,FALSE))</f>
        <v>ks</v>
      </c>
      <c r="U486" s="399"/>
      <c r="V486" s="301">
        <f>V465</f>
        <v>1</v>
      </c>
      <c r="W486" s="200">
        <v>0</v>
      </c>
      <c r="X486" s="235">
        <f>V486*W486</f>
        <v>0</v>
      </c>
      <c r="Y486" s="70"/>
      <c r="Z486" s="300"/>
      <c r="AA486" s="300"/>
      <c r="AC486" s="176"/>
      <c r="AD486" s="237"/>
      <c r="AE486" s="176"/>
      <c r="AF486" s="237"/>
      <c r="AG486" s="176"/>
      <c r="AH486" s="237"/>
      <c r="AI486" s="176"/>
      <c r="AJ486" s="237"/>
      <c r="AK486" s="176"/>
      <c r="AM486" s="238"/>
      <c r="AN486" s="237"/>
      <c r="AO486" s="176"/>
      <c r="AR486" s="176"/>
    </row>
    <row r="487" spans="1:44" s="300" customFormat="1">
      <c r="H487" s="297"/>
      <c r="I487" s="297"/>
      <c r="J487" s="297"/>
      <c r="K487" s="297"/>
      <c r="L487" s="297"/>
      <c r="M487" s="297"/>
      <c r="N487" s="297"/>
      <c r="O487" s="297"/>
      <c r="P487" s="297"/>
      <c r="Q487" s="297"/>
      <c r="R487" s="297"/>
      <c r="S487" s="297"/>
      <c r="X487" s="70"/>
      <c r="Y487" s="70"/>
    </row>
    <row r="488" spans="1:44" s="300" customFormat="1">
      <c r="A488" s="296"/>
      <c r="B488" s="296"/>
      <c r="C488" s="296"/>
      <c r="D488" s="296"/>
      <c r="E488" s="296"/>
      <c r="F488" s="296"/>
      <c r="G488" s="296"/>
      <c r="H488" s="295"/>
      <c r="I488" s="295"/>
      <c r="J488" s="295"/>
      <c r="K488" s="295"/>
      <c r="L488" s="295"/>
      <c r="M488" s="295"/>
      <c r="N488" s="295"/>
      <c r="O488" s="295"/>
      <c r="P488" s="295"/>
      <c r="Q488" s="295"/>
      <c r="R488" s="295"/>
      <c r="S488" s="295"/>
      <c r="T488" s="295"/>
      <c r="U488" s="295"/>
      <c r="V488" s="295"/>
      <c r="W488" s="74"/>
      <c r="X488" s="74"/>
      <c r="Y488" s="74"/>
      <c r="Z488" s="295"/>
      <c r="AA488" s="295"/>
      <c r="AC488" s="294"/>
      <c r="AD488" s="71"/>
      <c r="AE488" s="294"/>
      <c r="AF488" s="71"/>
      <c r="AG488" s="294"/>
      <c r="AH488" s="71"/>
      <c r="AI488" s="294"/>
      <c r="AJ488" s="71"/>
      <c r="AK488" s="294"/>
      <c r="AM488" s="69"/>
      <c r="AN488" s="71"/>
      <c r="AR488" s="294"/>
    </row>
    <row r="489" spans="1:44" s="300" customFormat="1">
      <c r="H489" s="429" t="s">
        <v>192</v>
      </c>
      <c r="I489" s="429"/>
      <c r="J489" s="429"/>
      <c r="K489" s="429"/>
      <c r="L489" s="429"/>
      <c r="M489" s="429"/>
      <c r="N489" s="429"/>
      <c r="O489" s="429"/>
      <c r="P489" s="429"/>
      <c r="W489" s="70"/>
      <c r="X489" s="255">
        <f>SUM(X450:X488)</f>
        <v>0</v>
      </c>
      <c r="Y489" s="255">
        <f>SUM(Y450:Y488)</f>
        <v>0</v>
      </c>
      <c r="Z489" s="313"/>
      <c r="AA489" s="313">
        <f>SUM(AA450:AA488)</f>
        <v>4.0061909999999994</v>
      </c>
      <c r="AC489" s="294"/>
      <c r="AD489" s="71"/>
      <c r="AE489" s="294"/>
      <c r="AF489" s="71"/>
      <c r="AG489" s="294"/>
      <c r="AH489" s="71"/>
      <c r="AI489" s="294"/>
      <c r="AJ489" s="71"/>
      <c r="AK489" s="294"/>
      <c r="AM489" s="69"/>
      <c r="AN489" s="71"/>
      <c r="AR489" s="294"/>
    </row>
    <row r="490" spans="1:44" s="300" customFormat="1">
      <c r="W490" s="70"/>
      <c r="X490" s="70"/>
      <c r="Y490" s="70"/>
    </row>
    <row r="491" spans="1:44" s="300" customFormat="1" ht="15.75" thickBot="1">
      <c r="A491" s="486" t="s">
        <v>37</v>
      </c>
      <c r="B491" s="486"/>
      <c r="C491" s="486"/>
      <c r="D491" s="486"/>
      <c r="E491" s="486"/>
      <c r="F491" s="486"/>
      <c r="G491" s="486"/>
      <c r="H491" s="486"/>
      <c r="I491" s="486"/>
      <c r="J491" s="486"/>
      <c r="K491" s="486"/>
      <c r="L491" s="486"/>
      <c r="M491" s="486"/>
      <c r="N491" s="486"/>
      <c r="O491" s="486"/>
      <c r="P491" s="486"/>
      <c r="Q491" s="486"/>
      <c r="R491" s="486"/>
      <c r="S491" s="486"/>
      <c r="T491" s="486"/>
      <c r="Z491" s="289" t="s">
        <v>40</v>
      </c>
      <c r="AA491" s="289">
        <f>AA442+1</f>
        <v>12</v>
      </c>
    </row>
    <row r="492" spans="1:44" s="300" customFormat="1">
      <c r="A492" s="487" t="s">
        <v>38</v>
      </c>
      <c r="B492" s="459"/>
      <c r="C492" s="459"/>
      <c r="D492" s="459"/>
      <c r="E492" s="459"/>
      <c r="F492" s="459"/>
      <c r="G492" s="460"/>
      <c r="H492" s="461" t="s">
        <v>744</v>
      </c>
      <c r="I492" s="409"/>
      <c r="J492" s="409"/>
      <c r="K492" s="409"/>
      <c r="L492" s="409"/>
      <c r="M492" s="409"/>
      <c r="N492" s="409"/>
      <c r="O492" s="409"/>
      <c r="P492" s="409"/>
      <c r="Q492" s="409"/>
      <c r="R492" s="409"/>
      <c r="S492" s="409"/>
      <c r="T492" s="409"/>
      <c r="U492" s="409"/>
      <c r="V492" s="409"/>
      <c r="W492" s="409"/>
      <c r="X492" s="462"/>
      <c r="Y492" s="291" t="s">
        <v>47</v>
      </c>
      <c r="Z492" s="414"/>
      <c r="AA492" s="416"/>
    </row>
    <row r="493" spans="1:44" s="300" customFormat="1">
      <c r="A493" s="488"/>
      <c r="B493" s="443"/>
      <c r="C493" s="443"/>
      <c r="D493" s="443"/>
      <c r="E493" s="443"/>
      <c r="F493" s="443"/>
      <c r="G493" s="444"/>
      <c r="H493" s="489" t="s">
        <v>745</v>
      </c>
      <c r="I493" s="490"/>
      <c r="J493" s="490"/>
      <c r="K493" s="490"/>
      <c r="L493" s="490"/>
      <c r="M493" s="490"/>
      <c r="N493" s="490"/>
      <c r="O493" s="490"/>
      <c r="P493" s="490"/>
      <c r="Q493" s="490"/>
      <c r="R493" s="490"/>
      <c r="S493" s="490"/>
      <c r="T493" s="490"/>
      <c r="U493" s="490"/>
      <c r="V493" s="490"/>
      <c r="W493" s="490"/>
      <c r="X493" s="491"/>
      <c r="Y493" s="27" t="s">
        <v>41</v>
      </c>
      <c r="Z493" s="492" t="s">
        <v>751</v>
      </c>
      <c r="AA493" s="493"/>
    </row>
    <row r="494" spans="1:44" s="300" customFormat="1">
      <c r="A494" s="494" t="s">
        <v>39</v>
      </c>
      <c r="B494" s="495"/>
      <c r="C494" s="495"/>
      <c r="D494" s="495"/>
      <c r="E494" s="495"/>
      <c r="F494" s="495"/>
      <c r="G494" s="496"/>
      <c r="H494" s="497" t="s">
        <v>754</v>
      </c>
      <c r="I494" s="498"/>
      <c r="J494" s="498"/>
      <c r="K494" s="498"/>
      <c r="L494" s="498"/>
      <c r="M494" s="498"/>
      <c r="N494" s="498"/>
      <c r="O494" s="498"/>
      <c r="P494" s="498"/>
      <c r="Q494" s="498"/>
      <c r="R494" s="498"/>
      <c r="S494" s="498"/>
      <c r="T494" s="498"/>
      <c r="U494" s="498"/>
      <c r="V494" s="498"/>
      <c r="W494" s="498"/>
      <c r="X494" s="499"/>
      <c r="Y494" s="28" t="s">
        <v>48</v>
      </c>
      <c r="Z494" s="500"/>
      <c r="AA494" s="501"/>
    </row>
    <row r="495" spans="1:44" s="300" customFormat="1" ht="15.75" thickBot="1">
      <c r="A495" s="397"/>
      <c r="B495" s="386"/>
      <c r="C495" s="386"/>
      <c r="D495" s="386"/>
      <c r="E495" s="386"/>
      <c r="F495" s="386"/>
      <c r="G495" s="394"/>
      <c r="H495" s="447" t="s">
        <v>755</v>
      </c>
      <c r="I495" s="448"/>
      <c r="J495" s="448"/>
      <c r="K495" s="448"/>
      <c r="L495" s="448"/>
      <c r="M495" s="448"/>
      <c r="N495" s="448"/>
      <c r="O495" s="448"/>
      <c r="P495" s="448"/>
      <c r="Q495" s="448"/>
      <c r="R495" s="448"/>
      <c r="S495" s="448"/>
      <c r="T495" s="448"/>
      <c r="U495" s="448"/>
      <c r="V495" s="448"/>
      <c r="W495" s="448"/>
      <c r="X495" s="449"/>
      <c r="Y495" s="90" t="s">
        <v>41</v>
      </c>
      <c r="Z495" s="450" t="s">
        <v>750</v>
      </c>
      <c r="AA495" s="451"/>
    </row>
    <row r="496" spans="1:44" s="300" customFormat="1">
      <c r="A496" s="452" t="s">
        <v>41</v>
      </c>
      <c r="B496" s="455" t="s">
        <v>42</v>
      </c>
      <c r="C496" s="458" t="s">
        <v>41</v>
      </c>
      <c r="D496" s="459"/>
      <c r="E496" s="459"/>
      <c r="F496" s="459"/>
      <c r="G496" s="460"/>
      <c r="H496" s="461"/>
      <c r="I496" s="409"/>
      <c r="J496" s="409"/>
      <c r="K496" s="409"/>
      <c r="L496" s="409"/>
      <c r="M496" s="409"/>
      <c r="N496" s="409"/>
      <c r="O496" s="409"/>
      <c r="P496" s="409"/>
      <c r="Q496" s="409"/>
      <c r="R496" s="409"/>
      <c r="S496" s="462"/>
      <c r="T496" s="463" t="s">
        <v>49</v>
      </c>
      <c r="U496" s="466" t="s">
        <v>50</v>
      </c>
      <c r="V496" s="469" t="s">
        <v>51</v>
      </c>
      <c r="W496" s="472" t="s">
        <v>52</v>
      </c>
      <c r="X496" s="474" t="s">
        <v>54</v>
      </c>
      <c r="Y496" s="475"/>
      <c r="Z496" s="476" t="s">
        <v>44</v>
      </c>
      <c r="AA496" s="477"/>
    </row>
    <row r="497" spans="1:44" s="300" customFormat="1" ht="15.75">
      <c r="A497" s="453"/>
      <c r="B497" s="456"/>
      <c r="C497" s="480" t="s">
        <v>43</v>
      </c>
      <c r="D497" s="481"/>
      <c r="E497" s="481"/>
      <c r="F497" s="481"/>
      <c r="G497" s="482"/>
      <c r="H497" s="446" t="s">
        <v>58</v>
      </c>
      <c r="I497" s="412"/>
      <c r="J497" s="412"/>
      <c r="K497" s="412"/>
      <c r="L497" s="412"/>
      <c r="M497" s="412"/>
      <c r="N497" s="412"/>
      <c r="O497" s="412"/>
      <c r="P497" s="412"/>
      <c r="Q497" s="412"/>
      <c r="R497" s="412"/>
      <c r="S497" s="483"/>
      <c r="T497" s="464"/>
      <c r="U497" s="467"/>
      <c r="V497" s="470"/>
      <c r="W497" s="473"/>
      <c r="X497" s="484" t="s">
        <v>55</v>
      </c>
      <c r="Y497" s="485"/>
      <c r="Z497" s="478"/>
      <c r="AA497" s="479"/>
      <c r="AB497" s="441" t="s">
        <v>53</v>
      </c>
      <c r="AC497" s="399"/>
      <c r="AD497" s="399"/>
      <c r="AE497" s="399"/>
      <c r="AF497" s="399"/>
      <c r="AG497" s="399"/>
      <c r="AH497" s="399"/>
      <c r="AI497" s="399"/>
      <c r="AJ497" s="399"/>
      <c r="AK497" s="399"/>
      <c r="AQ497" s="399" t="s">
        <v>193</v>
      </c>
      <c r="AR497" s="399"/>
    </row>
    <row r="498" spans="1:44" s="300" customFormat="1">
      <c r="A498" s="454"/>
      <c r="B498" s="457"/>
      <c r="C498" s="442" t="s">
        <v>42</v>
      </c>
      <c r="D498" s="443"/>
      <c r="E498" s="443"/>
      <c r="F498" s="443"/>
      <c r="G498" s="444"/>
      <c r="H498" s="417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45"/>
      <c r="T498" s="465"/>
      <c r="U498" s="468"/>
      <c r="V498" s="471"/>
      <c r="W498" s="29" t="s">
        <v>53</v>
      </c>
      <c r="X498" s="29" t="s">
        <v>56</v>
      </c>
      <c r="Y498" s="30" t="s">
        <v>57</v>
      </c>
      <c r="Z498" s="29" t="s">
        <v>45</v>
      </c>
      <c r="AA498" s="31" t="s">
        <v>46</v>
      </c>
      <c r="AB498" s="446" t="s">
        <v>81</v>
      </c>
      <c r="AC498" s="412"/>
      <c r="AD498" s="399" t="s">
        <v>148</v>
      </c>
      <c r="AE498" s="399"/>
      <c r="AF498" s="399" t="s">
        <v>149</v>
      </c>
      <c r="AG498" s="399"/>
      <c r="AH498" s="399" t="s">
        <v>150</v>
      </c>
      <c r="AI498" s="399"/>
      <c r="AJ498" s="399" t="s">
        <v>151</v>
      </c>
      <c r="AK498" s="399"/>
      <c r="AL498" s="399" t="s">
        <v>147</v>
      </c>
      <c r="AM498" s="399"/>
      <c r="AN498" s="399"/>
      <c r="AO498" s="399"/>
      <c r="AQ498" s="289" t="s">
        <v>191</v>
      </c>
      <c r="AR498" s="289" t="s">
        <v>29</v>
      </c>
    </row>
    <row r="499" spans="1:44" s="300" customFormat="1">
      <c r="C499" s="95"/>
      <c r="D499" s="95"/>
      <c r="E499" s="95"/>
      <c r="F499" s="95"/>
      <c r="G499" s="95"/>
      <c r="H499" s="440" t="s">
        <v>195</v>
      </c>
      <c r="I499" s="440"/>
      <c r="J499" s="440"/>
      <c r="K499" s="440"/>
      <c r="L499" s="440"/>
      <c r="M499" s="440"/>
      <c r="N499" s="440"/>
      <c r="O499" s="440"/>
      <c r="P499" s="440"/>
      <c r="Q499" s="440"/>
      <c r="R499" s="440"/>
      <c r="S499" s="440"/>
      <c r="T499" s="429">
        <f>AA442</f>
        <v>11</v>
      </c>
      <c r="U499" s="429"/>
      <c r="X499" s="255">
        <f>X489</f>
        <v>0</v>
      </c>
      <c r="Y499" s="255">
        <f>Y489</f>
        <v>0</v>
      </c>
      <c r="Z499" s="313"/>
      <c r="AA499" s="313">
        <f>AA489</f>
        <v>4.0061909999999994</v>
      </c>
    </row>
    <row r="500" spans="1:44" s="300" customFormat="1">
      <c r="H500" s="297"/>
      <c r="I500" s="297"/>
      <c r="J500" s="297"/>
      <c r="K500" s="297"/>
      <c r="L500" s="297"/>
      <c r="M500" s="297"/>
      <c r="N500" s="297"/>
      <c r="O500" s="297"/>
      <c r="P500" s="297"/>
      <c r="Q500" s="297"/>
      <c r="R500" s="297"/>
      <c r="S500" s="297"/>
      <c r="X500" s="70"/>
      <c r="Y500" s="70"/>
    </row>
    <row r="501" spans="1:44" s="300" customFormat="1">
      <c r="A501" s="504">
        <v>91</v>
      </c>
      <c r="B501" s="504"/>
      <c r="C501" s="399" t="s">
        <v>394</v>
      </c>
      <c r="D501" s="399"/>
      <c r="E501" s="399"/>
      <c r="F501" s="399"/>
      <c r="G501" s="399"/>
      <c r="H501" s="431" t="s">
        <v>799</v>
      </c>
      <c r="I501" s="431"/>
      <c r="J501" s="431"/>
      <c r="K501" s="431"/>
      <c r="L501" s="431"/>
      <c r="M501" s="431"/>
      <c r="N501" s="431"/>
      <c r="O501" s="431"/>
      <c r="P501" s="431"/>
      <c r="Q501" s="431"/>
      <c r="R501" s="431"/>
      <c r="S501" s="431"/>
      <c r="T501" s="399" t="str">
        <f>IF(C501="","",VLOOKUP(C501,[1]ÚRS!$A$6:$D$500,3,FALSE))</f>
        <v>kus</v>
      </c>
      <c r="U501" s="399"/>
      <c r="V501" s="301">
        <f>V465</f>
        <v>1</v>
      </c>
      <c r="W501" s="200">
        <v>0</v>
      </c>
      <c r="X501" s="70"/>
      <c r="Y501" s="70">
        <f>V501*W501</f>
        <v>0</v>
      </c>
      <c r="AB501" s="296"/>
      <c r="AC501" s="176"/>
      <c r="AD501" s="237"/>
      <c r="AE501" s="176"/>
      <c r="AF501" s="237"/>
      <c r="AG501" s="176"/>
      <c r="AH501" s="237"/>
      <c r="AI501" s="176"/>
      <c r="AJ501" s="237"/>
      <c r="AK501" s="176"/>
    </row>
    <row r="502" spans="1:44" s="300" customFormat="1"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289"/>
      <c r="X502" s="70"/>
      <c r="Y502" s="70"/>
      <c r="AB502" s="296"/>
      <c r="AC502" s="176"/>
      <c r="AD502" s="237"/>
      <c r="AE502" s="176"/>
      <c r="AF502" s="237"/>
      <c r="AG502" s="176"/>
      <c r="AH502" s="237"/>
      <c r="AI502" s="176"/>
      <c r="AJ502" s="237"/>
      <c r="AK502" s="176"/>
    </row>
    <row r="503" spans="1:44" s="300" customFormat="1">
      <c r="A503" s="502">
        <v>92</v>
      </c>
      <c r="B503" s="502"/>
      <c r="C503" s="418" t="s">
        <v>416</v>
      </c>
      <c r="D503" s="418"/>
      <c r="E503" s="418"/>
      <c r="F503" s="418"/>
      <c r="G503" s="418"/>
      <c r="H503" s="503" t="s">
        <v>800</v>
      </c>
      <c r="I503" s="503"/>
      <c r="J503" s="503"/>
      <c r="K503" s="503"/>
      <c r="L503" s="503"/>
      <c r="M503" s="503"/>
      <c r="N503" s="503"/>
      <c r="O503" s="503"/>
      <c r="P503" s="503"/>
      <c r="Q503" s="503"/>
      <c r="R503" s="503"/>
      <c r="S503" s="503"/>
      <c r="T503" s="418" t="str">
        <f>IF(C503="","",VLOOKUP(C503,[1]ÚRS!$A$6:$D$500,3,FALSE))</f>
        <v>kus</v>
      </c>
      <c r="U503" s="418"/>
      <c r="V503" s="207">
        <f>V465</f>
        <v>1</v>
      </c>
      <c r="W503" s="206">
        <v>0</v>
      </c>
      <c r="X503" s="74"/>
      <c r="Y503" s="74">
        <f>V503*W503</f>
        <v>0</v>
      </c>
      <c r="Z503" s="295"/>
      <c r="AA503" s="295"/>
      <c r="AB503" s="296"/>
      <c r="AC503" s="176"/>
      <c r="AD503" s="237"/>
      <c r="AE503" s="176"/>
      <c r="AF503" s="237"/>
      <c r="AG503" s="176"/>
      <c r="AH503" s="237"/>
      <c r="AI503" s="176"/>
      <c r="AJ503" s="237"/>
      <c r="AK503" s="176"/>
    </row>
    <row r="504" spans="1:44" s="300" customFormat="1">
      <c r="H504" s="297"/>
      <c r="I504" s="297"/>
      <c r="J504" s="297"/>
      <c r="K504" s="297"/>
      <c r="L504" s="297"/>
      <c r="M504" s="297"/>
      <c r="N504" s="297"/>
      <c r="O504" s="297"/>
      <c r="P504" s="297"/>
      <c r="Q504" s="297"/>
      <c r="R504" s="297"/>
      <c r="S504" s="297"/>
      <c r="X504" s="70"/>
      <c r="Y504" s="70"/>
    </row>
    <row r="505" spans="1:44" s="300" customFormat="1">
      <c r="A505" s="399">
        <v>93</v>
      </c>
      <c r="B505" s="399"/>
      <c r="C505" s="1"/>
      <c r="D505" s="1"/>
      <c r="E505" s="1"/>
      <c r="F505" s="1"/>
      <c r="G505" s="1"/>
      <c r="H505" s="505" t="s">
        <v>865</v>
      </c>
      <c r="I505" s="505"/>
      <c r="J505" s="505"/>
      <c r="K505" s="505"/>
      <c r="L505" s="505"/>
      <c r="M505" s="505"/>
      <c r="N505" s="505"/>
      <c r="O505" s="505"/>
      <c r="P505" s="505"/>
      <c r="Q505" s="505"/>
      <c r="R505" s="505"/>
      <c r="S505" s="505"/>
      <c r="T505" s="1"/>
      <c r="U505" s="1"/>
      <c r="V505" s="313"/>
      <c r="W505" s="255"/>
      <c r="X505" s="255"/>
      <c r="Y505" s="255"/>
      <c r="Z505" s="313"/>
      <c r="AA505" s="313"/>
      <c r="AC505" s="293"/>
      <c r="AE505" s="293"/>
      <c r="AG505" s="293"/>
      <c r="AI505" s="293"/>
      <c r="AK505" s="293"/>
      <c r="AM505" s="270"/>
      <c r="AO505" s="82"/>
      <c r="AR505" s="271"/>
    </row>
    <row r="506" spans="1:44" s="300" customFormat="1">
      <c r="H506" s="506"/>
      <c r="I506" s="431"/>
      <c r="J506" s="431"/>
      <c r="K506" s="431"/>
      <c r="L506" s="431"/>
      <c r="M506" s="431"/>
      <c r="N506" s="431"/>
      <c r="O506" s="431"/>
      <c r="P506" s="431"/>
      <c r="Q506" s="431"/>
      <c r="R506" s="431"/>
      <c r="S506" s="431"/>
      <c r="T506" s="399" t="s">
        <v>80</v>
      </c>
      <c r="U506" s="399"/>
      <c r="V506" s="313">
        <v>3</v>
      </c>
      <c r="W506" s="255">
        <f>AM506</f>
        <v>0</v>
      </c>
      <c r="X506" s="255">
        <f>V506*W506</f>
        <v>0</v>
      </c>
      <c r="Y506" s="255"/>
      <c r="Z506" s="313">
        <f>AB506/1000</f>
        <v>1.375</v>
      </c>
      <c r="AA506" s="313">
        <f>V506*Z506</f>
        <v>4.125</v>
      </c>
      <c r="AB506" s="300">
        <v>1375</v>
      </c>
      <c r="AC506" s="294"/>
      <c r="AD506" s="71"/>
      <c r="AE506" s="294"/>
      <c r="AF506" s="71"/>
      <c r="AG506" s="294"/>
      <c r="AH506" s="71"/>
      <c r="AI506" s="294"/>
      <c r="AJ506" s="71"/>
      <c r="AK506" s="294"/>
      <c r="AM506" s="69"/>
      <c r="AN506" s="71"/>
      <c r="AO506" s="294"/>
      <c r="AR506" s="294"/>
    </row>
    <row r="507" spans="1:44" s="300" customFormat="1">
      <c r="H507" s="297"/>
      <c r="I507" s="297"/>
      <c r="J507" s="297"/>
      <c r="K507" s="297"/>
      <c r="L507" s="297"/>
      <c r="M507" s="297"/>
      <c r="N507" s="297"/>
      <c r="O507" s="297"/>
      <c r="P507" s="297"/>
      <c r="Q507" s="297"/>
      <c r="R507" s="297"/>
      <c r="S507" s="297"/>
      <c r="X507" s="70"/>
      <c r="Y507" s="70"/>
    </row>
    <row r="508" spans="1:44" s="300" customFormat="1">
      <c r="A508" s="412">
        <v>94</v>
      </c>
      <c r="B508" s="412"/>
      <c r="C508" s="412" t="s">
        <v>715</v>
      </c>
      <c r="D508" s="412"/>
      <c r="E508" s="412"/>
      <c r="F508" s="412"/>
      <c r="G508" s="412"/>
      <c r="H508" s="507" t="str">
        <f>IF(C508="","",VLOOKUP(C508,[2]HILTI!$A$1:$D$10,2,FALSE))</f>
        <v>Chemická kotva</v>
      </c>
      <c r="I508" s="507"/>
      <c r="J508" s="507"/>
      <c r="K508" s="507"/>
      <c r="L508" s="507"/>
      <c r="M508" s="507"/>
      <c r="N508" s="507"/>
      <c r="O508" s="507"/>
      <c r="P508" s="507"/>
      <c r="Q508" s="507"/>
      <c r="R508" s="507"/>
      <c r="S508" s="507"/>
      <c r="T508" s="290"/>
      <c r="U508" s="290"/>
      <c r="V508" s="315"/>
      <c r="W508" s="316"/>
      <c r="X508" s="255"/>
      <c r="Y508" s="255"/>
      <c r="Z508" s="313"/>
      <c r="AA508" s="313"/>
      <c r="AC508" s="294"/>
      <c r="AD508" s="71"/>
      <c r="AE508" s="294"/>
      <c r="AF508" s="71"/>
      <c r="AG508" s="294"/>
      <c r="AH508" s="71"/>
      <c r="AI508" s="294"/>
      <c r="AJ508" s="71"/>
      <c r="AK508" s="294"/>
      <c r="AM508" s="69"/>
      <c r="AN508" s="71"/>
      <c r="AO508" s="294"/>
      <c r="AR508" s="294"/>
    </row>
    <row r="509" spans="1:44" s="300" customFormat="1">
      <c r="A509" s="296"/>
      <c r="B509" s="296"/>
      <c r="C509" s="412" t="s">
        <v>707</v>
      </c>
      <c r="D509" s="412"/>
      <c r="E509" s="412"/>
      <c r="F509" s="412"/>
      <c r="G509" s="412"/>
      <c r="H509" s="507" t="s">
        <v>908</v>
      </c>
      <c r="I509" s="507"/>
      <c r="J509" s="507"/>
      <c r="K509" s="507"/>
      <c r="L509" s="507"/>
      <c r="M509" s="507"/>
      <c r="N509" s="507"/>
      <c r="O509" s="507"/>
      <c r="P509" s="507"/>
      <c r="Q509" s="507"/>
      <c r="R509" s="507"/>
      <c r="S509" s="507"/>
      <c r="T509" s="412" t="str">
        <f>IF(C509="","",VLOOKUP(C509,[2]HILTI!$A$1:$D$12,3,FALSE))</f>
        <v>ks</v>
      </c>
      <c r="U509" s="412"/>
      <c r="V509" s="315">
        <v>36</v>
      </c>
      <c r="W509" s="315">
        <v>0</v>
      </c>
      <c r="X509" s="317">
        <f>V509*W509</f>
        <v>0</v>
      </c>
      <c r="Y509" s="255"/>
      <c r="Z509" s="313"/>
      <c r="AA509" s="313"/>
      <c r="AC509" s="294"/>
      <c r="AD509" s="71"/>
      <c r="AE509" s="294"/>
      <c r="AF509" s="71"/>
      <c r="AG509" s="294"/>
      <c r="AH509" s="71"/>
      <c r="AI509" s="294"/>
      <c r="AJ509" s="71"/>
      <c r="AK509" s="294"/>
      <c r="AM509" s="69"/>
      <c r="AN509" s="71"/>
      <c r="AO509" s="294"/>
      <c r="AR509" s="294"/>
    </row>
    <row r="510" spans="1:44" s="300" customFormat="1"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289"/>
      <c r="U510" s="289"/>
      <c r="V510" s="318"/>
      <c r="W510" s="255"/>
      <c r="X510" s="255"/>
      <c r="Y510" s="255"/>
      <c r="Z510" s="313"/>
      <c r="AA510" s="313"/>
      <c r="AB510" s="294"/>
      <c r="AC510" s="71"/>
      <c r="AD510" s="294"/>
      <c r="AE510" s="71"/>
      <c r="AF510" s="294"/>
      <c r="AG510" s="71"/>
      <c r="AH510" s="294"/>
      <c r="AI510" s="71"/>
      <c r="AJ510" s="294"/>
      <c r="AL510" s="69"/>
      <c r="AM510" s="71"/>
      <c r="AN510" s="294"/>
      <c r="AQ510" s="294"/>
    </row>
    <row r="511" spans="1:44" s="300" customFormat="1">
      <c r="A511" s="412">
        <v>95</v>
      </c>
      <c r="B511" s="412"/>
      <c r="C511" s="412" t="s">
        <v>710</v>
      </c>
      <c r="D511" s="412"/>
      <c r="E511" s="412"/>
      <c r="F511" s="412"/>
      <c r="G511" s="412"/>
      <c r="H511" s="507" t="str">
        <f>IF(C511="","",VLOOKUP(C511,[2]HILTI!$A$1:$D$10,2,FALSE))</f>
        <v>Lepící hmota</v>
      </c>
      <c r="I511" s="507"/>
      <c r="J511" s="507"/>
      <c r="K511" s="507"/>
      <c r="L511" s="507"/>
      <c r="M511" s="507"/>
      <c r="N511" s="507"/>
      <c r="O511" s="507"/>
      <c r="P511" s="507"/>
      <c r="Q511" s="507"/>
      <c r="R511" s="507"/>
      <c r="S511" s="507"/>
      <c r="T511" s="412" t="str">
        <f>IF(C511="","",VLOOKUP(C511,[2]HILTI!$A$1:$D$12,3,FALSE))</f>
        <v>ks</v>
      </c>
      <c r="U511" s="412"/>
      <c r="V511" s="315">
        <v>3</v>
      </c>
      <c r="W511" s="315">
        <v>0</v>
      </c>
      <c r="X511" s="317">
        <f>V511*W511</f>
        <v>0</v>
      </c>
      <c r="Y511" s="255"/>
      <c r="Z511" s="313"/>
      <c r="AA511" s="313"/>
      <c r="AC511" s="294"/>
      <c r="AD511" s="71"/>
      <c r="AE511" s="294"/>
      <c r="AF511" s="71"/>
      <c r="AG511" s="294"/>
      <c r="AH511" s="71"/>
      <c r="AI511" s="294"/>
      <c r="AJ511" s="71"/>
      <c r="AK511" s="294"/>
      <c r="AM511" s="69"/>
      <c r="AN511" s="71"/>
      <c r="AO511" s="294"/>
      <c r="AR511" s="294"/>
    </row>
    <row r="512" spans="1:44" s="300" customFormat="1">
      <c r="A512" s="296"/>
      <c r="B512" s="296"/>
      <c r="C512" s="412" t="s">
        <v>711</v>
      </c>
      <c r="D512" s="412"/>
      <c r="E512" s="412"/>
      <c r="F512" s="412"/>
      <c r="G512" s="412"/>
      <c r="H512" s="507" t="s">
        <v>909</v>
      </c>
      <c r="I512" s="507"/>
      <c r="J512" s="507"/>
      <c r="K512" s="507"/>
      <c r="L512" s="507"/>
      <c r="M512" s="507"/>
      <c r="N512" s="507"/>
      <c r="O512" s="507"/>
      <c r="P512" s="507"/>
      <c r="Q512" s="507"/>
      <c r="R512" s="507"/>
      <c r="S512" s="507"/>
      <c r="T512" s="194"/>
      <c r="U512" s="194"/>
      <c r="V512" s="315"/>
      <c r="W512" s="316"/>
      <c r="X512" s="255"/>
      <c r="Y512" s="255"/>
      <c r="Z512" s="313"/>
      <c r="AA512" s="313"/>
      <c r="AC512" s="294"/>
      <c r="AD512" s="71"/>
      <c r="AE512" s="294"/>
      <c r="AF512" s="71"/>
      <c r="AG512" s="294"/>
      <c r="AH512" s="71"/>
      <c r="AI512" s="294"/>
      <c r="AJ512" s="71"/>
      <c r="AK512" s="294"/>
      <c r="AM512" s="69"/>
      <c r="AN512" s="71"/>
      <c r="AO512" s="294"/>
      <c r="AR512" s="294"/>
    </row>
    <row r="513" spans="1:44" s="300" customFormat="1">
      <c r="A513" s="296"/>
      <c r="B513" s="296"/>
      <c r="C513" s="412" t="s">
        <v>712</v>
      </c>
      <c r="D513" s="412"/>
      <c r="E513" s="412"/>
      <c r="F513" s="412"/>
      <c r="G513" s="412"/>
      <c r="H513" s="507" t="str">
        <f>IF(C513="","",VLOOKUP(C513,[2]HILTI!$A$1:$D$10,2,FALSE))</f>
        <v>balení 330 ml</v>
      </c>
      <c r="I513" s="507"/>
      <c r="J513" s="507"/>
      <c r="K513" s="507"/>
      <c r="L513" s="507"/>
      <c r="M513" s="507"/>
      <c r="N513" s="507"/>
      <c r="O513" s="507"/>
      <c r="P513" s="507"/>
      <c r="Q513" s="507"/>
      <c r="R513" s="507"/>
      <c r="S513" s="507"/>
      <c r="T513" s="290"/>
      <c r="U513" s="290"/>
      <c r="V513" s="315"/>
      <c r="W513" s="316"/>
      <c r="X513" s="255"/>
      <c r="Y513" s="255"/>
      <c r="Z513" s="313"/>
      <c r="AA513" s="313"/>
      <c r="AC513" s="294"/>
      <c r="AD513" s="71"/>
      <c r="AE513" s="294"/>
      <c r="AF513" s="71"/>
      <c r="AG513" s="294"/>
      <c r="AH513" s="71"/>
      <c r="AI513" s="294"/>
      <c r="AJ513" s="71"/>
      <c r="AK513" s="294"/>
      <c r="AM513" s="69"/>
      <c r="AN513" s="71"/>
      <c r="AO513" s="294"/>
      <c r="AR513" s="294"/>
    </row>
    <row r="514" spans="1:44" s="296" customFormat="1">
      <c r="A514" s="194"/>
      <c r="B514" s="194"/>
      <c r="C514" s="194"/>
      <c r="D514" s="194"/>
      <c r="E514" s="194"/>
      <c r="F514" s="194"/>
      <c r="G514" s="194"/>
      <c r="H514" s="194"/>
      <c r="I514" s="194"/>
      <c r="J514" s="194"/>
      <c r="K514" s="194"/>
      <c r="L514" s="194"/>
      <c r="M514" s="194"/>
      <c r="N514" s="194"/>
      <c r="O514" s="194"/>
      <c r="P514" s="194"/>
      <c r="Q514" s="194"/>
      <c r="R514" s="194"/>
      <c r="S514" s="194"/>
      <c r="T514" s="194"/>
      <c r="U514" s="194"/>
      <c r="V514" s="315"/>
      <c r="W514" s="319"/>
      <c r="X514" s="316"/>
      <c r="Y514" s="316"/>
      <c r="Z514" s="320"/>
      <c r="AA514" s="320"/>
      <c r="AC514" s="176"/>
      <c r="AD514" s="237"/>
      <c r="AE514" s="176"/>
      <c r="AF514" s="237"/>
      <c r="AG514" s="176"/>
      <c r="AH514" s="237"/>
      <c r="AI514" s="176"/>
      <c r="AJ514" s="237"/>
      <c r="AK514" s="176"/>
      <c r="AM514" s="238"/>
      <c r="AN514" s="237"/>
      <c r="AO514" s="176"/>
      <c r="AR514" s="176"/>
    </row>
    <row r="515" spans="1:44" s="296" customFormat="1">
      <c r="A515" s="412">
        <v>96</v>
      </c>
      <c r="B515" s="412"/>
      <c r="C515" s="412" t="s">
        <v>713</v>
      </c>
      <c r="D515" s="412"/>
      <c r="E515" s="412"/>
      <c r="F515" s="412"/>
      <c r="G515" s="412"/>
      <c r="H515" s="507" t="s">
        <v>910</v>
      </c>
      <c r="I515" s="507"/>
      <c r="J515" s="507"/>
      <c r="K515" s="507"/>
      <c r="L515" s="507"/>
      <c r="M515" s="507"/>
      <c r="N515" s="507"/>
      <c r="O515" s="507"/>
      <c r="P515" s="507"/>
      <c r="Q515" s="507"/>
      <c r="R515" s="507"/>
      <c r="S515" s="507"/>
      <c r="T515" s="412" t="str">
        <f>IF(C515="","",VLOOKUP(C515,[2]HILTI!$A$1:$D$12,3,FALSE))</f>
        <v>ks</v>
      </c>
      <c r="U515" s="412"/>
      <c r="V515" s="315">
        <f>V509</f>
        <v>36</v>
      </c>
      <c r="W515" s="315">
        <v>0</v>
      </c>
      <c r="X515" s="321"/>
      <c r="Y515" s="321">
        <f>V515*W515</f>
        <v>0</v>
      </c>
      <c r="Z515" s="320"/>
      <c r="AA515" s="320"/>
      <c r="AC515" s="176"/>
      <c r="AD515" s="237"/>
      <c r="AE515" s="176"/>
      <c r="AF515" s="237"/>
      <c r="AG515" s="176"/>
      <c r="AH515" s="237"/>
      <c r="AI515" s="176"/>
      <c r="AJ515" s="237"/>
      <c r="AK515" s="176"/>
      <c r="AM515" s="238"/>
      <c r="AN515" s="237"/>
      <c r="AO515" s="176"/>
      <c r="AR515" s="176"/>
    </row>
    <row r="516" spans="1:44" s="300" customFormat="1">
      <c r="H516" s="297"/>
      <c r="I516" s="297"/>
      <c r="J516" s="297"/>
      <c r="K516" s="297"/>
      <c r="L516" s="297"/>
      <c r="M516" s="297"/>
      <c r="N516" s="297"/>
      <c r="O516" s="297"/>
      <c r="P516" s="297"/>
      <c r="Q516" s="297"/>
      <c r="R516" s="297"/>
      <c r="S516" s="297"/>
      <c r="X516" s="70"/>
      <c r="Y516" s="70"/>
    </row>
    <row r="517" spans="1:44" s="300" customFormat="1">
      <c r="A517" s="418">
        <v>97</v>
      </c>
      <c r="B517" s="418"/>
      <c r="C517" s="418" t="s">
        <v>633</v>
      </c>
      <c r="D517" s="418"/>
      <c r="E517" s="418"/>
      <c r="F517" s="418"/>
      <c r="G517" s="418"/>
      <c r="H517" s="503" t="s">
        <v>867</v>
      </c>
      <c r="I517" s="503"/>
      <c r="J517" s="503"/>
      <c r="K517" s="503"/>
      <c r="L517" s="503"/>
      <c r="M517" s="503"/>
      <c r="N517" s="503"/>
      <c r="O517" s="503"/>
      <c r="P517" s="503"/>
      <c r="Q517" s="503"/>
      <c r="R517" s="503"/>
      <c r="S517" s="503"/>
      <c r="T517" s="418" t="str">
        <f>IF(C517="","",VLOOKUP(C517,[2]ÚRS!$A$6:$D$387,3,FALSE))</f>
        <v>kg</v>
      </c>
      <c r="U517" s="418"/>
      <c r="V517" s="322">
        <f>V506*AB506</f>
        <v>4125</v>
      </c>
      <c r="W517" s="323">
        <v>0</v>
      </c>
      <c r="X517" s="324"/>
      <c r="Y517" s="324">
        <f>V517*W517</f>
        <v>0</v>
      </c>
      <c r="Z517" s="325"/>
      <c r="AA517" s="325"/>
      <c r="AC517" s="294"/>
      <c r="AD517" s="71"/>
      <c r="AE517" s="294"/>
      <c r="AF517" s="71"/>
      <c r="AG517" s="294"/>
      <c r="AH517" s="71"/>
      <c r="AI517" s="294"/>
      <c r="AJ517" s="71"/>
      <c r="AK517" s="294"/>
      <c r="AM517" s="69"/>
      <c r="AN517" s="71"/>
      <c r="AO517" s="294"/>
      <c r="AR517" s="294"/>
    </row>
    <row r="518" spans="1:44" s="300" customFormat="1">
      <c r="H518" s="297"/>
      <c r="I518" s="297"/>
      <c r="J518" s="297"/>
      <c r="K518" s="297"/>
      <c r="L518" s="297"/>
      <c r="M518" s="297"/>
      <c r="N518" s="297"/>
      <c r="O518" s="297"/>
      <c r="P518" s="297"/>
      <c r="Q518" s="297"/>
      <c r="R518" s="297"/>
      <c r="S518" s="297"/>
      <c r="X518" s="70"/>
      <c r="Y518" s="70"/>
    </row>
    <row r="519" spans="1:44" s="300" customFormat="1">
      <c r="A519" s="399">
        <v>98</v>
      </c>
      <c r="B519" s="399"/>
      <c r="C519" s="1"/>
      <c r="D519" s="1"/>
      <c r="E519" s="1"/>
      <c r="F519" s="1"/>
      <c r="G519" s="1"/>
      <c r="H519" s="505" t="s">
        <v>866</v>
      </c>
      <c r="I519" s="505"/>
      <c r="J519" s="505"/>
      <c r="K519" s="505"/>
      <c r="L519" s="505"/>
      <c r="M519" s="505"/>
      <c r="N519" s="505"/>
      <c r="O519" s="505"/>
      <c r="P519" s="505"/>
      <c r="Q519" s="505"/>
      <c r="R519" s="505"/>
      <c r="S519" s="505"/>
      <c r="T519" s="1"/>
      <c r="U519" s="1"/>
      <c r="V519" s="313"/>
      <c r="W519" s="255"/>
      <c r="X519" s="255"/>
      <c r="Y519" s="255"/>
      <c r="Z519" s="313"/>
      <c r="AA519" s="313"/>
      <c r="AC519" s="293"/>
      <c r="AE519" s="293"/>
      <c r="AG519" s="293"/>
      <c r="AI519" s="293"/>
      <c r="AK519" s="293"/>
      <c r="AM519" s="270"/>
      <c r="AO519" s="82"/>
      <c r="AR519" s="271"/>
    </row>
    <row r="520" spans="1:44" s="300" customFormat="1">
      <c r="H520" s="506"/>
      <c r="I520" s="431"/>
      <c r="J520" s="431"/>
      <c r="K520" s="431"/>
      <c r="L520" s="431"/>
      <c r="M520" s="431"/>
      <c r="N520" s="431"/>
      <c r="O520" s="431"/>
      <c r="P520" s="431"/>
      <c r="Q520" s="431"/>
      <c r="R520" s="431"/>
      <c r="S520" s="431"/>
      <c r="T520" s="399" t="s">
        <v>80</v>
      </c>
      <c r="U520" s="399"/>
      <c r="V520" s="313">
        <v>7</v>
      </c>
      <c r="W520" s="255">
        <f>AM520</f>
        <v>0</v>
      </c>
      <c r="X520" s="255">
        <f>V520*W520</f>
        <v>0</v>
      </c>
      <c r="Y520" s="255"/>
      <c r="Z520" s="313">
        <f>AB520/1000</f>
        <v>0.2475</v>
      </c>
      <c r="AA520" s="313">
        <f>V520*Z520</f>
        <v>1.7324999999999999</v>
      </c>
      <c r="AB520" s="300">
        <v>247.5</v>
      </c>
      <c r="AC520" s="294"/>
      <c r="AD520" s="71"/>
      <c r="AE520" s="294"/>
      <c r="AF520" s="71"/>
      <c r="AG520" s="294"/>
      <c r="AH520" s="71"/>
      <c r="AI520" s="294"/>
      <c r="AJ520" s="71"/>
      <c r="AK520" s="294"/>
      <c r="AM520" s="69"/>
      <c r="AN520" s="71"/>
      <c r="AO520" s="294"/>
      <c r="AR520" s="294"/>
    </row>
    <row r="521" spans="1:44" s="300" customFormat="1">
      <c r="H521" s="297"/>
      <c r="I521" s="297"/>
      <c r="J521" s="297"/>
      <c r="K521" s="297"/>
      <c r="L521" s="297"/>
      <c r="M521" s="297"/>
      <c r="N521" s="297"/>
      <c r="O521" s="297"/>
      <c r="P521" s="297"/>
      <c r="Q521" s="297"/>
      <c r="R521" s="297"/>
      <c r="S521" s="297"/>
      <c r="X521" s="70"/>
      <c r="Y521" s="70"/>
    </row>
    <row r="522" spans="1:44" s="300" customFormat="1">
      <c r="A522" s="412">
        <v>99</v>
      </c>
      <c r="B522" s="412"/>
      <c r="C522" s="412" t="s">
        <v>715</v>
      </c>
      <c r="D522" s="412"/>
      <c r="E522" s="412"/>
      <c r="F522" s="412"/>
      <c r="G522" s="412"/>
      <c r="H522" s="507" t="str">
        <f>IF(C522="","",VLOOKUP(C522,[2]HILTI!$A$1:$D$10,2,FALSE))</f>
        <v>Chemická kotva</v>
      </c>
      <c r="I522" s="507"/>
      <c r="J522" s="507"/>
      <c r="K522" s="507"/>
      <c r="L522" s="507"/>
      <c r="M522" s="507"/>
      <c r="N522" s="507"/>
      <c r="O522" s="507"/>
      <c r="P522" s="507"/>
      <c r="Q522" s="507"/>
      <c r="R522" s="507"/>
      <c r="S522" s="507"/>
      <c r="T522" s="290"/>
      <c r="U522" s="290"/>
      <c r="V522" s="315"/>
      <c r="W522" s="316"/>
      <c r="X522" s="255"/>
      <c r="Y522" s="255"/>
      <c r="Z522" s="313"/>
      <c r="AA522" s="313"/>
      <c r="AC522" s="294"/>
      <c r="AD522" s="71"/>
      <c r="AE522" s="294"/>
      <c r="AF522" s="71"/>
      <c r="AG522" s="294"/>
      <c r="AH522" s="71"/>
      <c r="AI522" s="294"/>
      <c r="AJ522" s="71"/>
      <c r="AK522" s="294"/>
      <c r="AM522" s="69"/>
      <c r="AN522" s="71"/>
      <c r="AO522" s="294"/>
      <c r="AR522" s="294"/>
    </row>
    <row r="523" spans="1:44" s="300" customFormat="1">
      <c r="A523" s="296"/>
      <c r="B523" s="296"/>
      <c r="C523" s="412" t="s">
        <v>707</v>
      </c>
      <c r="D523" s="412"/>
      <c r="E523" s="412"/>
      <c r="F523" s="412"/>
      <c r="G523" s="412"/>
      <c r="H523" s="507" t="s">
        <v>908</v>
      </c>
      <c r="I523" s="507"/>
      <c r="J523" s="507"/>
      <c r="K523" s="507"/>
      <c r="L523" s="507"/>
      <c r="M523" s="507"/>
      <c r="N523" s="507"/>
      <c r="O523" s="507"/>
      <c r="P523" s="507"/>
      <c r="Q523" s="507"/>
      <c r="R523" s="507"/>
      <c r="S523" s="507"/>
      <c r="T523" s="412" t="str">
        <f>IF(C523="","",VLOOKUP(C523,[2]HILTI!$A$1:$D$12,3,FALSE))</f>
        <v>ks</v>
      </c>
      <c r="U523" s="412"/>
      <c r="V523" s="315">
        <v>56</v>
      </c>
      <c r="W523" s="315">
        <v>0</v>
      </c>
      <c r="X523" s="317">
        <f>V523*W523</f>
        <v>0</v>
      </c>
      <c r="Y523" s="255"/>
      <c r="Z523" s="313"/>
      <c r="AA523" s="313"/>
      <c r="AC523" s="294"/>
      <c r="AD523" s="71"/>
      <c r="AE523" s="294"/>
      <c r="AF523" s="71"/>
      <c r="AG523" s="294"/>
      <c r="AH523" s="71"/>
      <c r="AI523" s="294"/>
      <c r="AJ523" s="71"/>
      <c r="AK523" s="294"/>
      <c r="AM523" s="69"/>
      <c r="AN523" s="71"/>
      <c r="AO523" s="294"/>
      <c r="AR523" s="294"/>
    </row>
    <row r="524" spans="1:44" s="300" customFormat="1"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289"/>
      <c r="U524" s="289"/>
      <c r="V524" s="318"/>
      <c r="W524" s="255"/>
      <c r="X524" s="255"/>
      <c r="Y524" s="255"/>
      <c r="Z524" s="313"/>
      <c r="AA524" s="313"/>
      <c r="AB524" s="294"/>
      <c r="AC524" s="71"/>
      <c r="AD524" s="294"/>
      <c r="AE524" s="71"/>
      <c r="AF524" s="294"/>
      <c r="AG524" s="71"/>
      <c r="AH524" s="294"/>
      <c r="AI524" s="71"/>
      <c r="AJ524" s="294"/>
      <c r="AL524" s="69"/>
      <c r="AM524" s="71"/>
      <c r="AN524" s="294"/>
      <c r="AQ524" s="294"/>
    </row>
    <row r="525" spans="1:44" s="300" customFormat="1">
      <c r="A525" s="412">
        <v>100</v>
      </c>
      <c r="B525" s="412"/>
      <c r="C525" s="412" t="s">
        <v>710</v>
      </c>
      <c r="D525" s="412"/>
      <c r="E525" s="412"/>
      <c r="F525" s="412"/>
      <c r="G525" s="412"/>
      <c r="H525" s="507" t="str">
        <f>IF(C525="","",VLOOKUP(C525,[2]HILTI!$A$1:$D$10,2,FALSE))</f>
        <v>Lepící hmota</v>
      </c>
      <c r="I525" s="507"/>
      <c r="J525" s="507"/>
      <c r="K525" s="507"/>
      <c r="L525" s="507"/>
      <c r="M525" s="507"/>
      <c r="N525" s="507"/>
      <c r="O525" s="507"/>
      <c r="P525" s="507"/>
      <c r="Q525" s="507"/>
      <c r="R525" s="507"/>
      <c r="S525" s="507"/>
      <c r="T525" s="412" t="str">
        <f>IF(C525="","",VLOOKUP(C525,[2]HILTI!$A$1:$D$12,3,FALSE))</f>
        <v>ks</v>
      </c>
      <c r="U525" s="412"/>
      <c r="V525" s="315">
        <v>5</v>
      </c>
      <c r="W525" s="315">
        <v>0</v>
      </c>
      <c r="X525" s="317">
        <f>V525*W525</f>
        <v>0</v>
      </c>
      <c r="Y525" s="255"/>
      <c r="Z525" s="313"/>
      <c r="AA525" s="313"/>
      <c r="AC525" s="294"/>
      <c r="AD525" s="71"/>
      <c r="AE525" s="294"/>
      <c r="AF525" s="71"/>
      <c r="AG525" s="294"/>
      <c r="AH525" s="71"/>
      <c r="AI525" s="294"/>
      <c r="AJ525" s="71"/>
      <c r="AK525" s="294"/>
      <c r="AM525" s="69"/>
      <c r="AN525" s="71"/>
      <c r="AO525" s="294"/>
      <c r="AR525" s="294"/>
    </row>
    <row r="526" spans="1:44" s="300" customFormat="1">
      <c r="A526" s="296"/>
      <c r="B526" s="296"/>
      <c r="C526" s="412" t="s">
        <v>711</v>
      </c>
      <c r="D526" s="412"/>
      <c r="E526" s="412"/>
      <c r="F526" s="412"/>
      <c r="G526" s="412"/>
      <c r="H526" s="507" t="s">
        <v>909</v>
      </c>
      <c r="I526" s="507"/>
      <c r="J526" s="507"/>
      <c r="K526" s="507"/>
      <c r="L526" s="507"/>
      <c r="M526" s="507"/>
      <c r="N526" s="507"/>
      <c r="O526" s="507"/>
      <c r="P526" s="507"/>
      <c r="Q526" s="507"/>
      <c r="R526" s="507"/>
      <c r="S526" s="507"/>
      <c r="T526" s="194"/>
      <c r="U526" s="194"/>
      <c r="V526" s="315"/>
      <c r="W526" s="316"/>
      <c r="X526" s="255"/>
      <c r="Y526" s="255"/>
      <c r="Z526" s="313"/>
      <c r="AA526" s="313"/>
      <c r="AC526" s="294"/>
      <c r="AD526" s="71"/>
      <c r="AE526" s="294"/>
      <c r="AF526" s="71"/>
      <c r="AG526" s="294"/>
      <c r="AH526" s="71"/>
      <c r="AI526" s="294"/>
      <c r="AJ526" s="71"/>
      <c r="AK526" s="294"/>
      <c r="AM526" s="69"/>
      <c r="AN526" s="71"/>
      <c r="AO526" s="294"/>
      <c r="AR526" s="294"/>
    </row>
    <row r="527" spans="1:44" s="300" customFormat="1">
      <c r="A527" s="296"/>
      <c r="B527" s="296"/>
      <c r="C527" s="412" t="s">
        <v>712</v>
      </c>
      <c r="D527" s="412"/>
      <c r="E527" s="412"/>
      <c r="F527" s="412"/>
      <c r="G527" s="412"/>
      <c r="H527" s="507" t="str">
        <f>IF(C527="","",VLOOKUP(C527,[2]HILTI!$A$1:$D$10,2,FALSE))</f>
        <v>balení 330 ml</v>
      </c>
      <c r="I527" s="507"/>
      <c r="J527" s="507"/>
      <c r="K527" s="507"/>
      <c r="L527" s="507"/>
      <c r="M527" s="507"/>
      <c r="N527" s="507"/>
      <c r="O527" s="507"/>
      <c r="P527" s="507"/>
      <c r="Q527" s="507"/>
      <c r="R527" s="507"/>
      <c r="S527" s="507"/>
      <c r="T527" s="290"/>
      <c r="U527" s="290"/>
      <c r="V527" s="315"/>
      <c r="W527" s="316"/>
      <c r="X527" s="255"/>
      <c r="Y527" s="255"/>
      <c r="Z527" s="313"/>
      <c r="AA527" s="313"/>
      <c r="AC527" s="294"/>
      <c r="AD527" s="71"/>
      <c r="AE527" s="294"/>
      <c r="AF527" s="71"/>
      <c r="AG527" s="294"/>
      <c r="AH527" s="71"/>
      <c r="AI527" s="294"/>
      <c r="AJ527" s="71"/>
      <c r="AK527" s="294"/>
      <c r="AM527" s="69"/>
      <c r="AN527" s="71"/>
      <c r="AO527" s="294"/>
      <c r="AR527" s="294"/>
    </row>
    <row r="528" spans="1:44" s="296" customFormat="1">
      <c r="A528" s="194"/>
      <c r="B528" s="194"/>
      <c r="C528" s="194"/>
      <c r="D528" s="194"/>
      <c r="E528" s="194"/>
      <c r="F528" s="194"/>
      <c r="G528" s="194"/>
      <c r="H528" s="194"/>
      <c r="I528" s="194"/>
      <c r="J528" s="194"/>
      <c r="K528" s="194"/>
      <c r="L528" s="194"/>
      <c r="M528" s="194"/>
      <c r="N528" s="194"/>
      <c r="O528" s="194"/>
      <c r="P528" s="194"/>
      <c r="Q528" s="194"/>
      <c r="R528" s="194"/>
      <c r="S528" s="194"/>
      <c r="T528" s="194"/>
      <c r="U528" s="194"/>
      <c r="V528" s="315"/>
      <c r="W528" s="319"/>
      <c r="X528" s="316"/>
      <c r="Y528" s="316"/>
      <c r="Z528" s="320"/>
      <c r="AA528" s="320"/>
      <c r="AC528" s="176"/>
      <c r="AD528" s="237"/>
      <c r="AE528" s="176"/>
      <c r="AF528" s="237"/>
      <c r="AG528" s="176"/>
      <c r="AH528" s="237"/>
      <c r="AI528" s="176"/>
      <c r="AJ528" s="237"/>
      <c r="AK528" s="176"/>
      <c r="AM528" s="238"/>
      <c r="AN528" s="237"/>
      <c r="AO528" s="176"/>
      <c r="AR528" s="176"/>
    </row>
    <row r="529" spans="1:44" s="296" customFormat="1">
      <c r="A529" s="508">
        <v>101</v>
      </c>
      <c r="B529" s="508"/>
      <c r="C529" s="412" t="s">
        <v>713</v>
      </c>
      <c r="D529" s="412"/>
      <c r="E529" s="412"/>
      <c r="F529" s="412"/>
      <c r="G529" s="412"/>
      <c r="H529" s="507" t="s">
        <v>910</v>
      </c>
      <c r="I529" s="507"/>
      <c r="J529" s="507"/>
      <c r="K529" s="507"/>
      <c r="L529" s="507"/>
      <c r="M529" s="507"/>
      <c r="N529" s="507"/>
      <c r="O529" s="507"/>
      <c r="P529" s="507"/>
      <c r="Q529" s="507"/>
      <c r="R529" s="507"/>
      <c r="S529" s="507"/>
      <c r="T529" s="412" t="str">
        <f>IF(C529="","",VLOOKUP(C529,[2]HILTI!$A$1:$D$12,3,FALSE))</f>
        <v>ks</v>
      </c>
      <c r="U529" s="412"/>
      <c r="V529" s="315">
        <f>V523</f>
        <v>56</v>
      </c>
      <c r="W529" s="315">
        <v>0</v>
      </c>
      <c r="X529" s="321"/>
      <c r="Y529" s="321">
        <f>V529*W529</f>
        <v>0</v>
      </c>
      <c r="Z529" s="320"/>
      <c r="AA529" s="320"/>
      <c r="AC529" s="176"/>
      <c r="AD529" s="237"/>
      <c r="AE529" s="176"/>
      <c r="AF529" s="237"/>
      <c r="AG529" s="176"/>
      <c r="AH529" s="237"/>
      <c r="AI529" s="176"/>
      <c r="AJ529" s="237"/>
      <c r="AK529" s="176"/>
      <c r="AM529" s="238"/>
      <c r="AN529" s="237"/>
      <c r="AO529" s="176"/>
      <c r="AR529" s="176"/>
    </row>
    <row r="530" spans="1:44" s="300" customFormat="1">
      <c r="H530" s="297"/>
      <c r="I530" s="297"/>
      <c r="J530" s="297"/>
      <c r="K530" s="297"/>
      <c r="L530" s="297"/>
      <c r="M530" s="297"/>
      <c r="N530" s="297"/>
      <c r="O530" s="297"/>
      <c r="P530" s="297"/>
      <c r="Q530" s="297"/>
      <c r="R530" s="297"/>
      <c r="S530" s="297"/>
      <c r="X530" s="70"/>
      <c r="Y530" s="70"/>
    </row>
    <row r="531" spans="1:44" s="300" customFormat="1">
      <c r="A531" s="502">
        <v>102</v>
      </c>
      <c r="B531" s="502"/>
      <c r="C531" s="418" t="s">
        <v>633</v>
      </c>
      <c r="D531" s="418"/>
      <c r="E531" s="418"/>
      <c r="F531" s="418"/>
      <c r="G531" s="418"/>
      <c r="H531" s="503" t="s">
        <v>868</v>
      </c>
      <c r="I531" s="503"/>
      <c r="J531" s="503"/>
      <c r="K531" s="503"/>
      <c r="L531" s="503"/>
      <c r="M531" s="503"/>
      <c r="N531" s="503"/>
      <c r="O531" s="503"/>
      <c r="P531" s="503"/>
      <c r="Q531" s="503"/>
      <c r="R531" s="503"/>
      <c r="S531" s="503"/>
      <c r="T531" s="418" t="str">
        <f>IF(C531="","",VLOOKUP(C531,[2]ÚRS!$A$6:$D$387,3,FALSE))</f>
        <v>kg</v>
      </c>
      <c r="U531" s="418"/>
      <c r="V531" s="322">
        <f>V520*AB520</f>
        <v>1732.5</v>
      </c>
      <c r="W531" s="323">
        <v>0</v>
      </c>
      <c r="X531" s="324"/>
      <c r="Y531" s="324">
        <f>V531*W531</f>
        <v>0</v>
      </c>
      <c r="Z531" s="325"/>
      <c r="AA531" s="325"/>
      <c r="AC531" s="294"/>
      <c r="AD531" s="71"/>
      <c r="AE531" s="294"/>
      <c r="AF531" s="71"/>
      <c r="AG531" s="294"/>
      <c r="AH531" s="71"/>
      <c r="AI531" s="294"/>
      <c r="AJ531" s="71"/>
      <c r="AK531" s="294"/>
      <c r="AM531" s="69"/>
      <c r="AN531" s="71"/>
      <c r="AO531" s="294"/>
      <c r="AR531" s="294"/>
    </row>
    <row r="532" spans="1:44" s="300" customFormat="1">
      <c r="H532" s="297"/>
      <c r="I532" s="297"/>
      <c r="J532" s="297"/>
      <c r="K532" s="297"/>
      <c r="L532" s="297"/>
      <c r="M532" s="297"/>
      <c r="N532" s="297"/>
      <c r="O532" s="297"/>
      <c r="P532" s="297"/>
      <c r="Q532" s="297"/>
      <c r="R532" s="297"/>
      <c r="S532" s="297"/>
      <c r="X532" s="70"/>
      <c r="Y532" s="70"/>
    </row>
    <row r="533" spans="1:44" s="300" customFormat="1">
      <c r="A533" s="504">
        <v>103</v>
      </c>
      <c r="B533" s="504"/>
      <c r="C533" s="1"/>
      <c r="D533" s="1"/>
      <c r="E533" s="1"/>
      <c r="F533" s="1"/>
      <c r="G533" s="1"/>
      <c r="H533" s="505" t="s">
        <v>869</v>
      </c>
      <c r="I533" s="505"/>
      <c r="J533" s="505"/>
      <c r="K533" s="505"/>
      <c r="L533" s="505"/>
      <c r="M533" s="505"/>
      <c r="N533" s="505"/>
      <c r="O533" s="505"/>
      <c r="P533" s="505"/>
      <c r="Q533" s="505"/>
      <c r="R533" s="505"/>
      <c r="S533" s="505"/>
      <c r="T533" s="1"/>
      <c r="U533" s="1"/>
      <c r="V533" s="313"/>
      <c r="W533" s="255"/>
      <c r="X533" s="255"/>
      <c r="Y533" s="255"/>
      <c r="Z533" s="313"/>
      <c r="AA533" s="313"/>
      <c r="AC533" s="293"/>
      <c r="AE533" s="293"/>
      <c r="AG533" s="293"/>
      <c r="AI533" s="293"/>
      <c r="AK533" s="293"/>
      <c r="AM533" s="270"/>
      <c r="AO533" s="82"/>
      <c r="AR533" s="271"/>
    </row>
    <row r="534" spans="1:44" s="300" customFormat="1">
      <c r="H534" s="506"/>
      <c r="I534" s="431"/>
      <c r="J534" s="431"/>
      <c r="K534" s="431"/>
      <c r="L534" s="431"/>
      <c r="M534" s="431"/>
      <c r="N534" s="431"/>
      <c r="O534" s="431"/>
      <c r="P534" s="431"/>
      <c r="Q534" s="431"/>
      <c r="R534" s="431"/>
      <c r="S534" s="431"/>
      <c r="T534" s="399" t="s">
        <v>80</v>
      </c>
      <c r="U534" s="399"/>
      <c r="V534" s="313">
        <v>11</v>
      </c>
      <c r="W534" s="255">
        <f>AM534</f>
        <v>0</v>
      </c>
      <c r="X534" s="255">
        <f>V534*W534</f>
        <v>0</v>
      </c>
      <c r="Y534" s="255"/>
      <c r="Z534" s="313">
        <f>AB534/1000</f>
        <v>0.38500000000000001</v>
      </c>
      <c r="AA534" s="313">
        <f>V534*Z534</f>
        <v>4.2350000000000003</v>
      </c>
      <c r="AB534" s="300">
        <v>385</v>
      </c>
      <c r="AC534" s="294"/>
      <c r="AD534" s="71"/>
      <c r="AE534" s="294"/>
      <c r="AF534" s="71"/>
      <c r="AG534" s="294"/>
      <c r="AH534" s="71"/>
      <c r="AI534" s="294"/>
      <c r="AJ534" s="71"/>
      <c r="AK534" s="294"/>
      <c r="AM534" s="69"/>
      <c r="AN534" s="71"/>
      <c r="AO534" s="294"/>
      <c r="AR534" s="294"/>
    </row>
    <row r="535" spans="1:44" s="300" customFormat="1">
      <c r="H535" s="297"/>
      <c r="I535" s="297"/>
      <c r="J535" s="297"/>
      <c r="K535" s="297"/>
      <c r="L535" s="297"/>
      <c r="M535" s="297"/>
      <c r="N535" s="297"/>
      <c r="O535" s="297"/>
      <c r="P535" s="297"/>
      <c r="Q535" s="297"/>
      <c r="R535" s="297"/>
      <c r="S535" s="297"/>
      <c r="X535" s="70"/>
      <c r="Y535" s="70"/>
    </row>
    <row r="536" spans="1:44" s="300" customFormat="1">
      <c r="H536" s="297"/>
      <c r="I536" s="297"/>
      <c r="J536" s="297"/>
      <c r="K536" s="297"/>
      <c r="L536" s="297"/>
      <c r="M536" s="297"/>
      <c r="N536" s="297"/>
      <c r="O536" s="297"/>
      <c r="P536" s="297"/>
      <c r="Q536" s="297"/>
      <c r="R536" s="297"/>
      <c r="S536" s="297"/>
      <c r="X536" s="70"/>
      <c r="Y536" s="70"/>
    </row>
    <row r="537" spans="1:44" s="300" customFormat="1">
      <c r="A537" s="296"/>
      <c r="B537" s="296"/>
      <c r="C537" s="296"/>
      <c r="D537" s="296"/>
      <c r="E537" s="296"/>
      <c r="F537" s="296"/>
      <c r="G537" s="296"/>
      <c r="H537" s="295"/>
      <c r="I537" s="295"/>
      <c r="J537" s="295"/>
      <c r="K537" s="295"/>
      <c r="L537" s="295"/>
      <c r="M537" s="295"/>
      <c r="N537" s="295"/>
      <c r="O537" s="295"/>
      <c r="P537" s="295"/>
      <c r="Q537" s="295"/>
      <c r="R537" s="295"/>
      <c r="S537" s="295"/>
      <c r="T537" s="295"/>
      <c r="U537" s="295"/>
      <c r="V537" s="295"/>
      <c r="W537" s="74"/>
      <c r="X537" s="74"/>
      <c r="Y537" s="74"/>
      <c r="Z537" s="295"/>
      <c r="AA537" s="295"/>
      <c r="AC537" s="294"/>
      <c r="AD537" s="71"/>
      <c r="AE537" s="294"/>
      <c r="AF537" s="71"/>
      <c r="AG537" s="294"/>
      <c r="AH537" s="71"/>
      <c r="AI537" s="294"/>
      <c r="AJ537" s="71"/>
      <c r="AK537" s="294"/>
      <c r="AM537" s="69"/>
      <c r="AN537" s="71"/>
      <c r="AR537" s="294"/>
    </row>
    <row r="538" spans="1:44" s="300" customFormat="1">
      <c r="H538" s="429" t="s">
        <v>192</v>
      </c>
      <c r="I538" s="429"/>
      <c r="J538" s="429"/>
      <c r="K538" s="429"/>
      <c r="L538" s="429"/>
      <c r="M538" s="429"/>
      <c r="N538" s="429"/>
      <c r="O538" s="429"/>
      <c r="P538" s="429"/>
      <c r="W538" s="70"/>
      <c r="X538" s="255">
        <f>SUM(X499:X537)</f>
        <v>0</v>
      </c>
      <c r="Y538" s="255">
        <f>SUM(Y499:Y537)</f>
        <v>0</v>
      </c>
      <c r="Z538" s="313"/>
      <c r="AA538" s="313">
        <f>SUM(AA499:AA537)</f>
        <v>14.098690999999999</v>
      </c>
      <c r="AC538" s="294"/>
      <c r="AD538" s="71"/>
      <c r="AE538" s="294"/>
      <c r="AF538" s="71"/>
      <c r="AG538" s="294"/>
      <c r="AH538" s="71"/>
      <c r="AI538" s="294"/>
      <c r="AJ538" s="71"/>
      <c r="AK538" s="294"/>
      <c r="AM538" s="69"/>
      <c r="AN538" s="71"/>
      <c r="AR538" s="294"/>
    </row>
    <row r="539" spans="1:44" s="300" customFormat="1">
      <c r="W539" s="70"/>
      <c r="X539" s="70"/>
      <c r="Y539" s="70"/>
    </row>
    <row r="540" spans="1:44" s="300" customFormat="1" ht="15.75" thickBot="1">
      <c r="A540" s="486" t="s">
        <v>37</v>
      </c>
      <c r="B540" s="486"/>
      <c r="C540" s="486"/>
      <c r="D540" s="486"/>
      <c r="E540" s="486"/>
      <c r="F540" s="486"/>
      <c r="G540" s="486"/>
      <c r="H540" s="486"/>
      <c r="I540" s="486"/>
      <c r="J540" s="486"/>
      <c r="K540" s="486"/>
      <c r="L540" s="486"/>
      <c r="M540" s="486"/>
      <c r="N540" s="486"/>
      <c r="O540" s="486"/>
      <c r="P540" s="486"/>
      <c r="Q540" s="486"/>
      <c r="R540" s="486"/>
      <c r="S540" s="486"/>
      <c r="T540" s="486"/>
      <c r="Z540" s="289" t="s">
        <v>40</v>
      </c>
      <c r="AA540" s="289">
        <f>AA491+1</f>
        <v>13</v>
      </c>
    </row>
    <row r="541" spans="1:44" s="300" customFormat="1">
      <c r="A541" s="487" t="s">
        <v>38</v>
      </c>
      <c r="B541" s="459"/>
      <c r="C541" s="459"/>
      <c r="D541" s="459"/>
      <c r="E541" s="459"/>
      <c r="F541" s="459"/>
      <c r="G541" s="460"/>
      <c r="H541" s="461" t="s">
        <v>744</v>
      </c>
      <c r="I541" s="409"/>
      <c r="J541" s="409"/>
      <c r="K541" s="409"/>
      <c r="L541" s="409"/>
      <c r="M541" s="409"/>
      <c r="N541" s="409"/>
      <c r="O541" s="409"/>
      <c r="P541" s="409"/>
      <c r="Q541" s="409"/>
      <c r="R541" s="409"/>
      <c r="S541" s="409"/>
      <c r="T541" s="409"/>
      <c r="U541" s="409"/>
      <c r="V541" s="409"/>
      <c r="W541" s="409"/>
      <c r="X541" s="462"/>
      <c r="Y541" s="291" t="s">
        <v>47</v>
      </c>
      <c r="Z541" s="414"/>
      <c r="AA541" s="416"/>
    </row>
    <row r="542" spans="1:44" s="300" customFormat="1">
      <c r="A542" s="488"/>
      <c r="B542" s="443"/>
      <c r="C542" s="443"/>
      <c r="D542" s="443"/>
      <c r="E542" s="443"/>
      <c r="F542" s="443"/>
      <c r="G542" s="444"/>
      <c r="H542" s="489" t="s">
        <v>745</v>
      </c>
      <c r="I542" s="490"/>
      <c r="J542" s="490"/>
      <c r="K542" s="490"/>
      <c r="L542" s="490"/>
      <c r="M542" s="490"/>
      <c r="N542" s="490"/>
      <c r="O542" s="490"/>
      <c r="P542" s="490"/>
      <c r="Q542" s="490"/>
      <c r="R542" s="490"/>
      <c r="S542" s="490"/>
      <c r="T542" s="490"/>
      <c r="U542" s="490"/>
      <c r="V542" s="490"/>
      <c r="W542" s="490"/>
      <c r="X542" s="491"/>
      <c r="Y542" s="27" t="s">
        <v>41</v>
      </c>
      <c r="Z542" s="492" t="s">
        <v>751</v>
      </c>
      <c r="AA542" s="493"/>
    </row>
    <row r="543" spans="1:44" s="300" customFormat="1">
      <c r="A543" s="494" t="s">
        <v>39</v>
      </c>
      <c r="B543" s="495"/>
      <c r="C543" s="495"/>
      <c r="D543" s="495"/>
      <c r="E543" s="495"/>
      <c r="F543" s="495"/>
      <c r="G543" s="496"/>
      <c r="H543" s="497" t="s">
        <v>754</v>
      </c>
      <c r="I543" s="498"/>
      <c r="J543" s="498"/>
      <c r="K543" s="498"/>
      <c r="L543" s="498"/>
      <c r="M543" s="498"/>
      <c r="N543" s="498"/>
      <c r="O543" s="498"/>
      <c r="P543" s="498"/>
      <c r="Q543" s="498"/>
      <c r="R543" s="498"/>
      <c r="S543" s="498"/>
      <c r="T543" s="498"/>
      <c r="U543" s="498"/>
      <c r="V543" s="498"/>
      <c r="W543" s="498"/>
      <c r="X543" s="499"/>
      <c r="Y543" s="28" t="s">
        <v>48</v>
      </c>
      <c r="Z543" s="500"/>
      <c r="AA543" s="501"/>
    </row>
    <row r="544" spans="1:44" s="300" customFormat="1" ht="15.75" thickBot="1">
      <c r="A544" s="397"/>
      <c r="B544" s="386"/>
      <c r="C544" s="386"/>
      <c r="D544" s="386"/>
      <c r="E544" s="386"/>
      <c r="F544" s="386"/>
      <c r="G544" s="394"/>
      <c r="H544" s="447" t="s">
        <v>755</v>
      </c>
      <c r="I544" s="448"/>
      <c r="J544" s="448"/>
      <c r="K544" s="448"/>
      <c r="L544" s="448"/>
      <c r="M544" s="448"/>
      <c r="N544" s="448"/>
      <c r="O544" s="448"/>
      <c r="P544" s="448"/>
      <c r="Q544" s="448"/>
      <c r="R544" s="448"/>
      <c r="S544" s="448"/>
      <c r="T544" s="448"/>
      <c r="U544" s="448"/>
      <c r="V544" s="448"/>
      <c r="W544" s="448"/>
      <c r="X544" s="449"/>
      <c r="Y544" s="90" t="s">
        <v>41</v>
      </c>
      <c r="Z544" s="450" t="s">
        <v>750</v>
      </c>
      <c r="AA544" s="451"/>
    </row>
    <row r="545" spans="1:44" s="300" customFormat="1">
      <c r="A545" s="452" t="s">
        <v>41</v>
      </c>
      <c r="B545" s="455" t="s">
        <v>42</v>
      </c>
      <c r="C545" s="458" t="s">
        <v>41</v>
      </c>
      <c r="D545" s="459"/>
      <c r="E545" s="459"/>
      <c r="F545" s="459"/>
      <c r="G545" s="460"/>
      <c r="H545" s="461"/>
      <c r="I545" s="409"/>
      <c r="J545" s="409"/>
      <c r="K545" s="409"/>
      <c r="L545" s="409"/>
      <c r="M545" s="409"/>
      <c r="N545" s="409"/>
      <c r="O545" s="409"/>
      <c r="P545" s="409"/>
      <c r="Q545" s="409"/>
      <c r="R545" s="409"/>
      <c r="S545" s="462"/>
      <c r="T545" s="463" t="s">
        <v>49</v>
      </c>
      <c r="U545" s="466" t="s">
        <v>50</v>
      </c>
      <c r="V545" s="469" t="s">
        <v>51</v>
      </c>
      <c r="W545" s="472" t="s">
        <v>52</v>
      </c>
      <c r="X545" s="474" t="s">
        <v>54</v>
      </c>
      <c r="Y545" s="475"/>
      <c r="Z545" s="476" t="s">
        <v>44</v>
      </c>
      <c r="AA545" s="477"/>
    </row>
    <row r="546" spans="1:44" s="300" customFormat="1" ht="15.75">
      <c r="A546" s="453"/>
      <c r="B546" s="456"/>
      <c r="C546" s="480" t="s">
        <v>43</v>
      </c>
      <c r="D546" s="481"/>
      <c r="E546" s="481"/>
      <c r="F546" s="481"/>
      <c r="G546" s="482"/>
      <c r="H546" s="446" t="s">
        <v>58</v>
      </c>
      <c r="I546" s="412"/>
      <c r="J546" s="412"/>
      <c r="K546" s="412"/>
      <c r="L546" s="412"/>
      <c r="M546" s="412"/>
      <c r="N546" s="412"/>
      <c r="O546" s="412"/>
      <c r="P546" s="412"/>
      <c r="Q546" s="412"/>
      <c r="R546" s="412"/>
      <c r="S546" s="483"/>
      <c r="T546" s="464"/>
      <c r="U546" s="467"/>
      <c r="V546" s="470"/>
      <c r="W546" s="473"/>
      <c r="X546" s="484" t="s">
        <v>55</v>
      </c>
      <c r="Y546" s="485"/>
      <c r="Z546" s="478"/>
      <c r="AA546" s="479"/>
      <c r="AB546" s="441" t="s">
        <v>53</v>
      </c>
      <c r="AC546" s="399"/>
      <c r="AD546" s="399"/>
      <c r="AE546" s="399"/>
      <c r="AF546" s="399"/>
      <c r="AG546" s="399"/>
      <c r="AH546" s="399"/>
      <c r="AI546" s="399"/>
      <c r="AJ546" s="399"/>
      <c r="AK546" s="399"/>
      <c r="AQ546" s="399" t="s">
        <v>193</v>
      </c>
      <c r="AR546" s="399"/>
    </row>
    <row r="547" spans="1:44" s="300" customFormat="1">
      <c r="A547" s="454"/>
      <c r="B547" s="457"/>
      <c r="C547" s="442" t="s">
        <v>42</v>
      </c>
      <c r="D547" s="443"/>
      <c r="E547" s="443"/>
      <c r="F547" s="443"/>
      <c r="G547" s="444"/>
      <c r="H547" s="417"/>
      <c r="I547" s="418"/>
      <c r="J547" s="418"/>
      <c r="K547" s="418"/>
      <c r="L547" s="418"/>
      <c r="M547" s="418"/>
      <c r="N547" s="418"/>
      <c r="O547" s="418"/>
      <c r="P547" s="418"/>
      <c r="Q547" s="418"/>
      <c r="R547" s="418"/>
      <c r="S547" s="445"/>
      <c r="T547" s="465"/>
      <c r="U547" s="468"/>
      <c r="V547" s="471"/>
      <c r="W547" s="29" t="s">
        <v>53</v>
      </c>
      <c r="X547" s="29" t="s">
        <v>56</v>
      </c>
      <c r="Y547" s="30" t="s">
        <v>57</v>
      </c>
      <c r="Z547" s="29" t="s">
        <v>45</v>
      </c>
      <c r="AA547" s="31" t="s">
        <v>46</v>
      </c>
      <c r="AB547" s="446" t="s">
        <v>81</v>
      </c>
      <c r="AC547" s="412"/>
      <c r="AD547" s="399" t="s">
        <v>148</v>
      </c>
      <c r="AE547" s="399"/>
      <c r="AF547" s="399" t="s">
        <v>149</v>
      </c>
      <c r="AG547" s="399"/>
      <c r="AH547" s="399" t="s">
        <v>150</v>
      </c>
      <c r="AI547" s="399"/>
      <c r="AJ547" s="399" t="s">
        <v>151</v>
      </c>
      <c r="AK547" s="399"/>
      <c r="AL547" s="399" t="s">
        <v>147</v>
      </c>
      <c r="AM547" s="399"/>
      <c r="AN547" s="399"/>
      <c r="AO547" s="399"/>
      <c r="AQ547" s="289" t="s">
        <v>191</v>
      </c>
      <c r="AR547" s="289" t="s">
        <v>29</v>
      </c>
    </row>
    <row r="548" spans="1:44" s="300" customFormat="1">
      <c r="C548" s="95"/>
      <c r="D548" s="95"/>
      <c r="E548" s="95"/>
      <c r="F548" s="95"/>
      <c r="G548" s="95"/>
      <c r="H548" s="440" t="s">
        <v>195</v>
      </c>
      <c r="I548" s="440"/>
      <c r="J548" s="440"/>
      <c r="K548" s="440"/>
      <c r="L548" s="440"/>
      <c r="M548" s="440"/>
      <c r="N548" s="440"/>
      <c r="O548" s="440"/>
      <c r="P548" s="440"/>
      <c r="Q548" s="440"/>
      <c r="R548" s="440"/>
      <c r="S548" s="440"/>
      <c r="T548" s="429">
        <f>AA491</f>
        <v>12</v>
      </c>
      <c r="U548" s="429"/>
      <c r="X548" s="255">
        <f>X538</f>
        <v>0</v>
      </c>
      <c r="Y548" s="255">
        <f>Y538</f>
        <v>0</v>
      </c>
      <c r="Z548" s="313"/>
      <c r="AA548" s="313">
        <f>AA538</f>
        <v>14.098690999999999</v>
      </c>
    </row>
    <row r="549" spans="1:44" s="300" customFormat="1">
      <c r="H549" s="297"/>
      <c r="I549" s="297"/>
      <c r="J549" s="297"/>
      <c r="K549" s="297"/>
      <c r="L549" s="297"/>
      <c r="M549" s="297"/>
      <c r="N549" s="297"/>
      <c r="O549" s="297"/>
      <c r="P549" s="297"/>
      <c r="Q549" s="297"/>
      <c r="R549" s="297"/>
      <c r="S549" s="297"/>
      <c r="X549" s="70"/>
      <c r="Y549" s="70"/>
    </row>
    <row r="550" spans="1:44" s="312" customFormat="1">
      <c r="A550" s="508">
        <v>104</v>
      </c>
      <c r="B550" s="508"/>
      <c r="C550" s="412" t="s">
        <v>715</v>
      </c>
      <c r="D550" s="412"/>
      <c r="E550" s="412"/>
      <c r="F550" s="412"/>
      <c r="G550" s="412"/>
      <c r="H550" s="507" t="str">
        <f>IF(C550="","",VLOOKUP(C550,[2]HILTI!$A$1:$D$10,2,FALSE))</f>
        <v>Chemická kotva</v>
      </c>
      <c r="I550" s="507"/>
      <c r="J550" s="507"/>
      <c r="K550" s="507"/>
      <c r="L550" s="507"/>
      <c r="M550" s="507"/>
      <c r="N550" s="507"/>
      <c r="O550" s="507"/>
      <c r="P550" s="507"/>
      <c r="Q550" s="507"/>
      <c r="R550" s="507"/>
      <c r="S550" s="507"/>
      <c r="T550" s="306"/>
      <c r="U550" s="306"/>
      <c r="V550" s="315"/>
      <c r="W550" s="316"/>
      <c r="X550" s="255"/>
      <c r="Y550" s="255"/>
      <c r="Z550" s="313"/>
      <c r="AA550" s="313"/>
      <c r="AC550" s="304"/>
      <c r="AD550" s="71"/>
      <c r="AE550" s="304"/>
      <c r="AF550" s="71"/>
      <c r="AG550" s="304"/>
      <c r="AH550" s="71"/>
      <c r="AI550" s="304"/>
      <c r="AJ550" s="71"/>
      <c r="AK550" s="304"/>
      <c r="AM550" s="69"/>
      <c r="AN550" s="71"/>
      <c r="AO550" s="304"/>
      <c r="AR550" s="304"/>
    </row>
    <row r="551" spans="1:44" s="312" customFormat="1">
      <c r="A551" s="311"/>
      <c r="B551" s="311"/>
      <c r="C551" s="412" t="s">
        <v>707</v>
      </c>
      <c r="D551" s="412"/>
      <c r="E551" s="412"/>
      <c r="F551" s="412"/>
      <c r="G551" s="412"/>
      <c r="H551" s="507" t="s">
        <v>908</v>
      </c>
      <c r="I551" s="507"/>
      <c r="J551" s="507"/>
      <c r="K551" s="507"/>
      <c r="L551" s="507"/>
      <c r="M551" s="507"/>
      <c r="N551" s="507"/>
      <c r="O551" s="507"/>
      <c r="P551" s="507"/>
      <c r="Q551" s="507"/>
      <c r="R551" s="507"/>
      <c r="S551" s="507"/>
      <c r="T551" s="412" t="str">
        <f>IF(C551="","",VLOOKUP(C551,[2]HILTI!$A$1:$D$12,3,FALSE))</f>
        <v>ks</v>
      </c>
      <c r="U551" s="412"/>
      <c r="V551" s="315">
        <v>88</v>
      </c>
      <c r="W551" s="315">
        <v>0</v>
      </c>
      <c r="X551" s="317">
        <f>V551*W551</f>
        <v>0</v>
      </c>
      <c r="Y551" s="255"/>
      <c r="Z551" s="313"/>
      <c r="AA551" s="313"/>
      <c r="AC551" s="304"/>
      <c r="AD551" s="71"/>
      <c r="AE551" s="304"/>
      <c r="AF551" s="71"/>
      <c r="AG551" s="304"/>
      <c r="AH551" s="71"/>
      <c r="AI551" s="304"/>
      <c r="AJ551" s="71"/>
      <c r="AK551" s="304"/>
      <c r="AM551" s="69"/>
      <c r="AN551" s="71"/>
      <c r="AO551" s="304"/>
      <c r="AR551" s="304"/>
    </row>
    <row r="552" spans="1:44" s="300" customFormat="1">
      <c r="H552" s="297"/>
      <c r="I552" s="297"/>
      <c r="J552" s="297"/>
      <c r="K552" s="297"/>
      <c r="L552" s="297"/>
      <c r="M552" s="297"/>
      <c r="N552" s="297"/>
      <c r="O552" s="297"/>
      <c r="P552" s="297"/>
      <c r="Q552" s="297"/>
      <c r="R552" s="297"/>
      <c r="S552" s="297"/>
      <c r="X552" s="70"/>
      <c r="Y552" s="70"/>
    </row>
    <row r="553" spans="1:44" s="312" customFormat="1">
      <c r="A553" s="508">
        <v>105</v>
      </c>
      <c r="B553" s="508"/>
      <c r="C553" s="412" t="s">
        <v>710</v>
      </c>
      <c r="D553" s="412"/>
      <c r="E553" s="412"/>
      <c r="F553" s="412"/>
      <c r="G553" s="412"/>
      <c r="H553" s="507" t="str">
        <f>IF(C553="","",VLOOKUP(C553,[2]HILTI!$A$1:$D$10,2,FALSE))</f>
        <v>Lepící hmota</v>
      </c>
      <c r="I553" s="507"/>
      <c r="J553" s="507"/>
      <c r="K553" s="507"/>
      <c r="L553" s="507"/>
      <c r="M553" s="507"/>
      <c r="N553" s="507"/>
      <c r="O553" s="507"/>
      <c r="P553" s="507"/>
      <c r="Q553" s="507"/>
      <c r="R553" s="507"/>
      <c r="S553" s="507"/>
      <c r="T553" s="412" t="str">
        <f>IF(C553="","",VLOOKUP(C553,[2]HILTI!$A$1:$D$12,3,FALSE))</f>
        <v>ks</v>
      </c>
      <c r="U553" s="412"/>
      <c r="V553" s="315">
        <v>6</v>
      </c>
      <c r="W553" s="315">
        <v>0</v>
      </c>
      <c r="X553" s="317">
        <f>V553*W553</f>
        <v>0</v>
      </c>
      <c r="Y553" s="255"/>
      <c r="Z553" s="313"/>
      <c r="AA553" s="313"/>
      <c r="AC553" s="304"/>
      <c r="AD553" s="71"/>
      <c r="AE553" s="304"/>
      <c r="AF553" s="71"/>
      <c r="AG553" s="304"/>
      <c r="AH553" s="71"/>
      <c r="AI553" s="304"/>
      <c r="AJ553" s="71"/>
      <c r="AK553" s="304"/>
      <c r="AM553" s="69"/>
      <c r="AN553" s="71"/>
      <c r="AO553" s="304"/>
      <c r="AR553" s="304"/>
    </row>
    <row r="554" spans="1:44" s="312" customFormat="1">
      <c r="A554" s="311"/>
      <c r="B554" s="311"/>
      <c r="C554" s="412" t="s">
        <v>711</v>
      </c>
      <c r="D554" s="412"/>
      <c r="E554" s="412"/>
      <c r="F554" s="412"/>
      <c r="G554" s="412"/>
      <c r="H554" s="507" t="s">
        <v>909</v>
      </c>
      <c r="I554" s="507"/>
      <c r="J554" s="507"/>
      <c r="K554" s="507"/>
      <c r="L554" s="507"/>
      <c r="M554" s="507"/>
      <c r="N554" s="507"/>
      <c r="O554" s="507"/>
      <c r="P554" s="507"/>
      <c r="Q554" s="507"/>
      <c r="R554" s="507"/>
      <c r="S554" s="507"/>
      <c r="T554" s="194"/>
      <c r="U554" s="194"/>
      <c r="V554" s="315"/>
      <c r="W554" s="316"/>
      <c r="X554" s="255"/>
      <c r="Y554" s="255"/>
      <c r="Z554" s="313"/>
      <c r="AA554" s="313"/>
      <c r="AC554" s="304"/>
      <c r="AD554" s="71"/>
      <c r="AE554" s="304"/>
      <c r="AF554" s="71"/>
      <c r="AG554" s="304"/>
      <c r="AH554" s="71"/>
      <c r="AI554" s="304"/>
      <c r="AJ554" s="71"/>
      <c r="AK554" s="304"/>
      <c r="AM554" s="69"/>
      <c r="AN554" s="71"/>
      <c r="AO554" s="304"/>
      <c r="AR554" s="304"/>
    </row>
    <row r="555" spans="1:44" s="312" customFormat="1">
      <c r="A555" s="311"/>
      <c r="B555" s="311"/>
      <c r="C555" s="412" t="s">
        <v>712</v>
      </c>
      <c r="D555" s="412"/>
      <c r="E555" s="412"/>
      <c r="F555" s="412"/>
      <c r="G555" s="412"/>
      <c r="H555" s="507" t="str">
        <f>IF(C555="","",VLOOKUP(C555,[2]HILTI!$A$1:$D$10,2,FALSE))</f>
        <v>balení 330 ml</v>
      </c>
      <c r="I555" s="507"/>
      <c r="J555" s="507"/>
      <c r="K555" s="507"/>
      <c r="L555" s="507"/>
      <c r="M555" s="507"/>
      <c r="N555" s="507"/>
      <c r="O555" s="507"/>
      <c r="P555" s="507"/>
      <c r="Q555" s="507"/>
      <c r="R555" s="507"/>
      <c r="S555" s="507"/>
      <c r="T555" s="306"/>
      <c r="U555" s="306"/>
      <c r="V555" s="315"/>
      <c r="W555" s="316"/>
      <c r="X555" s="255"/>
      <c r="Y555" s="255"/>
      <c r="Z555" s="313"/>
      <c r="AA555" s="313"/>
      <c r="AC555" s="304"/>
      <c r="AD555" s="71"/>
      <c r="AE555" s="304"/>
      <c r="AF555" s="71"/>
      <c r="AG555" s="304"/>
      <c r="AH555" s="71"/>
      <c r="AI555" s="304"/>
      <c r="AJ555" s="71"/>
      <c r="AK555" s="304"/>
      <c r="AM555" s="69"/>
      <c r="AN555" s="71"/>
      <c r="AO555" s="304"/>
      <c r="AR555" s="304"/>
    </row>
    <row r="556" spans="1:44" s="311" customFormat="1">
      <c r="A556" s="194"/>
      <c r="B556" s="194"/>
      <c r="C556" s="194"/>
      <c r="D556" s="194"/>
      <c r="E556" s="194"/>
      <c r="F556" s="194"/>
      <c r="G556" s="194"/>
      <c r="H556" s="194"/>
      <c r="I556" s="194"/>
      <c r="J556" s="194"/>
      <c r="K556" s="194"/>
      <c r="L556" s="194"/>
      <c r="M556" s="194"/>
      <c r="N556" s="194"/>
      <c r="O556" s="194"/>
      <c r="P556" s="194"/>
      <c r="Q556" s="194"/>
      <c r="R556" s="194"/>
      <c r="S556" s="194"/>
      <c r="T556" s="194"/>
      <c r="U556" s="194"/>
      <c r="V556" s="315"/>
      <c r="W556" s="319"/>
      <c r="X556" s="316"/>
      <c r="Y556" s="316"/>
      <c r="Z556" s="320"/>
      <c r="AA556" s="320"/>
      <c r="AC556" s="176"/>
      <c r="AD556" s="237"/>
      <c r="AE556" s="176"/>
      <c r="AF556" s="237"/>
      <c r="AG556" s="176"/>
      <c r="AH556" s="237"/>
      <c r="AI556" s="176"/>
      <c r="AJ556" s="237"/>
      <c r="AK556" s="176"/>
      <c r="AM556" s="238"/>
      <c r="AN556" s="237"/>
      <c r="AO556" s="176"/>
      <c r="AR556" s="176"/>
    </row>
    <row r="557" spans="1:44" s="311" customFormat="1">
      <c r="A557" s="508">
        <v>106</v>
      </c>
      <c r="B557" s="508"/>
      <c r="C557" s="412" t="s">
        <v>713</v>
      </c>
      <c r="D557" s="412"/>
      <c r="E557" s="412"/>
      <c r="F557" s="412"/>
      <c r="G557" s="412"/>
      <c r="H557" s="507" t="s">
        <v>910</v>
      </c>
      <c r="I557" s="507"/>
      <c r="J557" s="507"/>
      <c r="K557" s="507"/>
      <c r="L557" s="507"/>
      <c r="M557" s="507"/>
      <c r="N557" s="507"/>
      <c r="O557" s="507"/>
      <c r="P557" s="507"/>
      <c r="Q557" s="507"/>
      <c r="R557" s="507"/>
      <c r="S557" s="507"/>
      <c r="T557" s="412" t="str">
        <f>IF(C557="","",VLOOKUP(C557,[2]HILTI!$A$1:$D$12,3,FALSE))</f>
        <v>ks</v>
      </c>
      <c r="U557" s="412"/>
      <c r="V557" s="315">
        <f>V551</f>
        <v>88</v>
      </c>
      <c r="W557" s="315">
        <v>0</v>
      </c>
      <c r="X557" s="321"/>
      <c r="Y557" s="321">
        <f>V557*W557</f>
        <v>0</v>
      </c>
      <c r="Z557" s="320"/>
      <c r="AA557" s="320"/>
      <c r="AC557" s="176"/>
      <c r="AD557" s="237"/>
      <c r="AE557" s="176"/>
      <c r="AF557" s="237"/>
      <c r="AG557" s="176"/>
      <c r="AH557" s="237"/>
      <c r="AI557" s="176"/>
      <c r="AJ557" s="237"/>
      <c r="AK557" s="176"/>
      <c r="AM557" s="238"/>
      <c r="AN557" s="237"/>
      <c r="AO557" s="176"/>
      <c r="AR557" s="176"/>
    </row>
    <row r="558" spans="1:44" s="312" customFormat="1">
      <c r="H558" s="309"/>
      <c r="I558" s="309"/>
      <c r="J558" s="309"/>
      <c r="K558" s="309"/>
      <c r="L558" s="309"/>
      <c r="M558" s="309"/>
      <c r="N558" s="309"/>
      <c r="O558" s="309"/>
      <c r="P558" s="309"/>
      <c r="Q558" s="309"/>
      <c r="R558" s="309"/>
      <c r="S558" s="309"/>
      <c r="X558" s="70"/>
      <c r="Y558" s="70"/>
    </row>
    <row r="559" spans="1:44" s="312" customFormat="1">
      <c r="A559" s="502">
        <v>107</v>
      </c>
      <c r="B559" s="502"/>
      <c r="C559" s="418" t="s">
        <v>633</v>
      </c>
      <c r="D559" s="418"/>
      <c r="E559" s="418"/>
      <c r="F559" s="418"/>
      <c r="G559" s="418"/>
      <c r="H559" s="503" t="s">
        <v>870</v>
      </c>
      <c r="I559" s="503"/>
      <c r="J559" s="503"/>
      <c r="K559" s="503"/>
      <c r="L559" s="503"/>
      <c r="M559" s="503"/>
      <c r="N559" s="503"/>
      <c r="O559" s="503"/>
      <c r="P559" s="503"/>
      <c r="Q559" s="503"/>
      <c r="R559" s="503"/>
      <c r="S559" s="503"/>
      <c r="T559" s="418" t="str">
        <f>IF(C559="","",VLOOKUP(C559,[2]ÚRS!$A$6:$D$387,3,FALSE))</f>
        <v>kg</v>
      </c>
      <c r="U559" s="418"/>
      <c r="V559" s="322">
        <f>AA534*1000</f>
        <v>4235</v>
      </c>
      <c r="W559" s="323">
        <v>0</v>
      </c>
      <c r="X559" s="324"/>
      <c r="Y559" s="324">
        <f>V559*W559</f>
        <v>0</v>
      </c>
      <c r="Z559" s="325"/>
      <c r="AA559" s="325"/>
      <c r="AC559" s="304"/>
      <c r="AD559" s="71"/>
      <c r="AE559" s="304"/>
      <c r="AF559" s="71"/>
      <c r="AG559" s="304"/>
      <c r="AH559" s="71"/>
      <c r="AI559" s="304"/>
      <c r="AJ559" s="71"/>
      <c r="AK559" s="304"/>
      <c r="AM559" s="69"/>
      <c r="AN559" s="71"/>
      <c r="AO559" s="304"/>
      <c r="AR559" s="304"/>
    </row>
    <row r="560" spans="1:44" s="300" customFormat="1">
      <c r="H560" s="297"/>
      <c r="I560" s="297"/>
      <c r="J560" s="297"/>
      <c r="K560" s="297"/>
      <c r="L560" s="297"/>
      <c r="M560" s="297"/>
      <c r="N560" s="297"/>
      <c r="O560" s="297"/>
      <c r="P560" s="297"/>
      <c r="Q560" s="297"/>
      <c r="R560" s="297"/>
      <c r="S560" s="297"/>
      <c r="X560" s="70"/>
      <c r="Y560" s="70"/>
    </row>
    <row r="561" spans="1:44" s="312" customFormat="1">
      <c r="A561" s="504">
        <v>108</v>
      </c>
      <c r="B561" s="504"/>
      <c r="C561" s="1"/>
      <c r="D561" s="1"/>
      <c r="E561" s="1"/>
      <c r="F561" s="1"/>
      <c r="G561" s="1"/>
      <c r="H561" s="505" t="s">
        <v>871</v>
      </c>
      <c r="I561" s="505"/>
      <c r="J561" s="505"/>
      <c r="K561" s="505"/>
      <c r="L561" s="505"/>
      <c r="M561" s="505"/>
      <c r="N561" s="505"/>
      <c r="O561" s="505"/>
      <c r="P561" s="505"/>
      <c r="Q561" s="505"/>
      <c r="R561" s="505"/>
      <c r="S561" s="505"/>
      <c r="T561" s="1"/>
      <c r="U561" s="1"/>
      <c r="V561" s="313"/>
      <c r="W561" s="255"/>
      <c r="X561" s="255"/>
      <c r="Y561" s="255"/>
      <c r="Z561" s="313"/>
      <c r="AA561" s="313"/>
      <c r="AC561" s="303"/>
      <c r="AE561" s="303"/>
      <c r="AG561" s="303"/>
      <c r="AI561" s="303"/>
      <c r="AK561" s="303"/>
      <c r="AM561" s="270"/>
      <c r="AO561" s="82"/>
      <c r="AR561" s="271"/>
    </row>
    <row r="562" spans="1:44" s="312" customFormat="1">
      <c r="H562" s="509" t="s">
        <v>872</v>
      </c>
      <c r="I562" s="505"/>
      <c r="J562" s="505"/>
      <c r="K562" s="505"/>
      <c r="L562" s="505"/>
      <c r="M562" s="505"/>
      <c r="N562" s="505"/>
      <c r="O562" s="505"/>
      <c r="P562" s="505"/>
      <c r="Q562" s="505"/>
      <c r="R562" s="505"/>
      <c r="S562" s="505"/>
      <c r="T562" s="399" t="s">
        <v>80</v>
      </c>
      <c r="U562" s="399"/>
      <c r="V562" s="313">
        <v>1</v>
      </c>
      <c r="W562" s="255">
        <f>AM562</f>
        <v>0</v>
      </c>
      <c r="X562" s="255">
        <f>V562*W562</f>
        <v>0</v>
      </c>
      <c r="Y562" s="255"/>
      <c r="Z562" s="313">
        <f>AB562/1000</f>
        <v>0.38500000000000001</v>
      </c>
      <c r="AA562" s="313">
        <f>V562*Z562</f>
        <v>0.38500000000000001</v>
      </c>
      <c r="AB562" s="312">
        <v>385</v>
      </c>
      <c r="AC562" s="304"/>
      <c r="AD562" s="71"/>
      <c r="AE562" s="304"/>
      <c r="AF562" s="71"/>
      <c r="AG562" s="304"/>
      <c r="AH562" s="71"/>
      <c r="AI562" s="304"/>
      <c r="AJ562" s="71"/>
      <c r="AK562" s="304"/>
      <c r="AM562" s="69"/>
      <c r="AN562" s="71"/>
      <c r="AO562" s="304"/>
      <c r="AR562" s="304"/>
    </row>
    <row r="563" spans="1:44" s="300" customFormat="1">
      <c r="H563" s="297"/>
      <c r="I563" s="297"/>
      <c r="J563" s="297"/>
      <c r="K563" s="297"/>
      <c r="L563" s="297"/>
      <c r="M563" s="297"/>
      <c r="N563" s="297"/>
      <c r="O563" s="297"/>
      <c r="P563" s="297"/>
      <c r="Q563" s="297"/>
      <c r="R563" s="297"/>
      <c r="S563" s="297"/>
      <c r="X563" s="70"/>
      <c r="Y563" s="70"/>
    </row>
    <row r="564" spans="1:44" s="312" customFormat="1">
      <c r="A564" s="508">
        <v>109</v>
      </c>
      <c r="B564" s="508"/>
      <c r="C564" s="412" t="s">
        <v>715</v>
      </c>
      <c r="D564" s="412"/>
      <c r="E564" s="412"/>
      <c r="F564" s="412"/>
      <c r="G564" s="412"/>
      <c r="H564" s="507" t="str">
        <f>IF(C564="","",VLOOKUP(C564,[2]HILTI!$A$1:$D$10,2,FALSE))</f>
        <v>Chemická kotva</v>
      </c>
      <c r="I564" s="507"/>
      <c r="J564" s="507"/>
      <c r="K564" s="507"/>
      <c r="L564" s="507"/>
      <c r="M564" s="507"/>
      <c r="N564" s="507"/>
      <c r="O564" s="507"/>
      <c r="P564" s="507"/>
      <c r="Q564" s="507"/>
      <c r="R564" s="507"/>
      <c r="S564" s="507"/>
      <c r="T564" s="306"/>
      <c r="U564" s="306"/>
      <c r="V564" s="315"/>
      <c r="W564" s="316"/>
      <c r="X564" s="255"/>
      <c r="Y564" s="255"/>
      <c r="Z564" s="313"/>
      <c r="AA564" s="313"/>
      <c r="AC564" s="304"/>
      <c r="AD564" s="71"/>
      <c r="AE564" s="304"/>
      <c r="AF564" s="71"/>
      <c r="AG564" s="304"/>
      <c r="AH564" s="71"/>
      <c r="AI564" s="304"/>
      <c r="AJ564" s="71"/>
      <c r="AK564" s="304"/>
      <c r="AM564" s="69"/>
      <c r="AN564" s="71"/>
      <c r="AO564" s="304"/>
      <c r="AR564" s="304"/>
    </row>
    <row r="565" spans="1:44" s="312" customFormat="1">
      <c r="A565" s="311"/>
      <c r="B565" s="311"/>
      <c r="C565" s="412" t="s">
        <v>707</v>
      </c>
      <c r="D565" s="412"/>
      <c r="E565" s="412"/>
      <c r="F565" s="412"/>
      <c r="G565" s="412"/>
      <c r="H565" s="507" t="s">
        <v>908</v>
      </c>
      <c r="I565" s="507"/>
      <c r="J565" s="507"/>
      <c r="K565" s="507"/>
      <c r="L565" s="507"/>
      <c r="M565" s="507"/>
      <c r="N565" s="507"/>
      <c r="O565" s="507"/>
      <c r="P565" s="507"/>
      <c r="Q565" s="507"/>
      <c r="R565" s="507"/>
      <c r="S565" s="507"/>
      <c r="T565" s="412" t="str">
        <f>IF(C565="","",VLOOKUP(C565,[2]HILTI!$A$1:$D$12,3,FALSE))</f>
        <v>ks</v>
      </c>
      <c r="U565" s="412"/>
      <c r="V565" s="315">
        <v>8</v>
      </c>
      <c r="W565" s="315">
        <v>0</v>
      </c>
      <c r="X565" s="317">
        <f>V565*W565</f>
        <v>0</v>
      </c>
      <c r="Y565" s="255"/>
      <c r="Z565" s="313"/>
      <c r="AA565" s="313"/>
      <c r="AC565" s="304"/>
      <c r="AD565" s="71"/>
      <c r="AE565" s="304"/>
      <c r="AF565" s="71"/>
      <c r="AG565" s="304"/>
      <c r="AH565" s="71"/>
      <c r="AI565" s="304"/>
      <c r="AJ565" s="71"/>
      <c r="AK565" s="304"/>
      <c r="AM565" s="69"/>
      <c r="AN565" s="71"/>
      <c r="AO565" s="304"/>
      <c r="AR565" s="304"/>
    </row>
    <row r="566" spans="1:44" s="312" customFormat="1">
      <c r="H566" s="309"/>
      <c r="I566" s="309"/>
      <c r="J566" s="309"/>
      <c r="K566" s="309"/>
      <c r="L566" s="309"/>
      <c r="M566" s="309"/>
      <c r="N566" s="309"/>
      <c r="O566" s="309"/>
      <c r="P566" s="309"/>
      <c r="Q566" s="309"/>
      <c r="R566" s="309"/>
      <c r="S566" s="309"/>
      <c r="X566" s="70"/>
      <c r="Y566" s="70"/>
    </row>
    <row r="567" spans="1:44" s="312" customFormat="1">
      <c r="A567" s="508">
        <v>110</v>
      </c>
      <c r="B567" s="508"/>
      <c r="C567" s="412" t="s">
        <v>710</v>
      </c>
      <c r="D567" s="412"/>
      <c r="E567" s="412"/>
      <c r="F567" s="412"/>
      <c r="G567" s="412"/>
      <c r="H567" s="507" t="str">
        <f>IF(C567="","",VLOOKUP(C567,[2]HILTI!$A$1:$D$10,2,FALSE))</f>
        <v>Lepící hmota</v>
      </c>
      <c r="I567" s="507"/>
      <c r="J567" s="507"/>
      <c r="K567" s="507"/>
      <c r="L567" s="507"/>
      <c r="M567" s="507"/>
      <c r="N567" s="507"/>
      <c r="O567" s="507"/>
      <c r="P567" s="507"/>
      <c r="Q567" s="507"/>
      <c r="R567" s="507"/>
      <c r="S567" s="507"/>
      <c r="T567" s="412" t="str">
        <f>IF(C567="","",VLOOKUP(C567,[2]HILTI!$A$1:$D$12,3,FALSE))</f>
        <v>ks</v>
      </c>
      <c r="U567" s="412"/>
      <c r="V567" s="315">
        <v>1</v>
      </c>
      <c r="W567" s="315">
        <v>0</v>
      </c>
      <c r="X567" s="317">
        <f>V567*W567</f>
        <v>0</v>
      </c>
      <c r="Y567" s="255"/>
      <c r="Z567" s="313"/>
      <c r="AA567" s="313"/>
      <c r="AC567" s="304"/>
      <c r="AD567" s="71"/>
      <c r="AE567" s="304"/>
      <c r="AF567" s="71"/>
      <c r="AG567" s="304"/>
      <c r="AH567" s="71"/>
      <c r="AI567" s="304"/>
      <c r="AJ567" s="71"/>
      <c r="AK567" s="304"/>
      <c r="AM567" s="69"/>
      <c r="AN567" s="71"/>
      <c r="AO567" s="304"/>
      <c r="AR567" s="304"/>
    </row>
    <row r="568" spans="1:44" s="312" customFormat="1">
      <c r="A568" s="311"/>
      <c r="B568" s="311"/>
      <c r="C568" s="412" t="s">
        <v>711</v>
      </c>
      <c r="D568" s="412"/>
      <c r="E568" s="412"/>
      <c r="F568" s="412"/>
      <c r="G568" s="412"/>
      <c r="H568" s="507" t="s">
        <v>909</v>
      </c>
      <c r="I568" s="507"/>
      <c r="J568" s="507"/>
      <c r="K568" s="507"/>
      <c r="L568" s="507"/>
      <c r="M568" s="507"/>
      <c r="N568" s="507"/>
      <c r="O568" s="507"/>
      <c r="P568" s="507"/>
      <c r="Q568" s="507"/>
      <c r="R568" s="507"/>
      <c r="S568" s="507"/>
      <c r="T568" s="194"/>
      <c r="U568" s="194"/>
      <c r="V568" s="315"/>
      <c r="W568" s="316"/>
      <c r="X568" s="255"/>
      <c r="Y568" s="255"/>
      <c r="Z568" s="313"/>
      <c r="AA568" s="313"/>
      <c r="AC568" s="304"/>
      <c r="AD568" s="71"/>
      <c r="AE568" s="304"/>
      <c r="AF568" s="71"/>
      <c r="AG568" s="304"/>
      <c r="AH568" s="71"/>
      <c r="AI568" s="304"/>
      <c r="AJ568" s="71"/>
      <c r="AK568" s="304"/>
      <c r="AM568" s="69"/>
      <c r="AN568" s="71"/>
      <c r="AO568" s="304"/>
      <c r="AR568" s="304"/>
    </row>
    <row r="569" spans="1:44" s="312" customFormat="1">
      <c r="A569" s="311"/>
      <c r="B569" s="311"/>
      <c r="C569" s="412" t="s">
        <v>712</v>
      </c>
      <c r="D569" s="412"/>
      <c r="E569" s="412"/>
      <c r="F569" s="412"/>
      <c r="G569" s="412"/>
      <c r="H569" s="507" t="str">
        <f>IF(C569="","",VLOOKUP(C569,[2]HILTI!$A$1:$D$10,2,FALSE))</f>
        <v>balení 330 ml</v>
      </c>
      <c r="I569" s="507"/>
      <c r="J569" s="507"/>
      <c r="K569" s="507"/>
      <c r="L569" s="507"/>
      <c r="M569" s="507"/>
      <c r="N569" s="507"/>
      <c r="O569" s="507"/>
      <c r="P569" s="507"/>
      <c r="Q569" s="507"/>
      <c r="R569" s="507"/>
      <c r="S569" s="507"/>
      <c r="T569" s="306"/>
      <c r="U569" s="306"/>
      <c r="V569" s="315"/>
      <c r="W569" s="316"/>
      <c r="X569" s="255"/>
      <c r="Y569" s="255"/>
      <c r="Z569" s="313"/>
      <c r="AA569" s="313"/>
      <c r="AC569" s="304"/>
      <c r="AD569" s="71"/>
      <c r="AE569" s="304"/>
      <c r="AF569" s="71"/>
      <c r="AG569" s="304"/>
      <c r="AH569" s="71"/>
      <c r="AI569" s="304"/>
      <c r="AJ569" s="71"/>
      <c r="AK569" s="304"/>
      <c r="AM569" s="69"/>
      <c r="AN569" s="71"/>
      <c r="AO569" s="304"/>
      <c r="AR569" s="304"/>
    </row>
    <row r="570" spans="1:44" s="311" customFormat="1">
      <c r="A570" s="194"/>
      <c r="B570" s="194"/>
      <c r="C570" s="194"/>
      <c r="D570" s="194"/>
      <c r="E570" s="194"/>
      <c r="F570" s="194"/>
      <c r="G570" s="194"/>
      <c r="H570" s="194"/>
      <c r="I570" s="194"/>
      <c r="J570" s="194"/>
      <c r="K570" s="194"/>
      <c r="L570" s="194"/>
      <c r="M570" s="194"/>
      <c r="N570" s="194"/>
      <c r="O570" s="194"/>
      <c r="P570" s="194"/>
      <c r="Q570" s="194"/>
      <c r="R570" s="194"/>
      <c r="S570" s="194"/>
      <c r="T570" s="194"/>
      <c r="U570" s="194"/>
      <c r="V570" s="315"/>
      <c r="W570" s="319"/>
      <c r="X570" s="316"/>
      <c r="Y570" s="316"/>
      <c r="Z570" s="320"/>
      <c r="AA570" s="320"/>
      <c r="AC570" s="176"/>
      <c r="AD570" s="237"/>
      <c r="AE570" s="176"/>
      <c r="AF570" s="237"/>
      <c r="AG570" s="176"/>
      <c r="AH570" s="237"/>
      <c r="AI570" s="176"/>
      <c r="AJ570" s="237"/>
      <c r="AK570" s="176"/>
      <c r="AM570" s="238"/>
      <c r="AN570" s="237"/>
      <c r="AO570" s="176"/>
      <c r="AR570" s="176"/>
    </row>
    <row r="571" spans="1:44" s="311" customFormat="1">
      <c r="A571" s="508">
        <v>111</v>
      </c>
      <c r="B571" s="508"/>
      <c r="C571" s="412" t="s">
        <v>713</v>
      </c>
      <c r="D571" s="412"/>
      <c r="E571" s="412"/>
      <c r="F571" s="412"/>
      <c r="G571" s="412"/>
      <c r="H571" s="507" t="s">
        <v>910</v>
      </c>
      <c r="I571" s="507"/>
      <c r="J571" s="507"/>
      <c r="K571" s="507"/>
      <c r="L571" s="507"/>
      <c r="M571" s="507"/>
      <c r="N571" s="507"/>
      <c r="O571" s="507"/>
      <c r="P571" s="507"/>
      <c r="Q571" s="507"/>
      <c r="R571" s="507"/>
      <c r="S571" s="507"/>
      <c r="T571" s="412" t="str">
        <f>IF(C571="","",VLOOKUP(C571,[2]HILTI!$A$1:$D$12,3,FALSE))</f>
        <v>ks</v>
      </c>
      <c r="U571" s="412"/>
      <c r="V571" s="315">
        <f>V565</f>
        <v>8</v>
      </c>
      <c r="W571" s="315">
        <v>0</v>
      </c>
      <c r="X571" s="321"/>
      <c r="Y571" s="321">
        <f>V571*W571</f>
        <v>0</v>
      </c>
      <c r="Z571" s="320"/>
      <c r="AA571" s="320"/>
      <c r="AC571" s="176"/>
      <c r="AD571" s="237"/>
      <c r="AE571" s="176"/>
      <c r="AF571" s="237"/>
      <c r="AG571" s="176"/>
      <c r="AH571" s="237"/>
      <c r="AI571" s="176"/>
      <c r="AJ571" s="237"/>
      <c r="AK571" s="176"/>
      <c r="AM571" s="238"/>
      <c r="AN571" s="237"/>
      <c r="AO571" s="176"/>
      <c r="AR571" s="176"/>
    </row>
    <row r="572" spans="1:44" s="312" customFormat="1">
      <c r="H572" s="309"/>
      <c r="I572" s="309"/>
      <c r="J572" s="309"/>
      <c r="K572" s="309"/>
      <c r="L572" s="309"/>
      <c r="M572" s="309"/>
      <c r="N572" s="309"/>
      <c r="O572" s="309"/>
      <c r="P572" s="309"/>
      <c r="Q572" s="309"/>
      <c r="R572" s="309"/>
      <c r="S572" s="309"/>
      <c r="X572" s="70"/>
      <c r="Y572" s="70"/>
    </row>
    <row r="573" spans="1:44" s="312" customFormat="1">
      <c r="A573" s="508">
        <v>112</v>
      </c>
      <c r="B573" s="508"/>
      <c r="C573" s="412" t="s">
        <v>633</v>
      </c>
      <c r="D573" s="412"/>
      <c r="E573" s="412"/>
      <c r="F573" s="412"/>
      <c r="G573" s="412"/>
      <c r="H573" s="507" t="s">
        <v>874</v>
      </c>
      <c r="I573" s="507"/>
      <c r="J573" s="507"/>
      <c r="K573" s="507"/>
      <c r="L573" s="507"/>
      <c r="M573" s="507"/>
      <c r="N573" s="507"/>
      <c r="O573" s="507"/>
      <c r="P573" s="507"/>
      <c r="Q573" s="507"/>
      <c r="R573" s="507"/>
      <c r="S573" s="507"/>
      <c r="T573" s="412" t="str">
        <f>IF(C573="","",VLOOKUP(C573,[2]ÚRS!$A$6:$D$387,3,FALSE))</f>
        <v>kg</v>
      </c>
      <c r="U573" s="412"/>
      <c r="V573" s="315">
        <f>AA562*1000</f>
        <v>385</v>
      </c>
      <c r="W573" s="319">
        <v>0</v>
      </c>
      <c r="X573" s="316"/>
      <c r="Y573" s="316">
        <f>V573*W573</f>
        <v>0</v>
      </c>
      <c r="Z573" s="320"/>
      <c r="AA573" s="320"/>
      <c r="AC573" s="304"/>
      <c r="AD573" s="71"/>
      <c r="AE573" s="304"/>
      <c r="AF573" s="71"/>
      <c r="AG573" s="304"/>
      <c r="AH573" s="71"/>
      <c r="AI573" s="304"/>
      <c r="AJ573" s="71"/>
      <c r="AK573" s="304"/>
      <c r="AM573" s="69"/>
      <c r="AN573" s="71"/>
      <c r="AO573" s="304"/>
      <c r="AR573" s="304"/>
    </row>
    <row r="574" spans="1:44" s="312" customFormat="1">
      <c r="A574" s="310"/>
      <c r="B574" s="310"/>
      <c r="C574" s="310"/>
      <c r="D574" s="310"/>
      <c r="E574" s="310"/>
      <c r="F574" s="310"/>
      <c r="G574" s="310"/>
      <c r="H574" s="503" t="s">
        <v>872</v>
      </c>
      <c r="I574" s="503"/>
      <c r="J574" s="503"/>
      <c r="K574" s="503"/>
      <c r="L574" s="503"/>
      <c r="M574" s="503"/>
      <c r="N574" s="503"/>
      <c r="O574" s="503"/>
      <c r="P574" s="503"/>
      <c r="Q574" s="503"/>
      <c r="R574" s="503"/>
      <c r="S574" s="503"/>
      <c r="T574" s="310"/>
      <c r="U574" s="310"/>
      <c r="V574" s="310"/>
      <c r="W574" s="310"/>
      <c r="X574" s="74"/>
      <c r="Y574" s="74"/>
      <c r="Z574" s="310"/>
      <c r="AA574" s="310"/>
    </row>
    <row r="575" spans="1:44" s="312" customFormat="1">
      <c r="H575" s="309"/>
      <c r="I575" s="309"/>
      <c r="J575" s="309"/>
      <c r="K575" s="309"/>
      <c r="L575" s="309"/>
      <c r="M575" s="309"/>
      <c r="N575" s="309"/>
      <c r="O575" s="309"/>
      <c r="P575" s="309"/>
      <c r="Q575" s="309"/>
      <c r="R575" s="309"/>
      <c r="S575" s="309"/>
      <c r="X575" s="70"/>
      <c r="Y575" s="70"/>
    </row>
    <row r="576" spans="1:44" s="312" customFormat="1">
      <c r="A576" s="504">
        <v>113</v>
      </c>
      <c r="B576" s="504"/>
      <c r="C576" s="1"/>
      <c r="D576" s="1"/>
      <c r="E576" s="1"/>
      <c r="F576" s="1"/>
      <c r="G576" s="1"/>
      <c r="H576" s="505" t="s">
        <v>875</v>
      </c>
      <c r="I576" s="505"/>
      <c r="J576" s="505"/>
      <c r="K576" s="505"/>
      <c r="L576" s="505"/>
      <c r="M576" s="505"/>
      <c r="N576" s="505"/>
      <c r="O576" s="505"/>
      <c r="P576" s="505"/>
      <c r="Q576" s="505"/>
      <c r="R576" s="505"/>
      <c r="S576" s="505"/>
      <c r="T576" s="1"/>
      <c r="U576" s="1"/>
      <c r="V576" s="313"/>
      <c r="W576" s="255"/>
      <c r="X576" s="255"/>
      <c r="Y576" s="255"/>
      <c r="Z576" s="313"/>
      <c r="AA576" s="313"/>
      <c r="AC576" s="303"/>
      <c r="AE576" s="303"/>
      <c r="AG576" s="303"/>
      <c r="AI576" s="303"/>
      <c r="AK576" s="303"/>
      <c r="AM576" s="270"/>
      <c r="AO576" s="82"/>
      <c r="AR576" s="271"/>
    </row>
    <row r="577" spans="1:44" s="312" customFormat="1">
      <c r="H577" s="509" t="s">
        <v>876</v>
      </c>
      <c r="I577" s="505"/>
      <c r="J577" s="505"/>
      <c r="K577" s="505"/>
      <c r="L577" s="505"/>
      <c r="M577" s="505"/>
      <c r="N577" s="505"/>
      <c r="O577" s="505"/>
      <c r="P577" s="505"/>
      <c r="Q577" s="505"/>
      <c r="R577" s="505"/>
      <c r="S577" s="505"/>
      <c r="T577" s="399" t="s">
        <v>80</v>
      </c>
      <c r="U577" s="399"/>
      <c r="V577" s="313">
        <v>2</v>
      </c>
      <c r="W577" s="255">
        <f>AM577</f>
        <v>0</v>
      </c>
      <c r="X577" s="255">
        <f>V577*W577</f>
        <v>0</v>
      </c>
      <c r="Y577" s="255"/>
      <c r="Z577" s="313">
        <f>AB577/1000</f>
        <v>0.2475</v>
      </c>
      <c r="AA577" s="313">
        <f>V577*Z577</f>
        <v>0.495</v>
      </c>
      <c r="AB577" s="312">
        <v>247.5</v>
      </c>
      <c r="AC577" s="304"/>
      <c r="AD577" s="71"/>
      <c r="AE577" s="304"/>
      <c r="AF577" s="71"/>
      <c r="AG577" s="304"/>
      <c r="AH577" s="71"/>
      <c r="AI577" s="304"/>
      <c r="AJ577" s="71"/>
      <c r="AK577" s="304"/>
      <c r="AM577" s="69"/>
      <c r="AN577" s="71"/>
      <c r="AO577" s="304"/>
      <c r="AR577" s="304"/>
    </row>
    <row r="578" spans="1:44" s="312" customFormat="1">
      <c r="H578" s="309"/>
      <c r="I578" s="309"/>
      <c r="J578" s="309"/>
      <c r="K578" s="309"/>
      <c r="L578" s="309"/>
      <c r="M578" s="309"/>
      <c r="N578" s="309"/>
      <c r="O578" s="309"/>
      <c r="P578" s="309"/>
      <c r="Q578" s="309"/>
      <c r="R578" s="309"/>
      <c r="S578" s="309"/>
      <c r="X578" s="70"/>
      <c r="Y578" s="70"/>
    </row>
    <row r="579" spans="1:44" s="312" customFormat="1">
      <c r="A579" s="508">
        <v>114</v>
      </c>
      <c r="B579" s="508"/>
      <c r="C579" s="412" t="s">
        <v>715</v>
      </c>
      <c r="D579" s="412"/>
      <c r="E579" s="412"/>
      <c r="F579" s="412"/>
      <c r="G579" s="412"/>
      <c r="H579" s="507" t="str">
        <f>IF(C579="","",VLOOKUP(C579,[2]HILTI!$A$1:$D$10,2,FALSE))</f>
        <v>Chemická kotva</v>
      </c>
      <c r="I579" s="507"/>
      <c r="J579" s="507"/>
      <c r="K579" s="507"/>
      <c r="L579" s="507"/>
      <c r="M579" s="507"/>
      <c r="N579" s="507"/>
      <c r="O579" s="507"/>
      <c r="P579" s="507"/>
      <c r="Q579" s="507"/>
      <c r="R579" s="507"/>
      <c r="S579" s="507"/>
      <c r="T579" s="306"/>
      <c r="U579" s="306"/>
      <c r="V579" s="315"/>
      <c r="W579" s="316"/>
      <c r="X579" s="255"/>
      <c r="Y579" s="255"/>
      <c r="Z579" s="313"/>
      <c r="AA579" s="313"/>
      <c r="AC579" s="304"/>
      <c r="AD579" s="71"/>
      <c r="AE579" s="304"/>
      <c r="AF579" s="71"/>
      <c r="AG579" s="304"/>
      <c r="AH579" s="71"/>
      <c r="AI579" s="304"/>
      <c r="AJ579" s="71"/>
      <c r="AK579" s="304"/>
      <c r="AM579" s="69"/>
      <c r="AN579" s="71"/>
      <c r="AO579" s="304"/>
      <c r="AR579" s="304"/>
    </row>
    <row r="580" spans="1:44" s="312" customFormat="1">
      <c r="A580" s="311"/>
      <c r="B580" s="311"/>
      <c r="C580" s="412" t="s">
        <v>707</v>
      </c>
      <c r="D580" s="412"/>
      <c r="E580" s="412"/>
      <c r="F580" s="412"/>
      <c r="G580" s="412"/>
      <c r="H580" s="507" t="s">
        <v>908</v>
      </c>
      <c r="I580" s="507"/>
      <c r="J580" s="507"/>
      <c r="K580" s="507"/>
      <c r="L580" s="507"/>
      <c r="M580" s="507"/>
      <c r="N580" s="507"/>
      <c r="O580" s="507"/>
      <c r="P580" s="507"/>
      <c r="Q580" s="507"/>
      <c r="R580" s="507"/>
      <c r="S580" s="507"/>
      <c r="T580" s="412" t="str">
        <f>IF(C580="","",VLOOKUP(C580,[2]HILTI!$A$1:$D$12,3,FALSE))</f>
        <v>ks</v>
      </c>
      <c r="U580" s="412"/>
      <c r="V580" s="315">
        <f>8*V577</f>
        <v>16</v>
      </c>
      <c r="W580" s="315">
        <v>0</v>
      </c>
      <c r="X580" s="317">
        <f>V580*W580</f>
        <v>0</v>
      </c>
      <c r="Y580" s="255"/>
      <c r="Z580" s="313"/>
      <c r="AA580" s="313"/>
      <c r="AC580" s="304"/>
      <c r="AD580" s="71"/>
      <c r="AE580" s="304"/>
      <c r="AF580" s="71"/>
      <c r="AG580" s="304"/>
      <c r="AH580" s="71"/>
      <c r="AI580" s="304"/>
      <c r="AJ580" s="71"/>
      <c r="AK580" s="304"/>
      <c r="AM580" s="69"/>
      <c r="AN580" s="71"/>
      <c r="AO580" s="304"/>
      <c r="AR580" s="304"/>
    </row>
    <row r="581" spans="1:44" s="312" customFormat="1">
      <c r="H581" s="309"/>
      <c r="I581" s="309"/>
      <c r="J581" s="309"/>
      <c r="K581" s="309"/>
      <c r="L581" s="309"/>
      <c r="M581" s="309"/>
      <c r="N581" s="309"/>
      <c r="O581" s="309"/>
      <c r="P581" s="309"/>
      <c r="Q581" s="309"/>
      <c r="R581" s="309"/>
      <c r="S581" s="309"/>
      <c r="X581" s="70"/>
      <c r="Y581" s="70"/>
    </row>
    <row r="582" spans="1:44" s="312" customFormat="1">
      <c r="A582" s="508">
        <v>115</v>
      </c>
      <c r="B582" s="508"/>
      <c r="C582" s="412" t="s">
        <v>710</v>
      </c>
      <c r="D582" s="412"/>
      <c r="E582" s="412"/>
      <c r="F582" s="412"/>
      <c r="G582" s="412"/>
      <c r="H582" s="507" t="str">
        <f>IF(C582="","",VLOOKUP(C582,[2]HILTI!$A$1:$D$10,2,FALSE))</f>
        <v>Lepící hmota</v>
      </c>
      <c r="I582" s="507"/>
      <c r="J582" s="507"/>
      <c r="K582" s="507"/>
      <c r="L582" s="507"/>
      <c r="M582" s="507"/>
      <c r="N582" s="507"/>
      <c r="O582" s="507"/>
      <c r="P582" s="507"/>
      <c r="Q582" s="507"/>
      <c r="R582" s="507"/>
      <c r="S582" s="507"/>
      <c r="T582" s="412" t="str">
        <f>IF(C582="","",VLOOKUP(C582,[2]HILTI!$A$1:$D$12,3,FALSE))</f>
        <v>ks</v>
      </c>
      <c r="U582" s="412"/>
      <c r="V582" s="315">
        <v>2</v>
      </c>
      <c r="W582" s="315">
        <v>0</v>
      </c>
      <c r="X582" s="317">
        <f>V582*W582</f>
        <v>0</v>
      </c>
      <c r="Y582" s="255"/>
      <c r="Z582" s="313"/>
      <c r="AA582" s="313"/>
      <c r="AC582" s="304"/>
      <c r="AD582" s="71"/>
      <c r="AE582" s="304"/>
      <c r="AF582" s="71"/>
      <c r="AG582" s="304"/>
      <c r="AH582" s="71"/>
      <c r="AI582" s="304"/>
      <c r="AJ582" s="71"/>
      <c r="AK582" s="304"/>
      <c r="AM582" s="69"/>
      <c r="AN582" s="71"/>
      <c r="AO582" s="304"/>
      <c r="AR582" s="304"/>
    </row>
    <row r="583" spans="1:44" s="312" customFormat="1">
      <c r="A583" s="311"/>
      <c r="B583" s="311"/>
      <c r="C583" s="412" t="s">
        <v>711</v>
      </c>
      <c r="D583" s="412"/>
      <c r="E583" s="412"/>
      <c r="F583" s="412"/>
      <c r="G583" s="412"/>
      <c r="H583" s="507" t="s">
        <v>909</v>
      </c>
      <c r="I583" s="507"/>
      <c r="J583" s="507"/>
      <c r="K583" s="507"/>
      <c r="L583" s="507"/>
      <c r="M583" s="507"/>
      <c r="N583" s="507"/>
      <c r="O583" s="507"/>
      <c r="P583" s="507"/>
      <c r="Q583" s="507"/>
      <c r="R583" s="507"/>
      <c r="S583" s="507"/>
      <c r="T583" s="194"/>
      <c r="U583" s="194"/>
      <c r="V583" s="315"/>
      <c r="W583" s="316"/>
      <c r="X583" s="255"/>
      <c r="Y583" s="255"/>
      <c r="Z583" s="313"/>
      <c r="AA583" s="313"/>
      <c r="AC583" s="304"/>
      <c r="AD583" s="71"/>
      <c r="AE583" s="304"/>
      <c r="AF583" s="71"/>
      <c r="AG583" s="304"/>
      <c r="AH583" s="71"/>
      <c r="AI583" s="304"/>
      <c r="AJ583" s="71"/>
      <c r="AK583" s="304"/>
      <c r="AM583" s="69"/>
      <c r="AN583" s="71"/>
      <c r="AO583" s="304"/>
      <c r="AR583" s="304"/>
    </row>
    <row r="584" spans="1:44" s="312" customFormat="1">
      <c r="A584" s="311"/>
      <c r="B584" s="311"/>
      <c r="C584" s="412" t="s">
        <v>712</v>
      </c>
      <c r="D584" s="412"/>
      <c r="E584" s="412"/>
      <c r="F584" s="412"/>
      <c r="G584" s="412"/>
      <c r="H584" s="507" t="str">
        <f>IF(C584="","",VLOOKUP(C584,[2]HILTI!$A$1:$D$10,2,FALSE))</f>
        <v>balení 330 ml</v>
      </c>
      <c r="I584" s="507"/>
      <c r="J584" s="507"/>
      <c r="K584" s="507"/>
      <c r="L584" s="507"/>
      <c r="M584" s="507"/>
      <c r="N584" s="507"/>
      <c r="O584" s="507"/>
      <c r="P584" s="507"/>
      <c r="Q584" s="507"/>
      <c r="R584" s="507"/>
      <c r="S584" s="507"/>
      <c r="T584" s="306"/>
      <c r="U584" s="306"/>
      <c r="V584" s="315"/>
      <c r="W584" s="316"/>
      <c r="X584" s="255"/>
      <c r="Y584" s="255"/>
      <c r="Z584" s="313"/>
      <c r="AA584" s="313"/>
      <c r="AC584" s="304"/>
      <c r="AD584" s="71"/>
      <c r="AE584" s="304"/>
      <c r="AF584" s="71"/>
      <c r="AG584" s="304"/>
      <c r="AH584" s="71"/>
      <c r="AI584" s="304"/>
      <c r="AJ584" s="71"/>
      <c r="AK584" s="304"/>
      <c r="AM584" s="69"/>
      <c r="AN584" s="71"/>
      <c r="AO584" s="304"/>
      <c r="AR584" s="304"/>
    </row>
    <row r="585" spans="1:44" s="312" customFormat="1">
      <c r="H585" s="309"/>
      <c r="I585" s="309"/>
      <c r="J585" s="309"/>
      <c r="K585" s="309"/>
      <c r="L585" s="309"/>
      <c r="M585" s="309"/>
      <c r="N585" s="309"/>
      <c r="O585" s="309"/>
      <c r="P585" s="309"/>
      <c r="Q585" s="309"/>
      <c r="R585" s="309"/>
      <c r="S585" s="309"/>
      <c r="X585" s="70"/>
      <c r="Y585" s="70"/>
    </row>
    <row r="586" spans="1:44" s="312" customFormat="1">
      <c r="A586" s="311"/>
      <c r="B586" s="311"/>
      <c r="C586" s="311"/>
      <c r="D586" s="311"/>
      <c r="E586" s="311"/>
      <c r="F586" s="311"/>
      <c r="G586" s="311"/>
      <c r="H586" s="310"/>
      <c r="I586" s="310"/>
      <c r="J586" s="310"/>
      <c r="K586" s="310"/>
      <c r="L586" s="310"/>
      <c r="M586" s="310"/>
      <c r="N586" s="310"/>
      <c r="O586" s="310"/>
      <c r="P586" s="310"/>
      <c r="Q586" s="310"/>
      <c r="R586" s="310"/>
      <c r="S586" s="310"/>
      <c r="T586" s="310"/>
      <c r="U586" s="310"/>
      <c r="V586" s="310"/>
      <c r="W586" s="74"/>
      <c r="X586" s="74"/>
      <c r="Y586" s="74"/>
      <c r="Z586" s="310"/>
      <c r="AA586" s="310"/>
      <c r="AC586" s="304"/>
      <c r="AD586" s="71"/>
      <c r="AE586" s="304"/>
      <c r="AF586" s="71"/>
      <c r="AG586" s="304"/>
      <c r="AH586" s="71"/>
      <c r="AI586" s="304"/>
      <c r="AJ586" s="71"/>
      <c r="AK586" s="304"/>
      <c r="AM586" s="69"/>
      <c r="AN586" s="71"/>
      <c r="AR586" s="304"/>
    </row>
    <row r="587" spans="1:44" s="312" customFormat="1">
      <c r="H587" s="429" t="s">
        <v>192</v>
      </c>
      <c r="I587" s="429"/>
      <c r="J587" s="429"/>
      <c r="K587" s="429"/>
      <c r="L587" s="429"/>
      <c r="M587" s="429"/>
      <c r="N587" s="429"/>
      <c r="O587" s="429"/>
      <c r="P587" s="429"/>
      <c r="W587" s="70"/>
      <c r="X587" s="255">
        <f>SUM(X548:X586)</f>
        <v>0</v>
      </c>
      <c r="Y587" s="255">
        <f>SUM(Y548:Y586)</f>
        <v>0</v>
      </c>
      <c r="Z587" s="313"/>
      <c r="AA587" s="313">
        <f>SUM(AA548:AA586)</f>
        <v>14.978690999999998</v>
      </c>
      <c r="AC587" s="304"/>
      <c r="AD587" s="71"/>
      <c r="AE587" s="304"/>
      <c r="AF587" s="71"/>
      <c r="AG587" s="304"/>
      <c r="AH587" s="71"/>
      <c r="AI587" s="304"/>
      <c r="AJ587" s="71"/>
      <c r="AK587" s="304"/>
      <c r="AM587" s="69"/>
      <c r="AN587" s="71"/>
      <c r="AR587" s="304"/>
    </row>
    <row r="588" spans="1:44" s="312" customFormat="1">
      <c r="W588" s="70"/>
      <c r="X588" s="70"/>
      <c r="Y588" s="70"/>
    </row>
    <row r="589" spans="1:44" s="312" customFormat="1" ht="15.75" thickBot="1">
      <c r="A589" s="486" t="s">
        <v>37</v>
      </c>
      <c r="B589" s="486"/>
      <c r="C589" s="486"/>
      <c r="D589" s="486"/>
      <c r="E589" s="486"/>
      <c r="F589" s="486"/>
      <c r="G589" s="486"/>
      <c r="H589" s="486"/>
      <c r="I589" s="486"/>
      <c r="J589" s="486"/>
      <c r="K589" s="486"/>
      <c r="L589" s="486"/>
      <c r="M589" s="486"/>
      <c r="N589" s="486"/>
      <c r="O589" s="486"/>
      <c r="P589" s="486"/>
      <c r="Q589" s="486"/>
      <c r="R589" s="486"/>
      <c r="S589" s="486"/>
      <c r="T589" s="486"/>
      <c r="Z589" s="305" t="s">
        <v>40</v>
      </c>
      <c r="AA589" s="305">
        <f>AA540+1</f>
        <v>14</v>
      </c>
    </row>
    <row r="590" spans="1:44" s="312" customFormat="1">
      <c r="A590" s="487" t="s">
        <v>38</v>
      </c>
      <c r="B590" s="459"/>
      <c r="C590" s="459"/>
      <c r="D590" s="459"/>
      <c r="E590" s="459"/>
      <c r="F590" s="459"/>
      <c r="G590" s="460"/>
      <c r="H590" s="461" t="s">
        <v>744</v>
      </c>
      <c r="I590" s="409"/>
      <c r="J590" s="409"/>
      <c r="K590" s="409"/>
      <c r="L590" s="409"/>
      <c r="M590" s="409"/>
      <c r="N590" s="409"/>
      <c r="O590" s="409"/>
      <c r="P590" s="409"/>
      <c r="Q590" s="409"/>
      <c r="R590" s="409"/>
      <c r="S590" s="409"/>
      <c r="T590" s="409"/>
      <c r="U590" s="409"/>
      <c r="V590" s="409"/>
      <c r="W590" s="409"/>
      <c r="X590" s="462"/>
      <c r="Y590" s="307" t="s">
        <v>47</v>
      </c>
      <c r="Z590" s="414"/>
      <c r="AA590" s="416"/>
    </row>
    <row r="591" spans="1:44" s="312" customFormat="1">
      <c r="A591" s="488"/>
      <c r="B591" s="443"/>
      <c r="C591" s="443"/>
      <c r="D591" s="443"/>
      <c r="E591" s="443"/>
      <c r="F591" s="443"/>
      <c r="G591" s="444"/>
      <c r="H591" s="489" t="s">
        <v>745</v>
      </c>
      <c r="I591" s="490"/>
      <c r="J591" s="490"/>
      <c r="K591" s="490"/>
      <c r="L591" s="490"/>
      <c r="M591" s="490"/>
      <c r="N591" s="490"/>
      <c r="O591" s="490"/>
      <c r="P591" s="490"/>
      <c r="Q591" s="490"/>
      <c r="R591" s="490"/>
      <c r="S591" s="490"/>
      <c r="T591" s="490"/>
      <c r="U591" s="490"/>
      <c r="V591" s="490"/>
      <c r="W591" s="490"/>
      <c r="X591" s="491"/>
      <c r="Y591" s="27" t="s">
        <v>41</v>
      </c>
      <c r="Z591" s="492" t="s">
        <v>751</v>
      </c>
      <c r="AA591" s="493"/>
    </row>
    <row r="592" spans="1:44" s="312" customFormat="1">
      <c r="A592" s="494" t="s">
        <v>39</v>
      </c>
      <c r="B592" s="495"/>
      <c r="C592" s="495"/>
      <c r="D592" s="495"/>
      <c r="E592" s="495"/>
      <c r="F592" s="495"/>
      <c r="G592" s="496"/>
      <c r="H592" s="497" t="s">
        <v>754</v>
      </c>
      <c r="I592" s="498"/>
      <c r="J592" s="498"/>
      <c r="K592" s="498"/>
      <c r="L592" s="498"/>
      <c r="M592" s="498"/>
      <c r="N592" s="498"/>
      <c r="O592" s="498"/>
      <c r="P592" s="498"/>
      <c r="Q592" s="498"/>
      <c r="R592" s="498"/>
      <c r="S592" s="498"/>
      <c r="T592" s="498"/>
      <c r="U592" s="498"/>
      <c r="V592" s="498"/>
      <c r="W592" s="498"/>
      <c r="X592" s="499"/>
      <c r="Y592" s="28" t="s">
        <v>48</v>
      </c>
      <c r="Z592" s="500"/>
      <c r="AA592" s="501"/>
    </row>
    <row r="593" spans="1:44" s="312" customFormat="1" ht="15.75" thickBot="1">
      <c r="A593" s="397"/>
      <c r="B593" s="386"/>
      <c r="C593" s="386"/>
      <c r="D593" s="386"/>
      <c r="E593" s="386"/>
      <c r="F593" s="386"/>
      <c r="G593" s="394"/>
      <c r="H593" s="447" t="s">
        <v>755</v>
      </c>
      <c r="I593" s="448"/>
      <c r="J593" s="448"/>
      <c r="K593" s="448"/>
      <c r="L593" s="448"/>
      <c r="M593" s="448"/>
      <c r="N593" s="448"/>
      <c r="O593" s="448"/>
      <c r="P593" s="448"/>
      <c r="Q593" s="448"/>
      <c r="R593" s="448"/>
      <c r="S593" s="448"/>
      <c r="T593" s="448"/>
      <c r="U593" s="448"/>
      <c r="V593" s="448"/>
      <c r="W593" s="448"/>
      <c r="X593" s="449"/>
      <c r="Y593" s="90" t="s">
        <v>41</v>
      </c>
      <c r="Z593" s="450" t="s">
        <v>750</v>
      </c>
      <c r="AA593" s="451"/>
    </row>
    <row r="594" spans="1:44" s="312" customFormat="1">
      <c r="A594" s="452" t="s">
        <v>41</v>
      </c>
      <c r="B594" s="455" t="s">
        <v>42</v>
      </c>
      <c r="C594" s="458" t="s">
        <v>41</v>
      </c>
      <c r="D594" s="459"/>
      <c r="E594" s="459"/>
      <c r="F594" s="459"/>
      <c r="G594" s="460"/>
      <c r="H594" s="461"/>
      <c r="I594" s="409"/>
      <c r="J594" s="409"/>
      <c r="K594" s="409"/>
      <c r="L594" s="409"/>
      <c r="M594" s="409"/>
      <c r="N594" s="409"/>
      <c r="O594" s="409"/>
      <c r="P594" s="409"/>
      <c r="Q594" s="409"/>
      <c r="R594" s="409"/>
      <c r="S594" s="462"/>
      <c r="T594" s="463" t="s">
        <v>49</v>
      </c>
      <c r="U594" s="466" t="s">
        <v>50</v>
      </c>
      <c r="V594" s="469" t="s">
        <v>51</v>
      </c>
      <c r="W594" s="472" t="s">
        <v>52</v>
      </c>
      <c r="X594" s="474" t="s">
        <v>54</v>
      </c>
      <c r="Y594" s="475"/>
      <c r="Z594" s="476" t="s">
        <v>44</v>
      </c>
      <c r="AA594" s="477"/>
    </row>
    <row r="595" spans="1:44" s="312" customFormat="1" ht="15.75">
      <c r="A595" s="453"/>
      <c r="B595" s="456"/>
      <c r="C595" s="480" t="s">
        <v>43</v>
      </c>
      <c r="D595" s="481"/>
      <c r="E595" s="481"/>
      <c r="F595" s="481"/>
      <c r="G595" s="482"/>
      <c r="H595" s="446" t="s">
        <v>58</v>
      </c>
      <c r="I595" s="412"/>
      <c r="J595" s="412"/>
      <c r="K595" s="412"/>
      <c r="L595" s="412"/>
      <c r="M595" s="412"/>
      <c r="N595" s="412"/>
      <c r="O595" s="412"/>
      <c r="P595" s="412"/>
      <c r="Q595" s="412"/>
      <c r="R595" s="412"/>
      <c r="S595" s="483"/>
      <c r="T595" s="464"/>
      <c r="U595" s="467"/>
      <c r="V595" s="470"/>
      <c r="W595" s="473"/>
      <c r="X595" s="484" t="s">
        <v>55</v>
      </c>
      <c r="Y595" s="485"/>
      <c r="Z595" s="478"/>
      <c r="AA595" s="479"/>
      <c r="AB595" s="441" t="s">
        <v>53</v>
      </c>
      <c r="AC595" s="399"/>
      <c r="AD595" s="399"/>
      <c r="AE595" s="399"/>
      <c r="AF595" s="399"/>
      <c r="AG595" s="399"/>
      <c r="AH595" s="399"/>
      <c r="AI595" s="399"/>
      <c r="AJ595" s="399"/>
      <c r="AK595" s="399"/>
      <c r="AQ595" s="399" t="s">
        <v>193</v>
      </c>
      <c r="AR595" s="399"/>
    </row>
    <row r="596" spans="1:44" s="312" customFormat="1">
      <c r="A596" s="454"/>
      <c r="B596" s="457"/>
      <c r="C596" s="442" t="s">
        <v>42</v>
      </c>
      <c r="D596" s="443"/>
      <c r="E596" s="443"/>
      <c r="F596" s="443"/>
      <c r="G596" s="444"/>
      <c r="H596" s="417"/>
      <c r="I596" s="418"/>
      <c r="J596" s="418"/>
      <c r="K596" s="418"/>
      <c r="L596" s="418"/>
      <c r="M596" s="418"/>
      <c r="N596" s="418"/>
      <c r="O596" s="418"/>
      <c r="P596" s="418"/>
      <c r="Q596" s="418"/>
      <c r="R596" s="418"/>
      <c r="S596" s="445"/>
      <c r="T596" s="465"/>
      <c r="U596" s="468"/>
      <c r="V596" s="471"/>
      <c r="W596" s="29" t="s">
        <v>53</v>
      </c>
      <c r="X596" s="29" t="s">
        <v>56</v>
      </c>
      <c r="Y596" s="30" t="s">
        <v>57</v>
      </c>
      <c r="Z596" s="29" t="s">
        <v>45</v>
      </c>
      <c r="AA596" s="31" t="s">
        <v>46</v>
      </c>
      <c r="AB596" s="446" t="s">
        <v>81</v>
      </c>
      <c r="AC596" s="412"/>
      <c r="AD596" s="399" t="s">
        <v>148</v>
      </c>
      <c r="AE596" s="399"/>
      <c r="AF596" s="399" t="s">
        <v>149</v>
      </c>
      <c r="AG596" s="399"/>
      <c r="AH596" s="399" t="s">
        <v>150</v>
      </c>
      <c r="AI596" s="399"/>
      <c r="AJ596" s="399" t="s">
        <v>151</v>
      </c>
      <c r="AK596" s="399"/>
      <c r="AL596" s="399" t="s">
        <v>147</v>
      </c>
      <c r="AM596" s="399"/>
      <c r="AN596" s="399"/>
      <c r="AO596" s="399"/>
      <c r="AQ596" s="305" t="s">
        <v>191</v>
      </c>
      <c r="AR596" s="305" t="s">
        <v>29</v>
      </c>
    </row>
    <row r="597" spans="1:44" s="312" customFormat="1">
      <c r="C597" s="95"/>
      <c r="D597" s="95"/>
      <c r="E597" s="95"/>
      <c r="F597" s="95"/>
      <c r="G597" s="95"/>
      <c r="H597" s="440" t="s">
        <v>195</v>
      </c>
      <c r="I597" s="440"/>
      <c r="J597" s="440"/>
      <c r="K597" s="440"/>
      <c r="L597" s="440"/>
      <c r="M597" s="440"/>
      <c r="N597" s="440"/>
      <c r="O597" s="440"/>
      <c r="P597" s="440"/>
      <c r="Q597" s="440"/>
      <c r="R597" s="440"/>
      <c r="S597" s="440"/>
      <c r="T597" s="429">
        <f>AA540</f>
        <v>13</v>
      </c>
      <c r="U597" s="429"/>
      <c r="X597" s="255">
        <f>X587</f>
        <v>0</v>
      </c>
      <c r="Y597" s="255">
        <f>Y587</f>
        <v>0</v>
      </c>
      <c r="Z597" s="313"/>
      <c r="AA597" s="313">
        <f>AA587</f>
        <v>14.978690999999998</v>
      </c>
    </row>
    <row r="598" spans="1:44" s="312" customFormat="1">
      <c r="H598" s="309"/>
      <c r="I598" s="309"/>
      <c r="J598" s="309"/>
      <c r="K598" s="309"/>
      <c r="L598" s="309"/>
      <c r="M598" s="309"/>
      <c r="N598" s="309"/>
      <c r="O598" s="309"/>
      <c r="P598" s="309"/>
      <c r="Q598" s="309"/>
      <c r="R598" s="309"/>
      <c r="S598" s="309"/>
      <c r="X598" s="70"/>
      <c r="Y598" s="70"/>
    </row>
    <row r="599" spans="1:44" s="311" customFormat="1">
      <c r="A599" s="508">
        <v>116</v>
      </c>
      <c r="B599" s="508"/>
      <c r="C599" s="412" t="s">
        <v>713</v>
      </c>
      <c r="D599" s="412"/>
      <c r="E599" s="412"/>
      <c r="F599" s="412"/>
      <c r="G599" s="412"/>
      <c r="H599" s="507" t="s">
        <v>910</v>
      </c>
      <c r="I599" s="507"/>
      <c r="J599" s="507"/>
      <c r="K599" s="507"/>
      <c r="L599" s="507"/>
      <c r="M599" s="507"/>
      <c r="N599" s="507"/>
      <c r="O599" s="507"/>
      <c r="P599" s="507"/>
      <c r="Q599" s="507"/>
      <c r="R599" s="507"/>
      <c r="S599" s="507"/>
      <c r="T599" s="412" t="str">
        <f>IF(C599="","",VLOOKUP(C599,[2]HILTI!$A$1:$D$12,3,FALSE))</f>
        <v>ks</v>
      </c>
      <c r="U599" s="412"/>
      <c r="V599" s="315">
        <f>V580</f>
        <v>16</v>
      </c>
      <c r="W599" s="315">
        <v>0</v>
      </c>
      <c r="X599" s="321"/>
      <c r="Y599" s="321">
        <f>V599*W599</f>
        <v>0</v>
      </c>
      <c r="Z599" s="320"/>
      <c r="AA599" s="320"/>
      <c r="AC599" s="176"/>
      <c r="AD599" s="237"/>
      <c r="AE599" s="176"/>
      <c r="AF599" s="237"/>
      <c r="AG599" s="176"/>
      <c r="AH599" s="237"/>
      <c r="AI599" s="176"/>
      <c r="AJ599" s="237"/>
      <c r="AK599" s="176"/>
      <c r="AM599" s="238"/>
      <c r="AN599" s="237"/>
      <c r="AO599" s="176"/>
      <c r="AR599" s="176"/>
    </row>
    <row r="600" spans="1:44" s="312" customFormat="1">
      <c r="H600" s="309"/>
      <c r="I600" s="309"/>
      <c r="J600" s="309"/>
      <c r="K600" s="309"/>
      <c r="L600" s="309"/>
      <c r="M600" s="309"/>
      <c r="N600" s="309"/>
      <c r="O600" s="309"/>
      <c r="P600" s="309"/>
      <c r="Q600" s="309"/>
      <c r="R600" s="309"/>
      <c r="S600" s="309"/>
      <c r="X600" s="70"/>
      <c r="Y600" s="70"/>
    </row>
    <row r="601" spans="1:44" s="312" customFormat="1">
      <c r="A601" s="508">
        <v>117</v>
      </c>
      <c r="B601" s="508"/>
      <c r="C601" s="412" t="s">
        <v>633</v>
      </c>
      <c r="D601" s="412"/>
      <c r="E601" s="412"/>
      <c r="F601" s="412"/>
      <c r="G601" s="412"/>
      <c r="H601" s="507" t="s">
        <v>873</v>
      </c>
      <c r="I601" s="507"/>
      <c r="J601" s="507"/>
      <c r="K601" s="507"/>
      <c r="L601" s="507"/>
      <c r="M601" s="507"/>
      <c r="N601" s="507"/>
      <c r="O601" s="507"/>
      <c r="P601" s="507"/>
      <c r="Q601" s="507"/>
      <c r="R601" s="507"/>
      <c r="S601" s="507"/>
      <c r="T601" s="412" t="str">
        <f>IF(C601="","",VLOOKUP(C601,[2]ÚRS!$A$6:$D$387,3,FALSE))</f>
        <v>kg</v>
      </c>
      <c r="U601" s="412"/>
      <c r="V601" s="315">
        <f>AA577*1000</f>
        <v>495</v>
      </c>
      <c r="W601" s="319">
        <v>0</v>
      </c>
      <c r="X601" s="316"/>
      <c r="Y601" s="316">
        <f>V601*W601</f>
        <v>0</v>
      </c>
      <c r="Z601" s="320"/>
      <c r="AA601" s="320"/>
      <c r="AC601" s="304"/>
      <c r="AD601" s="71"/>
      <c r="AE601" s="304"/>
      <c r="AF601" s="71"/>
      <c r="AG601" s="304"/>
      <c r="AH601" s="71"/>
      <c r="AI601" s="304"/>
      <c r="AJ601" s="71"/>
      <c r="AK601" s="304"/>
      <c r="AM601" s="69"/>
      <c r="AN601" s="71"/>
      <c r="AO601" s="304"/>
      <c r="AR601" s="304"/>
    </row>
    <row r="602" spans="1:44" s="312" customFormat="1">
      <c r="A602" s="310"/>
      <c r="B602" s="310"/>
      <c r="C602" s="310"/>
      <c r="D602" s="310"/>
      <c r="E602" s="310"/>
      <c r="F602" s="310"/>
      <c r="G602" s="310"/>
      <c r="H602" s="503" t="s">
        <v>877</v>
      </c>
      <c r="I602" s="503"/>
      <c r="J602" s="503"/>
      <c r="K602" s="503"/>
      <c r="L602" s="503"/>
      <c r="M602" s="503"/>
      <c r="N602" s="503"/>
      <c r="O602" s="503"/>
      <c r="P602" s="503"/>
      <c r="Q602" s="503"/>
      <c r="R602" s="503"/>
      <c r="S602" s="503"/>
      <c r="T602" s="310"/>
      <c r="U602" s="310"/>
      <c r="V602" s="310"/>
      <c r="W602" s="310"/>
      <c r="X602" s="74"/>
      <c r="Y602" s="74"/>
      <c r="Z602" s="310"/>
      <c r="AA602" s="310"/>
    </row>
    <row r="603" spans="1:44" s="312" customFormat="1">
      <c r="H603" s="309"/>
      <c r="I603" s="309"/>
      <c r="J603" s="309"/>
      <c r="K603" s="309"/>
      <c r="L603" s="309"/>
      <c r="M603" s="309"/>
      <c r="N603" s="309"/>
      <c r="O603" s="309"/>
      <c r="P603" s="309"/>
      <c r="Q603" s="309"/>
      <c r="R603" s="309"/>
      <c r="S603" s="309"/>
      <c r="X603" s="70"/>
      <c r="Y603" s="70"/>
    </row>
    <row r="604" spans="1:44" s="312" customFormat="1">
      <c r="A604" s="504">
        <v>118</v>
      </c>
      <c r="B604" s="504"/>
      <c r="C604" s="1"/>
      <c r="D604" s="1"/>
      <c r="E604" s="1"/>
      <c r="F604" s="1"/>
      <c r="G604" s="1"/>
      <c r="H604" s="505" t="s">
        <v>878</v>
      </c>
      <c r="I604" s="505"/>
      <c r="J604" s="505"/>
      <c r="K604" s="505"/>
      <c r="L604" s="505"/>
      <c r="M604" s="505"/>
      <c r="N604" s="505"/>
      <c r="O604" s="505"/>
      <c r="P604" s="505"/>
      <c r="Q604" s="505"/>
      <c r="R604" s="505"/>
      <c r="S604" s="505"/>
      <c r="T604" s="1"/>
      <c r="U604" s="1"/>
      <c r="V604" s="313"/>
      <c r="W604" s="255"/>
      <c r="X604" s="255"/>
      <c r="Y604" s="255"/>
      <c r="Z604" s="313"/>
      <c r="AA604" s="313"/>
      <c r="AC604" s="303"/>
      <c r="AE604" s="303"/>
      <c r="AG604" s="303"/>
      <c r="AI604" s="303"/>
      <c r="AK604" s="303"/>
      <c r="AM604" s="270"/>
      <c r="AO604" s="82"/>
      <c r="AR604" s="271"/>
    </row>
    <row r="605" spans="1:44" s="312" customFormat="1">
      <c r="H605" s="506"/>
      <c r="I605" s="431"/>
      <c r="J605" s="431"/>
      <c r="K605" s="431"/>
      <c r="L605" s="431"/>
      <c r="M605" s="431"/>
      <c r="N605" s="431"/>
      <c r="O605" s="431"/>
      <c r="P605" s="431"/>
      <c r="Q605" s="431"/>
      <c r="R605" s="431"/>
      <c r="S605" s="431"/>
      <c r="T605" s="399" t="s">
        <v>80</v>
      </c>
      <c r="U605" s="399"/>
      <c r="V605" s="313">
        <v>5</v>
      </c>
      <c r="W605" s="255">
        <f>AM605</f>
        <v>0</v>
      </c>
      <c r="X605" s="255">
        <f>V605*W605</f>
        <v>0</v>
      </c>
      <c r="Y605" s="255"/>
      <c r="Z605" s="313">
        <f>AB605/1000</f>
        <v>0.38500000000000001</v>
      </c>
      <c r="AA605" s="313">
        <f>V605*Z605</f>
        <v>1.925</v>
      </c>
      <c r="AB605" s="312">
        <v>385</v>
      </c>
      <c r="AC605" s="304"/>
      <c r="AD605" s="71"/>
      <c r="AE605" s="304"/>
      <c r="AF605" s="71"/>
      <c r="AG605" s="304"/>
      <c r="AH605" s="71"/>
      <c r="AI605" s="304"/>
      <c r="AJ605" s="71"/>
      <c r="AK605" s="304"/>
      <c r="AM605" s="69"/>
      <c r="AN605" s="71"/>
      <c r="AO605" s="304"/>
      <c r="AR605" s="304"/>
    </row>
    <row r="606" spans="1:44" s="312" customFormat="1">
      <c r="H606" s="309"/>
      <c r="I606" s="309"/>
      <c r="J606" s="309"/>
      <c r="K606" s="309"/>
      <c r="L606" s="309"/>
      <c r="M606" s="309"/>
      <c r="N606" s="309"/>
      <c r="O606" s="309"/>
      <c r="P606" s="309"/>
      <c r="Q606" s="309"/>
      <c r="R606" s="309"/>
      <c r="S606" s="309"/>
      <c r="X606" s="70"/>
      <c r="Y606" s="70"/>
    </row>
    <row r="607" spans="1:44" s="312" customFormat="1">
      <c r="A607" s="508">
        <v>119</v>
      </c>
      <c r="B607" s="508"/>
      <c r="C607" s="412" t="s">
        <v>715</v>
      </c>
      <c r="D607" s="412"/>
      <c r="E607" s="412"/>
      <c r="F607" s="412"/>
      <c r="G607" s="412"/>
      <c r="H607" s="507" t="str">
        <f>IF(C607="","",VLOOKUP(C607,[2]HILTI!$A$1:$D$10,2,FALSE))</f>
        <v>Chemická kotva</v>
      </c>
      <c r="I607" s="507"/>
      <c r="J607" s="507"/>
      <c r="K607" s="507"/>
      <c r="L607" s="507"/>
      <c r="M607" s="507"/>
      <c r="N607" s="507"/>
      <c r="O607" s="507"/>
      <c r="P607" s="507"/>
      <c r="Q607" s="507"/>
      <c r="R607" s="507"/>
      <c r="S607" s="507"/>
      <c r="T607" s="306"/>
      <c r="U607" s="306"/>
      <c r="V607" s="315"/>
      <c r="W607" s="316"/>
      <c r="X607" s="255"/>
      <c r="Y607" s="255"/>
      <c r="Z607" s="313"/>
      <c r="AA607" s="313"/>
      <c r="AC607" s="304"/>
      <c r="AD607" s="71"/>
      <c r="AE607" s="304"/>
      <c r="AF607" s="71"/>
      <c r="AG607" s="304"/>
      <c r="AH607" s="71"/>
      <c r="AI607" s="304"/>
      <c r="AJ607" s="71"/>
      <c r="AK607" s="304"/>
      <c r="AM607" s="69"/>
      <c r="AN607" s="71"/>
      <c r="AO607" s="304"/>
      <c r="AR607" s="304"/>
    </row>
    <row r="608" spans="1:44" s="312" customFormat="1">
      <c r="A608" s="311"/>
      <c r="B608" s="311"/>
      <c r="C608" s="412" t="s">
        <v>707</v>
      </c>
      <c r="D608" s="412"/>
      <c r="E608" s="412"/>
      <c r="F608" s="412"/>
      <c r="G608" s="412"/>
      <c r="H608" s="507" t="s">
        <v>908</v>
      </c>
      <c r="I608" s="507"/>
      <c r="J608" s="507"/>
      <c r="K608" s="507"/>
      <c r="L608" s="507"/>
      <c r="M608" s="507"/>
      <c r="N608" s="507"/>
      <c r="O608" s="507"/>
      <c r="P608" s="507"/>
      <c r="Q608" s="507"/>
      <c r="R608" s="507"/>
      <c r="S608" s="507"/>
      <c r="T608" s="412" t="str">
        <f>IF(C608="","",VLOOKUP(C608,[2]HILTI!$A$1:$D$12,3,FALSE))</f>
        <v>ks</v>
      </c>
      <c r="U608" s="412"/>
      <c r="V608" s="315">
        <f>8*V605</f>
        <v>40</v>
      </c>
      <c r="W608" s="315">
        <v>0</v>
      </c>
      <c r="X608" s="317">
        <f>V608*W608</f>
        <v>0</v>
      </c>
      <c r="Y608" s="255"/>
      <c r="Z608" s="313"/>
      <c r="AA608" s="313"/>
      <c r="AC608" s="304"/>
      <c r="AD608" s="71"/>
      <c r="AE608" s="304"/>
      <c r="AF608" s="71"/>
      <c r="AG608" s="304"/>
      <c r="AH608" s="71"/>
      <c r="AI608" s="304"/>
      <c r="AJ608" s="71"/>
      <c r="AK608" s="304"/>
      <c r="AM608" s="69"/>
      <c r="AN608" s="71"/>
      <c r="AO608" s="304"/>
      <c r="AR608" s="304"/>
    </row>
    <row r="609" spans="1:44" s="312" customFormat="1">
      <c r="H609" s="309"/>
      <c r="I609" s="309"/>
      <c r="J609" s="309"/>
      <c r="K609" s="309"/>
      <c r="L609" s="309"/>
      <c r="M609" s="309"/>
      <c r="N609" s="309"/>
      <c r="O609" s="309"/>
      <c r="P609" s="309"/>
      <c r="Q609" s="309"/>
      <c r="R609" s="309"/>
      <c r="S609" s="309"/>
      <c r="X609" s="70"/>
      <c r="Y609" s="70"/>
    </row>
    <row r="610" spans="1:44" s="312" customFormat="1">
      <c r="A610" s="508">
        <v>120</v>
      </c>
      <c r="B610" s="508"/>
      <c r="C610" s="412" t="s">
        <v>710</v>
      </c>
      <c r="D610" s="412"/>
      <c r="E610" s="412"/>
      <c r="F610" s="412"/>
      <c r="G610" s="412"/>
      <c r="H610" s="507" t="str">
        <f>IF(C610="","",VLOOKUP(C610,[2]HILTI!$A$1:$D$10,2,FALSE))</f>
        <v>Lepící hmota</v>
      </c>
      <c r="I610" s="507"/>
      <c r="J610" s="507"/>
      <c r="K610" s="507"/>
      <c r="L610" s="507"/>
      <c r="M610" s="507"/>
      <c r="N610" s="507"/>
      <c r="O610" s="507"/>
      <c r="P610" s="507"/>
      <c r="Q610" s="507"/>
      <c r="R610" s="507"/>
      <c r="S610" s="507"/>
      <c r="T610" s="412" t="str">
        <f>IF(C610="","",VLOOKUP(C610,[2]HILTI!$A$1:$D$12,3,FALSE))</f>
        <v>ks</v>
      </c>
      <c r="U610" s="412"/>
      <c r="V610" s="315">
        <v>4</v>
      </c>
      <c r="W610" s="315">
        <v>0</v>
      </c>
      <c r="X610" s="317">
        <f>V610*W610</f>
        <v>0</v>
      </c>
      <c r="Y610" s="255"/>
      <c r="Z610" s="313"/>
      <c r="AA610" s="313"/>
      <c r="AC610" s="304"/>
      <c r="AD610" s="71"/>
      <c r="AE610" s="304"/>
      <c r="AF610" s="71"/>
      <c r="AG610" s="304"/>
      <c r="AH610" s="71"/>
      <c r="AI610" s="304"/>
      <c r="AJ610" s="71"/>
      <c r="AK610" s="304"/>
      <c r="AM610" s="69"/>
      <c r="AN610" s="71"/>
      <c r="AO610" s="304"/>
      <c r="AR610" s="304"/>
    </row>
    <row r="611" spans="1:44" s="312" customFormat="1">
      <c r="A611" s="311"/>
      <c r="B611" s="311"/>
      <c r="C611" s="412" t="s">
        <v>711</v>
      </c>
      <c r="D611" s="412"/>
      <c r="E611" s="412"/>
      <c r="F611" s="412"/>
      <c r="G611" s="412"/>
      <c r="H611" s="507" t="s">
        <v>909</v>
      </c>
      <c r="I611" s="507"/>
      <c r="J611" s="507"/>
      <c r="K611" s="507"/>
      <c r="L611" s="507"/>
      <c r="M611" s="507"/>
      <c r="N611" s="507"/>
      <c r="O611" s="507"/>
      <c r="P611" s="507"/>
      <c r="Q611" s="507"/>
      <c r="R611" s="507"/>
      <c r="S611" s="507"/>
      <c r="T611" s="194"/>
      <c r="U611" s="194"/>
      <c r="V611" s="315"/>
      <c r="W611" s="316"/>
      <c r="X611" s="255"/>
      <c r="Y611" s="255"/>
      <c r="Z611" s="313"/>
      <c r="AA611" s="313"/>
      <c r="AC611" s="304"/>
      <c r="AD611" s="71"/>
      <c r="AE611" s="304"/>
      <c r="AF611" s="71"/>
      <c r="AG611" s="304"/>
      <c r="AH611" s="71"/>
      <c r="AI611" s="304"/>
      <c r="AJ611" s="71"/>
      <c r="AK611" s="304"/>
      <c r="AM611" s="69"/>
      <c r="AN611" s="71"/>
      <c r="AO611" s="304"/>
      <c r="AR611" s="304"/>
    </row>
    <row r="612" spans="1:44" s="312" customFormat="1">
      <c r="A612" s="311"/>
      <c r="B612" s="311"/>
      <c r="C612" s="412" t="s">
        <v>712</v>
      </c>
      <c r="D612" s="412"/>
      <c r="E612" s="412"/>
      <c r="F612" s="412"/>
      <c r="G612" s="412"/>
      <c r="H612" s="507" t="str">
        <f>IF(C612="","",VLOOKUP(C612,[2]HILTI!$A$1:$D$10,2,FALSE))</f>
        <v>balení 330 ml</v>
      </c>
      <c r="I612" s="507"/>
      <c r="J612" s="507"/>
      <c r="K612" s="507"/>
      <c r="L612" s="507"/>
      <c r="M612" s="507"/>
      <c r="N612" s="507"/>
      <c r="O612" s="507"/>
      <c r="P612" s="507"/>
      <c r="Q612" s="507"/>
      <c r="R612" s="507"/>
      <c r="S612" s="507"/>
      <c r="T612" s="306"/>
      <c r="U612" s="306"/>
      <c r="V612" s="315"/>
      <c r="W612" s="316"/>
      <c r="X612" s="255"/>
      <c r="Y612" s="255"/>
      <c r="Z612" s="313"/>
      <c r="AA612" s="313"/>
      <c r="AC612" s="304"/>
      <c r="AD612" s="71"/>
      <c r="AE612" s="304"/>
      <c r="AF612" s="71"/>
      <c r="AG612" s="304"/>
      <c r="AH612" s="71"/>
      <c r="AI612" s="304"/>
      <c r="AJ612" s="71"/>
      <c r="AK612" s="304"/>
      <c r="AM612" s="69"/>
      <c r="AN612" s="71"/>
      <c r="AO612" s="304"/>
      <c r="AR612" s="304"/>
    </row>
    <row r="613" spans="1:44" s="300" customFormat="1">
      <c r="H613" s="297"/>
      <c r="I613" s="297"/>
      <c r="J613" s="297"/>
      <c r="K613" s="297"/>
      <c r="L613" s="297"/>
      <c r="M613" s="297"/>
      <c r="N613" s="297"/>
      <c r="O613" s="297"/>
      <c r="P613" s="297"/>
      <c r="Q613" s="297"/>
      <c r="R613" s="297"/>
      <c r="S613" s="297"/>
      <c r="X613" s="70"/>
      <c r="Y613" s="70"/>
    </row>
    <row r="614" spans="1:44" s="311" customFormat="1">
      <c r="A614" s="508">
        <v>121</v>
      </c>
      <c r="B614" s="508"/>
      <c r="C614" s="412" t="s">
        <v>713</v>
      </c>
      <c r="D614" s="412"/>
      <c r="E614" s="412"/>
      <c r="F614" s="412"/>
      <c r="G614" s="412"/>
      <c r="H614" s="507" t="s">
        <v>910</v>
      </c>
      <c r="I614" s="507"/>
      <c r="J614" s="507"/>
      <c r="K614" s="507"/>
      <c r="L614" s="507"/>
      <c r="M614" s="507"/>
      <c r="N614" s="507"/>
      <c r="O614" s="507"/>
      <c r="P614" s="507"/>
      <c r="Q614" s="507"/>
      <c r="R614" s="507"/>
      <c r="S614" s="507"/>
      <c r="T614" s="412" t="str">
        <f>IF(C614="","",VLOOKUP(C614,[2]HILTI!$A$1:$D$12,3,FALSE))</f>
        <v>ks</v>
      </c>
      <c r="U614" s="412"/>
      <c r="V614" s="315">
        <f>V608</f>
        <v>40</v>
      </c>
      <c r="W614" s="315">
        <v>0</v>
      </c>
      <c r="X614" s="321"/>
      <c r="Y614" s="321">
        <f>V614*W614</f>
        <v>0</v>
      </c>
      <c r="Z614" s="320"/>
      <c r="AA614" s="320"/>
      <c r="AC614" s="176"/>
      <c r="AD614" s="237"/>
      <c r="AE614" s="176"/>
      <c r="AF614" s="237"/>
      <c r="AG614" s="176"/>
      <c r="AH614" s="237"/>
      <c r="AI614" s="176"/>
      <c r="AJ614" s="237"/>
      <c r="AK614" s="176"/>
      <c r="AM614" s="238"/>
      <c r="AN614" s="237"/>
      <c r="AO614" s="176"/>
      <c r="AR614" s="176"/>
    </row>
    <row r="615" spans="1:44" s="312" customFormat="1">
      <c r="H615" s="309"/>
      <c r="I615" s="309"/>
      <c r="J615" s="309"/>
      <c r="K615" s="309"/>
      <c r="L615" s="309"/>
      <c r="M615" s="309"/>
      <c r="N615" s="309"/>
      <c r="O615" s="309"/>
      <c r="P615" s="309"/>
      <c r="Q615" s="309"/>
      <c r="R615" s="309"/>
      <c r="S615" s="309"/>
      <c r="X615" s="70"/>
      <c r="Y615" s="70"/>
    </row>
    <row r="616" spans="1:44" s="312" customFormat="1">
      <c r="A616" s="508">
        <v>122</v>
      </c>
      <c r="B616" s="508"/>
      <c r="C616" s="412" t="s">
        <v>633</v>
      </c>
      <c r="D616" s="412"/>
      <c r="E616" s="412"/>
      <c r="F616" s="412"/>
      <c r="G616" s="412"/>
      <c r="H616" s="507" t="s">
        <v>873</v>
      </c>
      <c r="I616" s="507"/>
      <c r="J616" s="507"/>
      <c r="K616" s="507"/>
      <c r="L616" s="507"/>
      <c r="M616" s="507"/>
      <c r="N616" s="507"/>
      <c r="O616" s="507"/>
      <c r="P616" s="507"/>
      <c r="Q616" s="507"/>
      <c r="R616" s="507"/>
      <c r="S616" s="507"/>
      <c r="T616" s="412" t="str">
        <f>IF(C616="","",VLOOKUP(C616,[2]ÚRS!$A$6:$D$387,3,FALSE))</f>
        <v>kg</v>
      </c>
      <c r="U616" s="412"/>
      <c r="V616" s="315">
        <f>AA605*1000</f>
        <v>1925</v>
      </c>
      <c r="W616" s="319">
        <v>0</v>
      </c>
      <c r="X616" s="316"/>
      <c r="Y616" s="316">
        <f>V616*W616</f>
        <v>0</v>
      </c>
      <c r="Z616" s="320"/>
      <c r="AA616" s="320"/>
      <c r="AC616" s="304"/>
      <c r="AD616" s="71"/>
      <c r="AE616" s="304"/>
      <c r="AF616" s="71"/>
      <c r="AG616" s="304"/>
      <c r="AH616" s="71"/>
      <c r="AI616" s="304"/>
      <c r="AJ616" s="71"/>
      <c r="AK616" s="304"/>
      <c r="AM616" s="69"/>
      <c r="AN616" s="71"/>
      <c r="AO616" s="304"/>
      <c r="AR616" s="304"/>
    </row>
    <row r="617" spans="1:44" s="312" customFormat="1">
      <c r="A617" s="310"/>
      <c r="B617" s="310"/>
      <c r="C617" s="310"/>
      <c r="D617" s="310"/>
      <c r="E617" s="310"/>
      <c r="F617" s="310"/>
      <c r="G617" s="310"/>
      <c r="H617" s="503" t="s">
        <v>877</v>
      </c>
      <c r="I617" s="503"/>
      <c r="J617" s="503"/>
      <c r="K617" s="503"/>
      <c r="L617" s="503"/>
      <c r="M617" s="503"/>
      <c r="N617" s="503"/>
      <c r="O617" s="503"/>
      <c r="P617" s="503"/>
      <c r="Q617" s="503"/>
      <c r="R617" s="503"/>
      <c r="S617" s="503"/>
      <c r="T617" s="310"/>
      <c r="U617" s="310"/>
      <c r="V617" s="310"/>
      <c r="W617" s="310"/>
      <c r="X617" s="74"/>
      <c r="Y617" s="74"/>
      <c r="Z617" s="310"/>
      <c r="AA617" s="310"/>
    </row>
    <row r="618" spans="1:44" s="312" customFormat="1">
      <c r="H618" s="309"/>
      <c r="I618" s="309"/>
      <c r="J618" s="309"/>
      <c r="K618" s="309"/>
      <c r="L618" s="309"/>
      <c r="M618" s="309"/>
      <c r="N618" s="309"/>
      <c r="O618" s="309"/>
      <c r="P618" s="309"/>
      <c r="Q618" s="309"/>
      <c r="R618" s="309"/>
      <c r="S618" s="309"/>
      <c r="X618" s="70"/>
      <c r="Y618" s="70"/>
    </row>
    <row r="619" spans="1:44" s="312" customFormat="1">
      <c r="A619" s="504">
        <v>123</v>
      </c>
      <c r="B619" s="504"/>
      <c r="C619" s="1"/>
      <c r="D619" s="1"/>
      <c r="E619" s="1"/>
      <c r="F619" s="1"/>
      <c r="G619" s="1"/>
      <c r="H619" s="505" t="s">
        <v>879</v>
      </c>
      <c r="I619" s="505"/>
      <c r="J619" s="505"/>
      <c r="K619" s="505"/>
      <c r="L619" s="505"/>
      <c r="M619" s="505"/>
      <c r="N619" s="505"/>
      <c r="O619" s="505"/>
      <c r="P619" s="505"/>
      <c r="Q619" s="505"/>
      <c r="R619" s="505"/>
      <c r="S619" s="505"/>
      <c r="T619" s="1"/>
      <c r="U619" s="1"/>
      <c r="V619" s="313"/>
      <c r="W619" s="255"/>
      <c r="X619" s="255"/>
      <c r="Y619" s="255"/>
      <c r="Z619" s="313"/>
      <c r="AA619" s="313"/>
      <c r="AC619" s="303"/>
      <c r="AE619" s="303"/>
      <c r="AG619" s="303"/>
      <c r="AI619" s="303"/>
      <c r="AK619" s="303"/>
      <c r="AM619" s="270"/>
      <c r="AO619" s="82"/>
      <c r="AR619" s="271"/>
    </row>
    <row r="620" spans="1:44" s="312" customFormat="1">
      <c r="H620" s="509" t="s">
        <v>880</v>
      </c>
      <c r="I620" s="505"/>
      <c r="J620" s="505"/>
      <c r="K620" s="505"/>
      <c r="L620" s="505"/>
      <c r="M620" s="505"/>
      <c r="N620" s="505"/>
      <c r="O620" s="505"/>
      <c r="P620" s="505"/>
      <c r="Q620" s="505"/>
      <c r="R620" s="505"/>
      <c r="S620" s="505"/>
      <c r="T620" s="399" t="s">
        <v>80</v>
      </c>
      <c r="U620" s="399"/>
      <c r="V620" s="313">
        <v>1</v>
      </c>
      <c r="W620" s="255">
        <f>AM620</f>
        <v>0</v>
      </c>
      <c r="X620" s="255">
        <f>V620*W620</f>
        <v>0</v>
      </c>
      <c r="Y620" s="255"/>
      <c r="Z620" s="313">
        <f>AB620/1000</f>
        <v>7.9530000000000003E-2</v>
      </c>
      <c r="AA620" s="313">
        <f>V620*Z620</f>
        <v>7.9530000000000003E-2</v>
      </c>
      <c r="AB620" s="312">
        <v>79.53</v>
      </c>
      <c r="AC620" s="304"/>
      <c r="AD620" s="71"/>
      <c r="AE620" s="304"/>
      <c r="AF620" s="71"/>
      <c r="AG620" s="304"/>
      <c r="AH620" s="71"/>
      <c r="AI620" s="304"/>
      <c r="AJ620" s="71"/>
      <c r="AK620" s="304"/>
      <c r="AM620" s="69"/>
      <c r="AN620" s="71"/>
      <c r="AO620" s="304"/>
      <c r="AR620" s="304"/>
    </row>
    <row r="621" spans="1:44" s="312" customFormat="1">
      <c r="H621" s="309"/>
      <c r="I621" s="309"/>
      <c r="J621" s="309"/>
      <c r="K621" s="309"/>
      <c r="L621" s="309"/>
      <c r="M621" s="309"/>
      <c r="N621" s="309"/>
      <c r="O621" s="309"/>
      <c r="P621" s="309"/>
      <c r="Q621" s="309"/>
      <c r="R621" s="309"/>
      <c r="S621" s="309"/>
      <c r="X621" s="70"/>
      <c r="Y621" s="70"/>
    </row>
    <row r="622" spans="1:44" s="312" customFormat="1">
      <c r="A622" s="508">
        <v>124</v>
      </c>
      <c r="B622" s="508"/>
      <c r="C622" s="412" t="s">
        <v>332</v>
      </c>
      <c r="D622" s="412"/>
      <c r="E622" s="412"/>
      <c r="F622" s="412"/>
      <c r="G622" s="412"/>
      <c r="H622" s="507" t="s">
        <v>881</v>
      </c>
      <c r="I622" s="507"/>
      <c r="J622" s="507"/>
      <c r="K622" s="507"/>
      <c r="L622" s="507"/>
      <c r="M622" s="507"/>
      <c r="N622" s="507"/>
      <c r="O622" s="507"/>
      <c r="P622" s="507"/>
      <c r="Q622" s="507"/>
      <c r="R622" s="507"/>
      <c r="S622" s="507"/>
      <c r="T622" s="412" t="str">
        <f>IF(C622="","",VLOOKUP(C622,[2]ÚRS!$A$6:$D$387,3,FALSE))</f>
        <v>kg</v>
      </c>
      <c r="U622" s="412"/>
      <c r="V622" s="315">
        <f>AA620*1000</f>
        <v>79.53</v>
      </c>
      <c r="W622" s="319">
        <v>0</v>
      </c>
      <c r="X622" s="316"/>
      <c r="Y622" s="316">
        <f>V622*W622</f>
        <v>0</v>
      </c>
      <c r="Z622" s="320"/>
      <c r="AA622" s="320"/>
      <c r="AC622" s="304"/>
      <c r="AD622" s="71"/>
      <c r="AE622" s="304"/>
      <c r="AF622" s="71"/>
      <c r="AG622" s="304"/>
      <c r="AH622" s="71"/>
      <c r="AI622" s="304"/>
      <c r="AJ622" s="71"/>
      <c r="AK622" s="304"/>
      <c r="AM622" s="69"/>
      <c r="AN622" s="71"/>
      <c r="AO622" s="304"/>
      <c r="AR622" s="304"/>
    </row>
    <row r="623" spans="1:44" s="312" customFormat="1">
      <c r="A623" s="310"/>
      <c r="B623" s="310"/>
      <c r="C623" s="310"/>
      <c r="D623" s="310"/>
      <c r="E623" s="310"/>
      <c r="F623" s="310"/>
      <c r="G623" s="310"/>
      <c r="H623" s="503" t="s">
        <v>882</v>
      </c>
      <c r="I623" s="503"/>
      <c r="J623" s="503"/>
      <c r="K623" s="503"/>
      <c r="L623" s="503"/>
      <c r="M623" s="503"/>
      <c r="N623" s="503"/>
      <c r="O623" s="503"/>
      <c r="P623" s="503"/>
      <c r="Q623" s="503"/>
      <c r="R623" s="503"/>
      <c r="S623" s="503"/>
      <c r="T623" s="310"/>
      <c r="U623" s="310"/>
      <c r="V623" s="310"/>
      <c r="W623" s="310"/>
      <c r="X623" s="74"/>
      <c r="Y623" s="74"/>
      <c r="Z623" s="310"/>
      <c r="AA623" s="310"/>
    </row>
    <row r="624" spans="1:44" s="312" customFormat="1">
      <c r="H624" s="309"/>
      <c r="I624" s="309"/>
      <c r="J624" s="309"/>
      <c r="K624" s="309"/>
      <c r="L624" s="309"/>
      <c r="M624" s="309"/>
      <c r="N624" s="309"/>
      <c r="O624" s="309"/>
      <c r="P624" s="309"/>
      <c r="Q624" s="309"/>
      <c r="R624" s="309"/>
      <c r="S624" s="309"/>
      <c r="X624" s="70"/>
      <c r="Y624" s="70"/>
    </row>
    <row r="625" spans="1:44" s="312" customFormat="1">
      <c r="A625" s="504">
        <v>125</v>
      </c>
      <c r="B625" s="504"/>
      <c r="C625" s="1"/>
      <c r="D625" s="1"/>
      <c r="E625" s="1"/>
      <c r="F625" s="1"/>
      <c r="G625" s="1"/>
      <c r="H625" s="505" t="s">
        <v>883</v>
      </c>
      <c r="I625" s="505"/>
      <c r="J625" s="505"/>
      <c r="K625" s="505"/>
      <c r="L625" s="505"/>
      <c r="M625" s="505"/>
      <c r="N625" s="505"/>
      <c r="O625" s="505"/>
      <c r="P625" s="505"/>
      <c r="Q625" s="505"/>
      <c r="R625" s="505"/>
      <c r="S625" s="505"/>
      <c r="T625" s="1"/>
      <c r="U625" s="1"/>
      <c r="V625" s="313"/>
      <c r="W625" s="255"/>
      <c r="X625" s="255"/>
      <c r="Y625" s="70"/>
    </row>
    <row r="626" spans="1:44" s="312" customFormat="1">
      <c r="H626" s="509" t="s">
        <v>884</v>
      </c>
      <c r="I626" s="505"/>
      <c r="J626" s="505"/>
      <c r="K626" s="505"/>
      <c r="L626" s="505"/>
      <c r="M626" s="505"/>
      <c r="N626" s="505"/>
      <c r="O626" s="505"/>
      <c r="P626" s="505"/>
      <c r="Q626" s="505"/>
      <c r="R626" s="505"/>
      <c r="S626" s="505"/>
      <c r="T626" s="399" t="s">
        <v>80</v>
      </c>
      <c r="U626" s="399"/>
      <c r="V626" s="313">
        <v>4</v>
      </c>
      <c r="W626" s="255">
        <v>0</v>
      </c>
      <c r="X626" s="255">
        <f>V626*W626</f>
        <v>0</v>
      </c>
      <c r="Y626" s="70"/>
    </row>
    <row r="627" spans="1:44" s="312" customFormat="1">
      <c r="H627" s="309"/>
      <c r="I627" s="309"/>
      <c r="J627" s="309"/>
      <c r="K627" s="309"/>
      <c r="L627" s="309"/>
      <c r="M627" s="309"/>
      <c r="N627" s="309"/>
      <c r="O627" s="309"/>
      <c r="P627" s="309"/>
      <c r="Q627" s="309"/>
      <c r="R627" s="309"/>
      <c r="S627" s="309"/>
      <c r="X627" s="70"/>
      <c r="Y627" s="70"/>
    </row>
    <row r="628" spans="1:44" s="312" customFormat="1">
      <c r="A628" s="502">
        <v>126</v>
      </c>
      <c r="B628" s="502"/>
      <c r="C628" s="418" t="s">
        <v>625</v>
      </c>
      <c r="D628" s="418"/>
      <c r="E628" s="418"/>
      <c r="F628" s="418"/>
      <c r="G628" s="418"/>
      <c r="H628" s="503" t="s">
        <v>881</v>
      </c>
      <c r="I628" s="503"/>
      <c r="J628" s="503"/>
      <c r="K628" s="503"/>
      <c r="L628" s="503"/>
      <c r="M628" s="503"/>
      <c r="N628" s="503"/>
      <c r="O628" s="503"/>
      <c r="P628" s="503"/>
      <c r="Q628" s="503"/>
      <c r="R628" s="503"/>
      <c r="S628" s="503"/>
      <c r="T628" s="418" t="str">
        <f>IF(C628="","",VLOOKUP(C628,[2]ÚRS!$A$6:$D$387,3,FALSE))</f>
        <v>kg</v>
      </c>
      <c r="U628" s="418"/>
      <c r="V628" s="322">
        <v>4</v>
      </c>
      <c r="W628" s="323">
        <v>0</v>
      </c>
      <c r="X628" s="324"/>
      <c r="Y628" s="324">
        <f>V628*W628</f>
        <v>0</v>
      </c>
      <c r="Z628" s="325"/>
      <c r="AA628" s="325"/>
      <c r="AC628" s="304"/>
      <c r="AD628" s="71"/>
      <c r="AE628" s="304"/>
      <c r="AF628" s="71"/>
      <c r="AG628" s="304"/>
      <c r="AH628" s="71"/>
      <c r="AI628" s="304"/>
      <c r="AJ628" s="71"/>
      <c r="AK628" s="304"/>
      <c r="AM628" s="69"/>
      <c r="AN628" s="71"/>
      <c r="AO628" s="304"/>
      <c r="AR628" s="304"/>
    </row>
    <row r="629" spans="1:44" s="312" customFormat="1">
      <c r="H629" s="309"/>
      <c r="I629" s="309"/>
      <c r="J629" s="309"/>
      <c r="K629" s="309"/>
      <c r="L629" s="309"/>
      <c r="M629" s="309"/>
      <c r="N629" s="309"/>
      <c r="O629" s="309"/>
      <c r="P629" s="309"/>
      <c r="Q629" s="309"/>
      <c r="R629" s="309"/>
      <c r="S629" s="309"/>
      <c r="X629" s="70"/>
      <c r="Y629" s="70"/>
    </row>
    <row r="630" spans="1:44" s="312" customFormat="1">
      <c r="A630" s="504">
        <v>127</v>
      </c>
      <c r="B630" s="504"/>
      <c r="C630" s="1"/>
      <c r="D630" s="1"/>
      <c r="E630" s="1"/>
      <c r="F630" s="1"/>
      <c r="G630" s="1"/>
      <c r="H630" s="505" t="s">
        <v>885</v>
      </c>
      <c r="I630" s="505"/>
      <c r="J630" s="505"/>
      <c r="K630" s="505"/>
      <c r="L630" s="505"/>
      <c r="M630" s="505"/>
      <c r="N630" s="505"/>
      <c r="O630" s="505"/>
      <c r="P630" s="505"/>
      <c r="Q630" s="505"/>
      <c r="R630" s="505"/>
      <c r="S630" s="505"/>
      <c r="T630" s="1"/>
      <c r="U630" s="1"/>
      <c r="V630" s="313"/>
      <c r="W630" s="255"/>
      <c r="X630" s="255"/>
      <c r="Y630" s="255"/>
      <c r="Z630" s="313"/>
      <c r="AA630" s="313"/>
      <c r="AC630" s="303"/>
      <c r="AE630" s="303"/>
      <c r="AG630" s="303"/>
      <c r="AI630" s="303"/>
      <c r="AK630" s="303"/>
      <c r="AM630" s="270"/>
      <c r="AO630" s="82"/>
      <c r="AR630" s="271"/>
    </row>
    <row r="631" spans="1:44" s="312" customFormat="1">
      <c r="H631" s="509" t="s">
        <v>886</v>
      </c>
      <c r="I631" s="505"/>
      <c r="J631" s="505"/>
      <c r="K631" s="505"/>
      <c r="L631" s="505"/>
      <c r="M631" s="505"/>
      <c r="N631" s="505"/>
      <c r="O631" s="505"/>
      <c r="P631" s="505"/>
      <c r="Q631" s="505"/>
      <c r="R631" s="505"/>
      <c r="S631" s="505"/>
      <c r="T631" s="399" t="s">
        <v>80</v>
      </c>
      <c r="U631" s="399"/>
      <c r="V631" s="313">
        <v>1</v>
      </c>
      <c r="W631" s="255">
        <f>AM631</f>
        <v>0</v>
      </c>
      <c r="X631" s="255">
        <f>V631*W631</f>
        <v>0</v>
      </c>
      <c r="Y631" s="255"/>
      <c r="Z631" s="313">
        <f>AB631/1000</f>
        <v>2</v>
      </c>
      <c r="AA631" s="313">
        <f>V631*Z631</f>
        <v>2</v>
      </c>
      <c r="AB631" s="312">
        <v>2000</v>
      </c>
      <c r="AC631" s="304"/>
      <c r="AD631" s="71"/>
      <c r="AE631" s="304"/>
      <c r="AF631" s="71"/>
      <c r="AG631" s="304"/>
      <c r="AH631" s="71"/>
      <c r="AI631" s="304"/>
      <c r="AJ631" s="71"/>
      <c r="AK631" s="304"/>
      <c r="AM631" s="69"/>
      <c r="AN631" s="71"/>
      <c r="AO631" s="304"/>
      <c r="AR631" s="304"/>
    </row>
    <row r="632" spans="1:44" s="312" customFormat="1">
      <c r="H632" s="309"/>
      <c r="I632" s="309"/>
      <c r="J632" s="309"/>
      <c r="K632" s="309"/>
      <c r="L632" s="309"/>
      <c r="M632" s="309"/>
      <c r="N632" s="309"/>
      <c r="O632" s="309"/>
      <c r="P632" s="309"/>
      <c r="Q632" s="309"/>
      <c r="R632" s="309"/>
      <c r="S632" s="309"/>
      <c r="X632" s="70"/>
      <c r="Y632" s="70"/>
    </row>
    <row r="633" spans="1:44" s="312" customFormat="1">
      <c r="A633" s="330"/>
      <c r="B633" s="330"/>
      <c r="C633" s="194"/>
      <c r="D633" s="194"/>
      <c r="E633" s="194"/>
      <c r="F633" s="194"/>
      <c r="G633" s="194"/>
      <c r="H633" s="194"/>
      <c r="I633" s="194"/>
      <c r="J633" s="194"/>
      <c r="K633" s="194"/>
      <c r="L633" s="194"/>
      <c r="M633" s="194"/>
      <c r="N633" s="194"/>
      <c r="O633" s="194"/>
      <c r="P633" s="194"/>
      <c r="Q633" s="194"/>
      <c r="R633" s="194"/>
      <c r="S633" s="194"/>
      <c r="T633" s="194"/>
      <c r="U633" s="194"/>
      <c r="V633" s="315"/>
      <c r="W633" s="319"/>
      <c r="X633" s="316"/>
      <c r="Y633" s="316"/>
      <c r="Z633" s="320"/>
      <c r="AA633" s="320"/>
      <c r="AC633" s="304"/>
      <c r="AD633" s="71"/>
      <c r="AE633" s="304"/>
      <c r="AF633" s="71"/>
      <c r="AG633" s="304"/>
      <c r="AH633" s="71"/>
      <c r="AI633" s="304"/>
      <c r="AJ633" s="71"/>
      <c r="AK633" s="304"/>
      <c r="AM633" s="69"/>
      <c r="AN633" s="71"/>
      <c r="AO633" s="304"/>
      <c r="AR633" s="304"/>
    </row>
    <row r="634" spans="1:44" s="312" customFormat="1">
      <c r="A634" s="310"/>
      <c r="B634" s="310"/>
      <c r="C634" s="310"/>
      <c r="D634" s="310"/>
      <c r="E634" s="310"/>
      <c r="F634" s="310"/>
      <c r="G634" s="310"/>
      <c r="H634" s="149"/>
      <c r="I634" s="149"/>
      <c r="J634" s="149"/>
      <c r="K634" s="149"/>
      <c r="L634" s="149"/>
      <c r="M634" s="149"/>
      <c r="N634" s="149"/>
      <c r="O634" s="149"/>
      <c r="P634" s="149"/>
      <c r="Q634" s="149"/>
      <c r="R634" s="149"/>
      <c r="S634" s="149"/>
      <c r="T634" s="310"/>
      <c r="U634" s="310"/>
      <c r="V634" s="310"/>
      <c r="W634" s="310"/>
      <c r="X634" s="74"/>
      <c r="Y634" s="74"/>
      <c r="Z634" s="310"/>
      <c r="AA634" s="310"/>
    </row>
    <row r="635" spans="1:44" s="312" customFormat="1">
      <c r="A635" s="311"/>
      <c r="B635" s="311"/>
      <c r="C635" s="311"/>
      <c r="D635" s="311"/>
      <c r="E635" s="311"/>
      <c r="F635" s="311"/>
      <c r="G635" s="311"/>
      <c r="H635" s="310"/>
      <c r="I635" s="310"/>
      <c r="J635" s="310"/>
      <c r="K635" s="310"/>
      <c r="L635" s="310"/>
      <c r="M635" s="310"/>
      <c r="N635" s="310"/>
      <c r="O635" s="310"/>
      <c r="P635" s="310"/>
      <c r="Q635" s="310"/>
      <c r="R635" s="310"/>
      <c r="S635" s="310"/>
      <c r="T635" s="310"/>
      <c r="U635" s="310"/>
      <c r="V635" s="310"/>
      <c r="W635" s="74"/>
      <c r="X635" s="74"/>
      <c r="Y635" s="74"/>
      <c r="Z635" s="310"/>
      <c r="AA635" s="310"/>
      <c r="AC635" s="304"/>
      <c r="AD635" s="71"/>
      <c r="AE635" s="304"/>
      <c r="AF635" s="71"/>
      <c r="AG635" s="304"/>
      <c r="AH635" s="71"/>
      <c r="AI635" s="304"/>
      <c r="AJ635" s="71"/>
      <c r="AK635" s="304"/>
      <c r="AM635" s="69"/>
      <c r="AN635" s="71"/>
      <c r="AR635" s="304"/>
    </row>
    <row r="636" spans="1:44" s="312" customFormat="1">
      <c r="H636" s="429" t="s">
        <v>192</v>
      </c>
      <c r="I636" s="429"/>
      <c r="J636" s="429"/>
      <c r="K636" s="429"/>
      <c r="L636" s="429"/>
      <c r="M636" s="429"/>
      <c r="N636" s="429"/>
      <c r="O636" s="429"/>
      <c r="P636" s="429"/>
      <c r="W636" s="70"/>
      <c r="X636" s="255">
        <f>SUM(X597:X635)</f>
        <v>0</v>
      </c>
      <c r="Y636" s="255">
        <f>SUM(Y597:Y635)</f>
        <v>0</v>
      </c>
      <c r="Z636" s="313"/>
      <c r="AA636" s="313">
        <f>SUM(AA597:AA635)</f>
        <v>18.983220999999997</v>
      </c>
      <c r="AC636" s="304"/>
      <c r="AD636" s="71"/>
      <c r="AE636" s="304"/>
      <c r="AF636" s="71"/>
      <c r="AG636" s="304"/>
      <c r="AH636" s="71"/>
      <c r="AI636" s="304"/>
      <c r="AJ636" s="71"/>
      <c r="AK636" s="304"/>
      <c r="AM636" s="69"/>
      <c r="AN636" s="71"/>
      <c r="AR636" s="304"/>
    </row>
    <row r="637" spans="1:44" s="312" customFormat="1">
      <c r="W637" s="70"/>
      <c r="X637" s="70"/>
      <c r="Y637" s="70"/>
    </row>
    <row r="638" spans="1:44" s="312" customFormat="1" ht="15.75" thickBot="1">
      <c r="A638" s="486" t="s">
        <v>37</v>
      </c>
      <c r="B638" s="486"/>
      <c r="C638" s="486"/>
      <c r="D638" s="486"/>
      <c r="E638" s="486"/>
      <c r="F638" s="486"/>
      <c r="G638" s="486"/>
      <c r="H638" s="486"/>
      <c r="I638" s="486"/>
      <c r="J638" s="486"/>
      <c r="K638" s="486"/>
      <c r="L638" s="486"/>
      <c r="M638" s="486"/>
      <c r="N638" s="486"/>
      <c r="O638" s="486"/>
      <c r="P638" s="486"/>
      <c r="Q638" s="486"/>
      <c r="R638" s="486"/>
      <c r="S638" s="486"/>
      <c r="T638" s="486"/>
      <c r="Z638" s="305" t="s">
        <v>40</v>
      </c>
      <c r="AA638" s="305">
        <f>AA589+1</f>
        <v>15</v>
      </c>
    </row>
    <row r="639" spans="1:44" s="312" customFormat="1">
      <c r="A639" s="487" t="s">
        <v>38</v>
      </c>
      <c r="B639" s="459"/>
      <c r="C639" s="459"/>
      <c r="D639" s="459"/>
      <c r="E639" s="459"/>
      <c r="F639" s="459"/>
      <c r="G639" s="460"/>
      <c r="H639" s="461" t="s">
        <v>744</v>
      </c>
      <c r="I639" s="409"/>
      <c r="J639" s="409"/>
      <c r="K639" s="409"/>
      <c r="L639" s="409"/>
      <c r="M639" s="409"/>
      <c r="N639" s="409"/>
      <c r="O639" s="409"/>
      <c r="P639" s="409"/>
      <c r="Q639" s="409"/>
      <c r="R639" s="409"/>
      <c r="S639" s="409"/>
      <c r="T639" s="409"/>
      <c r="U639" s="409"/>
      <c r="V639" s="409"/>
      <c r="W639" s="409"/>
      <c r="X639" s="462"/>
      <c r="Y639" s="307" t="s">
        <v>47</v>
      </c>
      <c r="Z639" s="414"/>
      <c r="AA639" s="416"/>
    </row>
    <row r="640" spans="1:44" s="312" customFormat="1">
      <c r="A640" s="488"/>
      <c r="B640" s="443"/>
      <c r="C640" s="443"/>
      <c r="D640" s="443"/>
      <c r="E640" s="443"/>
      <c r="F640" s="443"/>
      <c r="G640" s="444"/>
      <c r="H640" s="489" t="s">
        <v>745</v>
      </c>
      <c r="I640" s="490"/>
      <c r="J640" s="490"/>
      <c r="K640" s="490"/>
      <c r="L640" s="490"/>
      <c r="M640" s="490"/>
      <c r="N640" s="490"/>
      <c r="O640" s="490"/>
      <c r="P640" s="490"/>
      <c r="Q640" s="490"/>
      <c r="R640" s="490"/>
      <c r="S640" s="490"/>
      <c r="T640" s="490"/>
      <c r="U640" s="490"/>
      <c r="V640" s="490"/>
      <c r="W640" s="490"/>
      <c r="X640" s="491"/>
      <c r="Y640" s="27" t="s">
        <v>41</v>
      </c>
      <c r="Z640" s="492" t="s">
        <v>751</v>
      </c>
      <c r="AA640" s="493"/>
    </row>
    <row r="641" spans="1:44" s="312" customFormat="1">
      <c r="A641" s="494" t="s">
        <v>39</v>
      </c>
      <c r="B641" s="495"/>
      <c r="C641" s="495"/>
      <c r="D641" s="495"/>
      <c r="E641" s="495"/>
      <c r="F641" s="495"/>
      <c r="G641" s="496"/>
      <c r="H641" s="497" t="s">
        <v>754</v>
      </c>
      <c r="I641" s="498"/>
      <c r="J641" s="498"/>
      <c r="K641" s="498"/>
      <c r="L641" s="498"/>
      <c r="M641" s="498"/>
      <c r="N641" s="498"/>
      <c r="O641" s="498"/>
      <c r="P641" s="498"/>
      <c r="Q641" s="498"/>
      <c r="R641" s="498"/>
      <c r="S641" s="498"/>
      <c r="T641" s="498"/>
      <c r="U641" s="498"/>
      <c r="V641" s="498"/>
      <c r="W641" s="498"/>
      <c r="X641" s="499"/>
      <c r="Y641" s="28" t="s">
        <v>48</v>
      </c>
      <c r="Z641" s="500"/>
      <c r="AA641" s="501"/>
    </row>
    <row r="642" spans="1:44" s="312" customFormat="1" ht="15.75" thickBot="1">
      <c r="A642" s="397"/>
      <c r="B642" s="386"/>
      <c r="C642" s="386"/>
      <c r="D642" s="386"/>
      <c r="E642" s="386"/>
      <c r="F642" s="386"/>
      <c r="G642" s="394"/>
      <c r="H642" s="447" t="s">
        <v>755</v>
      </c>
      <c r="I642" s="448"/>
      <c r="J642" s="448"/>
      <c r="K642" s="448"/>
      <c r="L642" s="448"/>
      <c r="M642" s="448"/>
      <c r="N642" s="448"/>
      <c r="O642" s="448"/>
      <c r="P642" s="448"/>
      <c r="Q642" s="448"/>
      <c r="R642" s="448"/>
      <c r="S642" s="448"/>
      <c r="T642" s="448"/>
      <c r="U642" s="448"/>
      <c r="V642" s="448"/>
      <c r="W642" s="448"/>
      <c r="X642" s="449"/>
      <c r="Y642" s="90" t="s">
        <v>41</v>
      </c>
      <c r="Z642" s="450" t="s">
        <v>750</v>
      </c>
      <c r="AA642" s="451"/>
    </row>
    <row r="643" spans="1:44" s="312" customFormat="1">
      <c r="A643" s="452" t="s">
        <v>41</v>
      </c>
      <c r="B643" s="455" t="s">
        <v>42</v>
      </c>
      <c r="C643" s="458" t="s">
        <v>41</v>
      </c>
      <c r="D643" s="459"/>
      <c r="E643" s="459"/>
      <c r="F643" s="459"/>
      <c r="G643" s="460"/>
      <c r="H643" s="461"/>
      <c r="I643" s="409"/>
      <c r="J643" s="409"/>
      <c r="K643" s="409"/>
      <c r="L643" s="409"/>
      <c r="M643" s="409"/>
      <c r="N643" s="409"/>
      <c r="O643" s="409"/>
      <c r="P643" s="409"/>
      <c r="Q643" s="409"/>
      <c r="R643" s="409"/>
      <c r="S643" s="462"/>
      <c r="T643" s="463" t="s">
        <v>49</v>
      </c>
      <c r="U643" s="466" t="s">
        <v>50</v>
      </c>
      <c r="V643" s="469" t="s">
        <v>51</v>
      </c>
      <c r="W643" s="472" t="s">
        <v>52</v>
      </c>
      <c r="X643" s="474" t="s">
        <v>54</v>
      </c>
      <c r="Y643" s="475"/>
      <c r="Z643" s="476" t="s">
        <v>44</v>
      </c>
      <c r="AA643" s="477"/>
    </row>
    <row r="644" spans="1:44" s="312" customFormat="1" ht="15.75">
      <c r="A644" s="453"/>
      <c r="B644" s="456"/>
      <c r="C644" s="480" t="s">
        <v>43</v>
      </c>
      <c r="D644" s="481"/>
      <c r="E644" s="481"/>
      <c r="F644" s="481"/>
      <c r="G644" s="482"/>
      <c r="H644" s="446" t="s">
        <v>58</v>
      </c>
      <c r="I644" s="412"/>
      <c r="J644" s="412"/>
      <c r="K644" s="412"/>
      <c r="L644" s="412"/>
      <c r="M644" s="412"/>
      <c r="N644" s="412"/>
      <c r="O644" s="412"/>
      <c r="P644" s="412"/>
      <c r="Q644" s="412"/>
      <c r="R644" s="412"/>
      <c r="S644" s="483"/>
      <c r="T644" s="464"/>
      <c r="U644" s="467"/>
      <c r="V644" s="470"/>
      <c r="W644" s="473"/>
      <c r="X644" s="484" t="s">
        <v>55</v>
      </c>
      <c r="Y644" s="485"/>
      <c r="Z644" s="478"/>
      <c r="AA644" s="479"/>
      <c r="AB644" s="441" t="s">
        <v>53</v>
      </c>
      <c r="AC644" s="399"/>
      <c r="AD644" s="399"/>
      <c r="AE644" s="399"/>
      <c r="AF644" s="399"/>
      <c r="AG644" s="399"/>
      <c r="AH644" s="399"/>
      <c r="AI644" s="399"/>
      <c r="AJ644" s="399"/>
      <c r="AK644" s="399"/>
      <c r="AQ644" s="399" t="s">
        <v>193</v>
      </c>
      <c r="AR644" s="399"/>
    </row>
    <row r="645" spans="1:44" s="312" customFormat="1">
      <c r="A645" s="454"/>
      <c r="B645" s="457"/>
      <c r="C645" s="442" t="s">
        <v>42</v>
      </c>
      <c r="D645" s="443"/>
      <c r="E645" s="443"/>
      <c r="F645" s="443"/>
      <c r="G645" s="444"/>
      <c r="H645" s="417"/>
      <c r="I645" s="418"/>
      <c r="J645" s="418"/>
      <c r="K645" s="418"/>
      <c r="L645" s="418"/>
      <c r="M645" s="418"/>
      <c r="N645" s="418"/>
      <c r="O645" s="418"/>
      <c r="P645" s="418"/>
      <c r="Q645" s="418"/>
      <c r="R645" s="418"/>
      <c r="S645" s="445"/>
      <c r="T645" s="465"/>
      <c r="U645" s="468"/>
      <c r="V645" s="471"/>
      <c r="W645" s="29" t="s">
        <v>53</v>
      </c>
      <c r="X645" s="29" t="s">
        <v>56</v>
      </c>
      <c r="Y645" s="30" t="s">
        <v>57</v>
      </c>
      <c r="Z645" s="29" t="s">
        <v>45</v>
      </c>
      <c r="AA645" s="31" t="s">
        <v>46</v>
      </c>
      <c r="AB645" s="446" t="s">
        <v>81</v>
      </c>
      <c r="AC645" s="412"/>
      <c r="AD645" s="399" t="s">
        <v>148</v>
      </c>
      <c r="AE645" s="399"/>
      <c r="AF645" s="399" t="s">
        <v>149</v>
      </c>
      <c r="AG645" s="399"/>
      <c r="AH645" s="399" t="s">
        <v>150</v>
      </c>
      <c r="AI645" s="399"/>
      <c r="AJ645" s="399" t="s">
        <v>151</v>
      </c>
      <c r="AK645" s="399"/>
      <c r="AL645" s="399" t="s">
        <v>147</v>
      </c>
      <c r="AM645" s="399"/>
      <c r="AN645" s="399"/>
      <c r="AO645" s="399"/>
      <c r="AQ645" s="305" t="s">
        <v>191</v>
      </c>
      <c r="AR645" s="305" t="s">
        <v>29</v>
      </c>
    </row>
    <row r="646" spans="1:44" s="312" customFormat="1">
      <c r="C646" s="95"/>
      <c r="D646" s="95"/>
      <c r="E646" s="95"/>
      <c r="F646" s="95"/>
      <c r="G646" s="95"/>
      <c r="H646" s="440" t="s">
        <v>195</v>
      </c>
      <c r="I646" s="440"/>
      <c r="J646" s="440"/>
      <c r="K646" s="440"/>
      <c r="L646" s="440"/>
      <c r="M646" s="440"/>
      <c r="N646" s="440"/>
      <c r="O646" s="440"/>
      <c r="P646" s="440"/>
      <c r="Q646" s="440"/>
      <c r="R646" s="440"/>
      <c r="S646" s="440"/>
      <c r="T646" s="429">
        <f>AA589</f>
        <v>14</v>
      </c>
      <c r="U646" s="429"/>
      <c r="X646" s="255">
        <f>X636</f>
        <v>0</v>
      </c>
      <c r="Y646" s="255">
        <f>Y636</f>
        <v>0</v>
      </c>
      <c r="Z646" s="313"/>
      <c r="AA646" s="313">
        <f>AA636</f>
        <v>18.983220999999997</v>
      </c>
    </row>
    <row r="647" spans="1:44" s="312" customFormat="1">
      <c r="H647" s="309"/>
      <c r="I647" s="309"/>
      <c r="J647" s="309"/>
      <c r="K647" s="309"/>
      <c r="L647" s="309"/>
      <c r="M647" s="309"/>
      <c r="N647" s="309"/>
      <c r="O647" s="309"/>
      <c r="P647" s="309"/>
      <c r="Q647" s="309"/>
      <c r="R647" s="309"/>
      <c r="S647" s="309"/>
      <c r="X647" s="70"/>
      <c r="Y647" s="70"/>
    </row>
    <row r="648" spans="1:44" s="312" customFormat="1">
      <c r="A648" s="508">
        <v>128</v>
      </c>
      <c r="B648" s="508"/>
      <c r="C648" s="412" t="s">
        <v>715</v>
      </c>
      <c r="D648" s="412"/>
      <c r="E648" s="412"/>
      <c r="F648" s="412"/>
      <c r="G648" s="412"/>
      <c r="H648" s="507" t="str">
        <f>IF(C648="","",VLOOKUP(C648,[2]HILTI!$A$1:$D$10,2,FALSE))</f>
        <v>Chemická kotva</v>
      </c>
      <c r="I648" s="507"/>
      <c r="J648" s="507"/>
      <c r="K648" s="507"/>
      <c r="L648" s="507"/>
      <c r="M648" s="507"/>
      <c r="N648" s="507"/>
      <c r="O648" s="507"/>
      <c r="P648" s="507"/>
      <c r="Q648" s="507"/>
      <c r="R648" s="507"/>
      <c r="S648" s="507"/>
      <c r="T648" s="306"/>
      <c r="U648" s="306"/>
      <c r="V648" s="315"/>
      <c r="W648" s="316"/>
      <c r="X648" s="255"/>
      <c r="Y648" s="255"/>
      <c r="Z648" s="313"/>
      <c r="AA648" s="313"/>
      <c r="AC648" s="304"/>
      <c r="AD648" s="71"/>
      <c r="AE648" s="304"/>
      <c r="AF648" s="71"/>
      <c r="AG648" s="304"/>
      <c r="AH648" s="71"/>
      <c r="AI648" s="304"/>
      <c r="AJ648" s="71"/>
      <c r="AK648" s="304"/>
      <c r="AM648" s="69"/>
      <c r="AN648" s="71"/>
      <c r="AO648" s="304"/>
      <c r="AR648" s="304"/>
    </row>
    <row r="649" spans="1:44" s="312" customFormat="1">
      <c r="A649" s="311"/>
      <c r="B649" s="311"/>
      <c r="C649" s="412" t="s">
        <v>707</v>
      </c>
      <c r="D649" s="412"/>
      <c r="E649" s="412"/>
      <c r="F649" s="412"/>
      <c r="G649" s="412"/>
      <c r="H649" s="507" t="s">
        <v>908</v>
      </c>
      <c r="I649" s="507"/>
      <c r="J649" s="507"/>
      <c r="K649" s="507"/>
      <c r="L649" s="507"/>
      <c r="M649" s="507"/>
      <c r="N649" s="507"/>
      <c r="O649" s="507"/>
      <c r="P649" s="507"/>
      <c r="Q649" s="507"/>
      <c r="R649" s="507"/>
      <c r="S649" s="507"/>
      <c r="T649" s="412" t="str">
        <f>IF(C649="","",VLOOKUP(C649,[2]HILTI!$A$1:$D$12,3,FALSE))</f>
        <v>ks</v>
      </c>
      <c r="U649" s="412"/>
      <c r="V649" s="315">
        <v>28</v>
      </c>
      <c r="W649" s="315">
        <v>0</v>
      </c>
      <c r="X649" s="317">
        <f>V649*W649</f>
        <v>0</v>
      </c>
      <c r="Y649" s="255"/>
      <c r="Z649" s="313"/>
      <c r="AA649" s="313"/>
      <c r="AC649" s="304"/>
      <c r="AD649" s="71"/>
      <c r="AE649" s="304"/>
      <c r="AF649" s="71"/>
      <c r="AG649" s="304"/>
      <c r="AH649" s="71"/>
      <c r="AI649" s="304"/>
      <c r="AJ649" s="71"/>
      <c r="AK649" s="304"/>
      <c r="AM649" s="69"/>
      <c r="AN649" s="71"/>
      <c r="AO649" s="304"/>
      <c r="AR649" s="304"/>
    </row>
    <row r="650" spans="1:44" s="312" customFormat="1">
      <c r="H650" s="309"/>
      <c r="I650" s="309"/>
      <c r="J650" s="309"/>
      <c r="K650" s="309"/>
      <c r="L650" s="309"/>
      <c r="M650" s="309"/>
      <c r="N650" s="309"/>
      <c r="O650" s="309"/>
      <c r="P650" s="309"/>
      <c r="Q650" s="309"/>
      <c r="R650" s="309"/>
      <c r="S650" s="309"/>
      <c r="X650" s="70"/>
      <c r="Y650" s="70"/>
    </row>
    <row r="651" spans="1:44" s="312" customFormat="1">
      <c r="A651" s="508">
        <v>129</v>
      </c>
      <c r="B651" s="508"/>
      <c r="C651" s="412" t="s">
        <v>710</v>
      </c>
      <c r="D651" s="412"/>
      <c r="E651" s="412"/>
      <c r="F651" s="412"/>
      <c r="G651" s="412"/>
      <c r="H651" s="507" t="str">
        <f>IF(C651="","",VLOOKUP(C651,[2]HILTI!$A$1:$D$10,2,FALSE))</f>
        <v>Lepící hmota</v>
      </c>
      <c r="I651" s="507"/>
      <c r="J651" s="507"/>
      <c r="K651" s="507"/>
      <c r="L651" s="507"/>
      <c r="M651" s="507"/>
      <c r="N651" s="507"/>
      <c r="O651" s="507"/>
      <c r="P651" s="507"/>
      <c r="Q651" s="507"/>
      <c r="R651" s="507"/>
      <c r="S651" s="507"/>
      <c r="T651" s="412" t="str">
        <f>IF(C651="","",VLOOKUP(C651,[2]HILTI!$A$1:$D$12,3,FALSE))</f>
        <v>ks</v>
      </c>
      <c r="U651" s="412"/>
      <c r="V651" s="315">
        <v>3</v>
      </c>
      <c r="W651" s="315">
        <v>0</v>
      </c>
      <c r="X651" s="317">
        <f>V651*W651</f>
        <v>0</v>
      </c>
      <c r="Y651" s="255"/>
      <c r="Z651" s="313"/>
      <c r="AA651" s="313"/>
      <c r="AC651" s="304"/>
      <c r="AD651" s="71"/>
      <c r="AE651" s="304"/>
      <c r="AF651" s="71"/>
      <c r="AG651" s="304"/>
      <c r="AH651" s="71"/>
      <c r="AI651" s="304"/>
      <c r="AJ651" s="71"/>
      <c r="AK651" s="304"/>
      <c r="AM651" s="69"/>
      <c r="AN651" s="71"/>
      <c r="AO651" s="304"/>
      <c r="AR651" s="304"/>
    </row>
    <row r="652" spans="1:44" s="312" customFormat="1">
      <c r="A652" s="311"/>
      <c r="B652" s="311"/>
      <c r="C652" s="412" t="s">
        <v>711</v>
      </c>
      <c r="D652" s="412"/>
      <c r="E652" s="412"/>
      <c r="F652" s="412"/>
      <c r="G652" s="412"/>
      <c r="H652" s="507" t="s">
        <v>909</v>
      </c>
      <c r="I652" s="507"/>
      <c r="J652" s="507"/>
      <c r="K652" s="507"/>
      <c r="L652" s="507"/>
      <c r="M652" s="507"/>
      <c r="N652" s="507"/>
      <c r="O652" s="507"/>
      <c r="P652" s="507"/>
      <c r="Q652" s="507"/>
      <c r="R652" s="507"/>
      <c r="S652" s="507"/>
      <c r="T652" s="194"/>
      <c r="U652" s="194"/>
      <c r="V652" s="315"/>
      <c r="W652" s="316"/>
      <c r="X652" s="255"/>
      <c r="Y652" s="255"/>
      <c r="Z652" s="313"/>
      <c r="AA652" s="313"/>
      <c r="AC652" s="304"/>
      <c r="AD652" s="71"/>
      <c r="AE652" s="304"/>
      <c r="AF652" s="71"/>
      <c r="AG652" s="304"/>
      <c r="AH652" s="71"/>
      <c r="AI652" s="304"/>
      <c r="AJ652" s="71"/>
      <c r="AK652" s="304"/>
      <c r="AM652" s="69"/>
      <c r="AN652" s="71"/>
      <c r="AO652" s="304"/>
      <c r="AR652" s="304"/>
    </row>
    <row r="653" spans="1:44" s="312" customFormat="1">
      <c r="A653" s="311"/>
      <c r="B653" s="311"/>
      <c r="C653" s="412" t="s">
        <v>712</v>
      </c>
      <c r="D653" s="412"/>
      <c r="E653" s="412"/>
      <c r="F653" s="412"/>
      <c r="G653" s="412"/>
      <c r="H653" s="507" t="str">
        <f>IF(C653="","",VLOOKUP(C653,[2]HILTI!$A$1:$D$10,2,FALSE))</f>
        <v>balení 330 ml</v>
      </c>
      <c r="I653" s="507"/>
      <c r="J653" s="507"/>
      <c r="K653" s="507"/>
      <c r="L653" s="507"/>
      <c r="M653" s="507"/>
      <c r="N653" s="507"/>
      <c r="O653" s="507"/>
      <c r="P653" s="507"/>
      <c r="Q653" s="507"/>
      <c r="R653" s="507"/>
      <c r="S653" s="507"/>
      <c r="T653" s="306"/>
      <c r="U653" s="306"/>
      <c r="V653" s="315"/>
      <c r="W653" s="316"/>
      <c r="X653" s="255"/>
      <c r="Y653" s="255"/>
      <c r="Z653" s="313"/>
      <c r="AA653" s="313"/>
      <c r="AC653" s="304"/>
      <c r="AD653" s="71"/>
      <c r="AE653" s="304"/>
      <c r="AF653" s="71"/>
      <c r="AG653" s="304"/>
      <c r="AH653" s="71"/>
      <c r="AI653" s="304"/>
      <c r="AJ653" s="71"/>
      <c r="AK653" s="304"/>
      <c r="AM653" s="69"/>
      <c r="AN653" s="71"/>
      <c r="AO653" s="304"/>
      <c r="AR653" s="304"/>
    </row>
    <row r="654" spans="1:44" s="312" customFormat="1">
      <c r="H654" s="309"/>
      <c r="I654" s="309"/>
      <c r="J654" s="309"/>
      <c r="K654" s="309"/>
      <c r="L654" s="309"/>
      <c r="M654" s="309"/>
      <c r="N654" s="309"/>
      <c r="O654" s="309"/>
      <c r="P654" s="309"/>
      <c r="Q654" s="309"/>
      <c r="R654" s="309"/>
      <c r="S654" s="309"/>
      <c r="X654" s="70"/>
      <c r="Y654" s="70"/>
    </row>
    <row r="655" spans="1:44" s="311" customFormat="1">
      <c r="A655" s="508">
        <v>130</v>
      </c>
      <c r="B655" s="508"/>
      <c r="C655" s="412" t="s">
        <v>713</v>
      </c>
      <c r="D655" s="412"/>
      <c r="E655" s="412"/>
      <c r="F655" s="412"/>
      <c r="G655" s="412"/>
      <c r="H655" s="507" t="s">
        <v>910</v>
      </c>
      <c r="I655" s="507"/>
      <c r="J655" s="507"/>
      <c r="K655" s="507"/>
      <c r="L655" s="507"/>
      <c r="M655" s="507"/>
      <c r="N655" s="507"/>
      <c r="O655" s="507"/>
      <c r="P655" s="507"/>
      <c r="Q655" s="507"/>
      <c r="R655" s="507"/>
      <c r="S655" s="507"/>
      <c r="T655" s="412" t="str">
        <f>IF(C655="","",VLOOKUP(C655,[2]HILTI!$A$1:$D$12,3,FALSE))</f>
        <v>ks</v>
      </c>
      <c r="U655" s="412"/>
      <c r="V655" s="315">
        <f>V649</f>
        <v>28</v>
      </c>
      <c r="W655" s="315">
        <v>0</v>
      </c>
      <c r="X655" s="321"/>
      <c r="Y655" s="321">
        <f>V655*W655</f>
        <v>0</v>
      </c>
      <c r="Z655" s="320"/>
      <c r="AA655" s="320"/>
      <c r="AC655" s="176"/>
      <c r="AD655" s="237"/>
      <c r="AE655" s="176"/>
      <c r="AF655" s="237"/>
      <c r="AG655" s="176"/>
      <c r="AH655" s="237"/>
      <c r="AI655" s="176"/>
      <c r="AJ655" s="237"/>
      <c r="AK655" s="176"/>
      <c r="AM655" s="238"/>
      <c r="AN655" s="237"/>
      <c r="AO655" s="176"/>
      <c r="AR655" s="176"/>
    </row>
    <row r="656" spans="1:44" s="312" customFormat="1">
      <c r="H656" s="309"/>
      <c r="I656" s="309"/>
      <c r="J656" s="309"/>
      <c r="K656" s="309"/>
      <c r="L656" s="309"/>
      <c r="M656" s="309"/>
      <c r="N656" s="309"/>
      <c r="O656" s="309"/>
      <c r="P656" s="309"/>
      <c r="Q656" s="309"/>
      <c r="R656" s="309"/>
      <c r="S656" s="309"/>
      <c r="X656" s="70"/>
      <c r="Y656" s="70"/>
    </row>
    <row r="657" spans="1:44" s="312" customFormat="1">
      <c r="A657" s="508">
        <v>131</v>
      </c>
      <c r="B657" s="508"/>
      <c r="C657" s="412" t="s">
        <v>631</v>
      </c>
      <c r="D657" s="412"/>
      <c r="E657" s="412"/>
      <c r="F657" s="412"/>
      <c r="G657" s="412"/>
      <c r="H657" s="507" t="s">
        <v>887</v>
      </c>
      <c r="I657" s="507"/>
      <c r="J657" s="507"/>
      <c r="K657" s="507"/>
      <c r="L657" s="507"/>
      <c r="M657" s="507"/>
      <c r="N657" s="507"/>
      <c r="O657" s="507"/>
      <c r="P657" s="507"/>
      <c r="Q657" s="507"/>
      <c r="R657" s="507"/>
      <c r="S657" s="507"/>
      <c r="T657" s="412" t="str">
        <f>IF(C657="","",VLOOKUP(C657,[2]ÚRS!$A$6:$D$387,3,FALSE))</f>
        <v>kg</v>
      </c>
      <c r="U657" s="412"/>
      <c r="V657" s="315">
        <f>AB631</f>
        <v>2000</v>
      </c>
      <c r="W657" s="319">
        <v>0</v>
      </c>
      <c r="X657" s="316"/>
      <c r="Y657" s="316">
        <f>V657*W657</f>
        <v>0</v>
      </c>
      <c r="Z657" s="320"/>
      <c r="AA657" s="320"/>
      <c r="AC657" s="304"/>
      <c r="AD657" s="71"/>
      <c r="AE657" s="304"/>
      <c r="AF657" s="71"/>
      <c r="AG657" s="304"/>
      <c r="AH657" s="71"/>
      <c r="AI657" s="304"/>
      <c r="AJ657" s="71"/>
      <c r="AK657" s="304"/>
      <c r="AM657" s="69"/>
      <c r="AN657" s="71"/>
      <c r="AO657" s="304"/>
      <c r="AR657" s="304"/>
    </row>
    <row r="658" spans="1:44" s="312" customFormat="1">
      <c r="A658" s="310"/>
      <c r="B658" s="310"/>
      <c r="C658" s="310"/>
      <c r="D658" s="310"/>
      <c r="E658" s="310"/>
      <c r="F658" s="310"/>
      <c r="G658" s="310"/>
      <c r="H658" s="503" t="s">
        <v>888</v>
      </c>
      <c r="I658" s="503"/>
      <c r="J658" s="503"/>
      <c r="K658" s="503"/>
      <c r="L658" s="503"/>
      <c r="M658" s="503"/>
      <c r="N658" s="503"/>
      <c r="O658" s="503"/>
      <c r="P658" s="503"/>
      <c r="Q658" s="503"/>
      <c r="R658" s="503"/>
      <c r="S658" s="503"/>
      <c r="T658" s="310"/>
      <c r="U658" s="310"/>
      <c r="V658" s="310"/>
      <c r="W658" s="310"/>
      <c r="X658" s="74"/>
      <c r="Y658" s="74"/>
      <c r="Z658" s="310"/>
      <c r="AA658" s="310"/>
    </row>
    <row r="659" spans="1:44" s="312" customFormat="1">
      <c r="H659" s="309"/>
      <c r="I659" s="309"/>
      <c r="J659" s="309"/>
      <c r="K659" s="309"/>
      <c r="L659" s="309"/>
      <c r="M659" s="309"/>
      <c r="N659" s="309"/>
      <c r="O659" s="309"/>
      <c r="P659" s="309"/>
      <c r="Q659" s="309"/>
      <c r="R659" s="309"/>
      <c r="S659" s="309"/>
      <c r="X659" s="70"/>
      <c r="Y659" s="70"/>
    </row>
    <row r="660" spans="1:44" s="312" customFormat="1">
      <c r="A660" s="504">
        <v>132</v>
      </c>
      <c r="B660" s="504"/>
      <c r="C660" s="1"/>
      <c r="D660" s="1"/>
      <c r="E660" s="1"/>
      <c r="F660" s="1"/>
      <c r="G660" s="1"/>
      <c r="H660" s="505" t="s">
        <v>885</v>
      </c>
      <c r="I660" s="505"/>
      <c r="J660" s="505"/>
      <c r="K660" s="505"/>
      <c r="L660" s="505"/>
      <c r="M660" s="505"/>
      <c r="N660" s="505"/>
      <c r="O660" s="505"/>
      <c r="P660" s="505"/>
      <c r="Q660" s="505"/>
      <c r="R660" s="505"/>
      <c r="S660" s="505"/>
      <c r="T660" s="1"/>
      <c r="U660" s="1"/>
      <c r="V660" s="313"/>
      <c r="W660" s="255"/>
      <c r="X660" s="255"/>
      <c r="Y660" s="255"/>
      <c r="Z660" s="313"/>
      <c r="AA660" s="313"/>
      <c r="AC660" s="303"/>
      <c r="AE660" s="303"/>
      <c r="AG660" s="303"/>
      <c r="AI660" s="303"/>
      <c r="AK660" s="303"/>
      <c r="AM660" s="270"/>
      <c r="AO660" s="82"/>
      <c r="AR660" s="271"/>
    </row>
    <row r="661" spans="1:44" s="312" customFormat="1">
      <c r="H661" s="509" t="s">
        <v>889</v>
      </c>
      <c r="I661" s="505"/>
      <c r="J661" s="505"/>
      <c r="K661" s="505"/>
      <c r="L661" s="505"/>
      <c r="M661" s="505"/>
      <c r="N661" s="505"/>
      <c r="O661" s="505"/>
      <c r="P661" s="505"/>
      <c r="Q661" s="505"/>
      <c r="R661" s="505"/>
      <c r="S661" s="505"/>
      <c r="T661" s="399" t="s">
        <v>80</v>
      </c>
      <c r="U661" s="399"/>
      <c r="V661" s="313">
        <v>1</v>
      </c>
      <c r="W661" s="255">
        <f>AM661</f>
        <v>0</v>
      </c>
      <c r="X661" s="255">
        <f>V661*W661</f>
        <v>0</v>
      </c>
      <c r="Y661" s="255"/>
      <c r="Z661" s="313">
        <f>AB661/1000</f>
        <v>1.639</v>
      </c>
      <c r="AA661" s="313">
        <f>V661*Z661</f>
        <v>1.639</v>
      </c>
      <c r="AB661" s="312">
        <v>1639</v>
      </c>
      <c r="AC661" s="304"/>
      <c r="AD661" s="71"/>
      <c r="AE661" s="304"/>
      <c r="AF661" s="71"/>
      <c r="AG661" s="304"/>
      <c r="AH661" s="71"/>
      <c r="AI661" s="304"/>
      <c r="AJ661" s="71"/>
      <c r="AK661" s="304"/>
      <c r="AM661" s="69"/>
      <c r="AN661" s="71"/>
      <c r="AO661" s="304"/>
      <c r="AR661" s="304"/>
    </row>
    <row r="662" spans="1:44" s="312" customFormat="1">
      <c r="H662" s="309"/>
      <c r="I662" s="309"/>
      <c r="J662" s="309"/>
      <c r="K662" s="309"/>
      <c r="L662" s="309"/>
      <c r="M662" s="309"/>
      <c r="N662" s="309"/>
      <c r="O662" s="309"/>
      <c r="P662" s="309"/>
      <c r="Q662" s="309"/>
      <c r="R662" s="309"/>
      <c r="S662" s="309"/>
      <c r="X662" s="70"/>
      <c r="Y662" s="70"/>
    </row>
    <row r="663" spans="1:44" s="312" customFormat="1">
      <c r="A663" s="508">
        <v>133</v>
      </c>
      <c r="B663" s="508"/>
      <c r="C663" s="412" t="s">
        <v>631</v>
      </c>
      <c r="D663" s="412"/>
      <c r="E663" s="412"/>
      <c r="F663" s="412"/>
      <c r="G663" s="412"/>
      <c r="H663" s="507" t="s">
        <v>887</v>
      </c>
      <c r="I663" s="507"/>
      <c r="J663" s="507"/>
      <c r="K663" s="507"/>
      <c r="L663" s="507"/>
      <c r="M663" s="507"/>
      <c r="N663" s="507"/>
      <c r="O663" s="507"/>
      <c r="P663" s="507"/>
      <c r="Q663" s="507"/>
      <c r="R663" s="507"/>
      <c r="S663" s="507"/>
      <c r="T663" s="412" t="str">
        <f>IF(C663="","",VLOOKUP(C663,[2]ÚRS!$A$6:$D$387,3,FALSE))</f>
        <v>kg</v>
      </c>
      <c r="U663" s="412"/>
      <c r="V663" s="315">
        <f>AA661*1000</f>
        <v>1639</v>
      </c>
      <c r="W663" s="319">
        <v>0</v>
      </c>
      <c r="X663" s="316"/>
      <c r="Y663" s="316">
        <f>V663*W663</f>
        <v>0</v>
      </c>
      <c r="Z663" s="320"/>
      <c r="AA663" s="320"/>
      <c r="AC663" s="304"/>
      <c r="AD663" s="71"/>
      <c r="AE663" s="304"/>
      <c r="AF663" s="71"/>
      <c r="AG663" s="304"/>
      <c r="AH663" s="71"/>
      <c r="AI663" s="304"/>
      <c r="AJ663" s="71"/>
      <c r="AK663" s="304"/>
      <c r="AM663" s="69"/>
      <c r="AN663" s="71"/>
      <c r="AO663" s="304"/>
      <c r="AR663" s="304"/>
    </row>
    <row r="664" spans="1:44" s="312" customFormat="1">
      <c r="A664" s="310"/>
      <c r="B664" s="310"/>
      <c r="C664" s="310"/>
      <c r="D664" s="310"/>
      <c r="E664" s="310"/>
      <c r="F664" s="310"/>
      <c r="G664" s="310"/>
      <c r="H664" s="503" t="s">
        <v>889</v>
      </c>
      <c r="I664" s="503"/>
      <c r="J664" s="503"/>
      <c r="K664" s="503"/>
      <c r="L664" s="503"/>
      <c r="M664" s="503"/>
      <c r="N664" s="503"/>
      <c r="O664" s="503"/>
      <c r="P664" s="503"/>
      <c r="Q664" s="503"/>
      <c r="R664" s="503"/>
      <c r="S664" s="503"/>
      <c r="T664" s="310"/>
      <c r="U664" s="310"/>
      <c r="V664" s="310"/>
      <c r="W664" s="310"/>
      <c r="X664" s="74"/>
      <c r="Y664" s="74"/>
      <c r="Z664" s="310"/>
      <c r="AA664" s="310"/>
    </row>
    <row r="665" spans="1:44" s="88" customFormat="1">
      <c r="H665" s="412" t="s">
        <v>192</v>
      </c>
      <c r="I665" s="412"/>
      <c r="J665" s="412"/>
      <c r="K665" s="412"/>
      <c r="L665" s="412"/>
      <c r="M665" s="412"/>
      <c r="N665" s="412"/>
      <c r="O665" s="412"/>
      <c r="P665" s="412"/>
      <c r="X665" s="255">
        <f>SUM(X646:X664)</f>
        <v>0</v>
      </c>
      <c r="Y665" s="255">
        <f>SUM(Y646:Y664)</f>
        <v>0</v>
      </c>
      <c r="Z665" s="313"/>
      <c r="AA665" s="313">
        <f>SUM(AA646:AA664)</f>
        <v>20.622220999999996</v>
      </c>
    </row>
    <row r="666" spans="1:44" s="88" customFormat="1">
      <c r="H666" s="86"/>
      <c r="I666" s="86"/>
      <c r="J666" s="86"/>
      <c r="K666" s="86"/>
      <c r="L666" s="86"/>
      <c r="M666" s="86"/>
      <c r="N666" s="86"/>
      <c r="O666" s="86"/>
      <c r="P666" s="86"/>
      <c r="Q666" s="86"/>
      <c r="R666" s="86"/>
      <c r="S666" s="86"/>
      <c r="X666" s="70"/>
      <c r="Y666" s="70"/>
      <c r="AB666" s="332"/>
      <c r="AC666" s="332"/>
      <c r="AD666" s="332"/>
      <c r="AE666" s="332"/>
      <c r="AF666" s="332"/>
      <c r="AG666" s="332"/>
      <c r="AH666" s="332"/>
      <c r="AI666" s="332"/>
      <c r="AJ666" s="332"/>
      <c r="AK666" s="332"/>
      <c r="AL666" s="332"/>
    </row>
    <row r="667" spans="1:44" s="88" customFormat="1">
      <c r="H667" s="86"/>
      <c r="I667" s="86"/>
      <c r="J667" s="86"/>
      <c r="K667" s="86"/>
      <c r="L667" s="86"/>
      <c r="M667" s="86"/>
      <c r="N667" s="86"/>
      <c r="O667" s="86"/>
      <c r="P667" s="86"/>
      <c r="Q667" s="86"/>
      <c r="R667" s="86"/>
      <c r="S667" s="86"/>
      <c r="X667" s="70"/>
      <c r="Y667" s="70"/>
      <c r="AB667" s="332"/>
      <c r="AC667" s="332"/>
      <c r="AD667" s="332"/>
      <c r="AE667" s="332"/>
      <c r="AF667" s="332"/>
      <c r="AG667" s="332"/>
      <c r="AH667" s="332"/>
      <c r="AI667" s="332"/>
      <c r="AJ667" s="332"/>
      <c r="AK667" s="332"/>
      <c r="AL667" s="332"/>
    </row>
    <row r="668" spans="1:44">
      <c r="C668" s="399">
        <v>998</v>
      </c>
      <c r="D668" s="399"/>
      <c r="E668" s="399"/>
      <c r="F668" s="399"/>
      <c r="G668" s="399"/>
      <c r="X668" s="70"/>
      <c r="Y668" s="70"/>
      <c r="AB668" s="332"/>
      <c r="AC668" s="412"/>
      <c r="AD668" s="412"/>
      <c r="AE668" s="412"/>
      <c r="AF668" s="43"/>
      <c r="AG668" s="332"/>
      <c r="AH668" s="412"/>
      <c r="AI668" s="412"/>
      <c r="AJ668" s="412"/>
      <c r="AK668" s="43"/>
      <c r="AL668" s="332"/>
    </row>
    <row r="669" spans="1:44">
      <c r="C669" s="399" t="s">
        <v>197</v>
      </c>
      <c r="D669" s="399"/>
      <c r="E669" s="399"/>
      <c r="F669" s="399"/>
      <c r="G669" s="399"/>
      <c r="H669" t="s">
        <v>142</v>
      </c>
      <c r="X669" s="70"/>
      <c r="Y669" s="70"/>
      <c r="AB669" s="332"/>
      <c r="AC669" s="331"/>
      <c r="AD669" s="481"/>
      <c r="AE669" s="481"/>
      <c r="AF669" s="332"/>
      <c r="AG669" s="332"/>
      <c r="AH669" s="331"/>
      <c r="AI669" s="481"/>
      <c r="AJ669" s="481"/>
      <c r="AK669" s="601"/>
      <c r="AL669" s="332"/>
    </row>
    <row r="670" spans="1:44">
      <c r="H670" s="431" t="s">
        <v>890</v>
      </c>
      <c r="I670" s="431"/>
      <c r="J670" s="431"/>
      <c r="K670" s="431"/>
      <c r="L670" s="431"/>
      <c r="M670" s="431"/>
      <c r="N670" s="431"/>
      <c r="O670" s="431"/>
      <c r="P670" s="431"/>
      <c r="Q670" s="431"/>
      <c r="R670" s="431"/>
      <c r="S670" s="431"/>
      <c r="T670" s="399" t="s">
        <v>196</v>
      </c>
      <c r="U670" s="399"/>
      <c r="V670">
        <v>1.81</v>
      </c>
      <c r="X670" s="70"/>
      <c r="Y670" s="70">
        <f>X665/100*V670</f>
        <v>0</v>
      </c>
      <c r="AB670" s="332"/>
      <c r="AC670" s="331"/>
      <c r="AD670" s="481"/>
      <c r="AE670" s="481"/>
      <c r="AF670" s="332"/>
      <c r="AG670" s="332"/>
      <c r="AH670" s="331"/>
      <c r="AI670" s="481"/>
      <c r="AJ670" s="481"/>
      <c r="AK670" s="332"/>
      <c r="AL670" s="332"/>
    </row>
    <row r="671" spans="1:44" s="76" customFormat="1">
      <c r="C671" s="399" t="s">
        <v>198</v>
      </c>
      <c r="D671" s="399"/>
      <c r="E671" s="399"/>
      <c r="F671" s="399"/>
      <c r="G671" s="399"/>
      <c r="H671" s="431" t="s">
        <v>158</v>
      </c>
      <c r="I671" s="431"/>
      <c r="J671" s="431"/>
      <c r="K671" s="431"/>
      <c r="L671" s="431"/>
      <c r="M671" s="431"/>
      <c r="N671" s="431"/>
      <c r="O671" s="431"/>
      <c r="P671" s="431"/>
      <c r="Q671" s="431"/>
      <c r="R671" s="431"/>
      <c r="S671" s="431"/>
      <c r="T671" s="431"/>
      <c r="U671" s="75"/>
      <c r="X671" s="70"/>
      <c r="Y671" s="70"/>
      <c r="AB671" s="332"/>
      <c r="AC671" s="331"/>
      <c r="AD671" s="481"/>
      <c r="AE671" s="481"/>
      <c r="AF671" s="332"/>
      <c r="AG671" s="332"/>
      <c r="AH671" s="331"/>
      <c r="AI671" s="481"/>
      <c r="AJ671" s="481"/>
      <c r="AK671" s="332"/>
      <c r="AL671" s="332"/>
    </row>
    <row r="672" spans="1:44" s="76" customFormat="1">
      <c r="H672" s="431" t="s">
        <v>159</v>
      </c>
      <c r="I672" s="431"/>
      <c r="J672" s="431"/>
      <c r="K672" s="431"/>
      <c r="L672" s="431"/>
      <c r="M672" s="431"/>
      <c r="N672" s="431"/>
      <c r="O672" s="431"/>
      <c r="P672" s="431"/>
      <c r="Q672" s="431"/>
      <c r="R672" s="431"/>
      <c r="S672" s="431"/>
      <c r="T672" s="399" t="s">
        <v>196</v>
      </c>
      <c r="U672" s="399"/>
      <c r="V672" s="76">
        <v>1.02</v>
      </c>
      <c r="X672" s="70"/>
      <c r="Y672" s="70">
        <f>X665/100*V672</f>
        <v>0</v>
      </c>
      <c r="AB672" s="332"/>
      <c r="AC672" s="331"/>
      <c r="AD672" s="481"/>
      <c r="AE672" s="481"/>
      <c r="AF672" s="332"/>
      <c r="AG672" s="332"/>
      <c r="AH672" s="331"/>
      <c r="AI672" s="517"/>
      <c r="AJ672" s="517"/>
      <c r="AK672" s="332"/>
      <c r="AL672" s="332"/>
    </row>
    <row r="673" spans="8:38" s="76" customFormat="1">
      <c r="T673" s="75"/>
      <c r="U673" s="75"/>
      <c r="X673" s="70"/>
      <c r="Y673" s="70"/>
      <c r="AB673" s="332"/>
      <c r="AC673" s="331"/>
      <c r="AD673" s="481"/>
      <c r="AE673" s="481"/>
      <c r="AF673" s="332"/>
      <c r="AG673" s="332"/>
      <c r="AH673" s="332"/>
      <c r="AI673" s="517"/>
      <c r="AJ673" s="517"/>
      <c r="AK673" s="601"/>
      <c r="AL673" s="332"/>
    </row>
    <row r="674" spans="8:38">
      <c r="X674" s="70"/>
      <c r="Y674" s="70"/>
      <c r="AB674" s="332"/>
      <c r="AC674" s="331"/>
      <c r="AD674" s="481"/>
      <c r="AE674" s="481"/>
      <c r="AF674" s="332"/>
      <c r="AG674" s="332"/>
      <c r="AH674" s="332"/>
      <c r="AI674" s="332"/>
      <c r="AJ674" s="332"/>
      <c r="AK674" s="332"/>
      <c r="AL674" s="332"/>
    </row>
    <row r="675" spans="8:38">
      <c r="H675" s="515" t="s">
        <v>143</v>
      </c>
      <c r="I675" s="515"/>
      <c r="J675" s="515"/>
      <c r="K675" s="515"/>
      <c r="L675" s="515"/>
      <c r="M675" s="515"/>
      <c r="N675" s="515"/>
      <c r="O675" s="515"/>
      <c r="P675" s="515"/>
      <c r="Q675" s="515"/>
      <c r="R675" s="515"/>
      <c r="S675" s="515"/>
      <c r="T675" s="515"/>
      <c r="X675" s="70"/>
      <c r="Y675" s="70"/>
      <c r="AB675" s="332"/>
      <c r="AC675" s="332"/>
      <c r="AD675" s="332"/>
      <c r="AE675" s="332"/>
      <c r="AF675" s="332"/>
      <c r="AG675" s="332"/>
      <c r="AH675" s="332"/>
      <c r="AI675" s="332"/>
      <c r="AJ675" s="332"/>
      <c r="AK675" s="332"/>
      <c r="AL675" s="332"/>
    </row>
    <row r="676" spans="8:38">
      <c r="H676" s="515" t="s">
        <v>144</v>
      </c>
      <c r="I676" s="515"/>
      <c r="J676" s="515"/>
      <c r="K676" s="515"/>
      <c r="L676" s="515"/>
      <c r="M676" s="515"/>
      <c r="N676" s="515"/>
      <c r="O676" s="515"/>
      <c r="P676" s="515"/>
      <c r="Q676" s="515"/>
      <c r="R676" s="515"/>
      <c r="S676" s="515"/>
      <c r="T676" s="515"/>
      <c r="X676" s="70"/>
      <c r="Y676" s="70"/>
      <c r="AB676" s="332"/>
      <c r="AC676" s="332"/>
      <c r="AD676" s="332"/>
      <c r="AE676" s="332"/>
      <c r="AF676" s="332"/>
      <c r="AG676" s="332"/>
      <c r="AH676" s="332"/>
      <c r="AI676" s="332"/>
      <c r="AJ676" s="332"/>
      <c r="AK676" s="332"/>
      <c r="AL676" s="332"/>
    </row>
    <row r="677" spans="8:38">
      <c r="H677" s="515" t="s">
        <v>145</v>
      </c>
      <c r="I677" s="515"/>
      <c r="J677" s="515"/>
      <c r="K677" s="515"/>
      <c r="L677" s="515"/>
      <c r="M677" s="515"/>
      <c r="N677" s="515"/>
      <c r="O677" s="515"/>
      <c r="P677" s="515"/>
      <c r="Q677" s="515"/>
      <c r="R677" s="515"/>
      <c r="S677" s="515"/>
      <c r="T677" s="515"/>
      <c r="X677" s="314">
        <f>SUM(X665:X672)</f>
        <v>0</v>
      </c>
      <c r="Y677" s="314">
        <f>SUM(Y665:Y672)</f>
        <v>0</v>
      </c>
      <c r="Z677" s="73"/>
    </row>
  </sheetData>
  <mergeCells count="1386">
    <mergeCell ref="H664:S664"/>
    <mergeCell ref="C653:G653"/>
    <mergeCell ref="H653:S653"/>
    <mergeCell ref="A655:B655"/>
    <mergeCell ref="C655:G655"/>
    <mergeCell ref="H655:S655"/>
    <mergeCell ref="T655:U655"/>
    <mergeCell ref="A657:B657"/>
    <mergeCell ref="C657:G657"/>
    <mergeCell ref="H657:S657"/>
    <mergeCell ref="T657:U657"/>
    <mergeCell ref="H658:S658"/>
    <mergeCell ref="A660:B660"/>
    <mergeCell ref="H660:S660"/>
    <mergeCell ref="H661:S661"/>
    <mergeCell ref="T661:U661"/>
    <mergeCell ref="A663:B663"/>
    <mergeCell ref="C663:G663"/>
    <mergeCell ref="H663:S663"/>
    <mergeCell ref="T663:U663"/>
    <mergeCell ref="H646:S646"/>
    <mergeCell ref="T646:U646"/>
    <mergeCell ref="A648:B648"/>
    <mergeCell ref="C648:G648"/>
    <mergeCell ref="H648:S648"/>
    <mergeCell ref="C649:G649"/>
    <mergeCell ref="H649:S649"/>
    <mergeCell ref="T649:U649"/>
    <mergeCell ref="A651:B651"/>
    <mergeCell ref="C651:G651"/>
    <mergeCell ref="H651:S651"/>
    <mergeCell ref="T651:U651"/>
    <mergeCell ref="C652:G652"/>
    <mergeCell ref="H652:S652"/>
    <mergeCell ref="A643:A645"/>
    <mergeCell ref="B643:B645"/>
    <mergeCell ref="C643:G643"/>
    <mergeCell ref="H643:S643"/>
    <mergeCell ref="T643:T645"/>
    <mergeCell ref="U643:U645"/>
    <mergeCell ref="V643:V645"/>
    <mergeCell ref="W643:W644"/>
    <mergeCell ref="X643:Y643"/>
    <mergeCell ref="Z643:AA644"/>
    <mergeCell ref="C644:G644"/>
    <mergeCell ref="H644:S644"/>
    <mergeCell ref="X644:Y644"/>
    <mergeCell ref="AB644:AK644"/>
    <mergeCell ref="AQ644:AR644"/>
    <mergeCell ref="C645:G645"/>
    <mergeCell ref="H645:S645"/>
    <mergeCell ref="AB645:AC645"/>
    <mergeCell ref="AD645:AE645"/>
    <mergeCell ref="AF645:AG645"/>
    <mergeCell ref="AH645:AI645"/>
    <mergeCell ref="AJ645:AK645"/>
    <mergeCell ref="AL645:AM645"/>
    <mergeCell ref="AN645:AO645"/>
    <mergeCell ref="H636:P636"/>
    <mergeCell ref="A638:T638"/>
    <mergeCell ref="A639:G639"/>
    <mergeCell ref="H639:X639"/>
    <mergeCell ref="Z639:AA639"/>
    <mergeCell ref="A640:G640"/>
    <mergeCell ref="H640:X640"/>
    <mergeCell ref="Z640:AA640"/>
    <mergeCell ref="A641:G641"/>
    <mergeCell ref="H641:X641"/>
    <mergeCell ref="Z641:AA641"/>
    <mergeCell ref="A642:G642"/>
    <mergeCell ref="H642:X642"/>
    <mergeCell ref="Z642:AA642"/>
    <mergeCell ref="A622:B622"/>
    <mergeCell ref="C622:G622"/>
    <mergeCell ref="H622:S622"/>
    <mergeCell ref="T622:U622"/>
    <mergeCell ref="H623:S623"/>
    <mergeCell ref="A625:B625"/>
    <mergeCell ref="H625:S625"/>
    <mergeCell ref="H626:S626"/>
    <mergeCell ref="T626:U626"/>
    <mergeCell ref="A628:B628"/>
    <mergeCell ref="C628:G628"/>
    <mergeCell ref="H628:S628"/>
    <mergeCell ref="T628:U628"/>
    <mergeCell ref="A630:B630"/>
    <mergeCell ref="H630:S630"/>
    <mergeCell ref="H631:S631"/>
    <mergeCell ref="T631:U631"/>
    <mergeCell ref="C611:G611"/>
    <mergeCell ref="H611:S611"/>
    <mergeCell ref="C612:G612"/>
    <mergeCell ref="H612:S612"/>
    <mergeCell ref="A614:B614"/>
    <mergeCell ref="C614:G614"/>
    <mergeCell ref="H614:S614"/>
    <mergeCell ref="T614:U614"/>
    <mergeCell ref="A616:B616"/>
    <mergeCell ref="C616:G616"/>
    <mergeCell ref="H616:S616"/>
    <mergeCell ref="T616:U616"/>
    <mergeCell ref="H617:S617"/>
    <mergeCell ref="A619:B619"/>
    <mergeCell ref="H619:S619"/>
    <mergeCell ref="H620:S620"/>
    <mergeCell ref="T620:U620"/>
    <mergeCell ref="A601:B601"/>
    <mergeCell ref="C601:G601"/>
    <mergeCell ref="H601:S601"/>
    <mergeCell ref="T601:U601"/>
    <mergeCell ref="H602:S602"/>
    <mergeCell ref="A604:B604"/>
    <mergeCell ref="H604:S604"/>
    <mergeCell ref="H605:S605"/>
    <mergeCell ref="T605:U605"/>
    <mergeCell ref="A607:B607"/>
    <mergeCell ref="C607:G607"/>
    <mergeCell ref="H607:S607"/>
    <mergeCell ref="C608:G608"/>
    <mergeCell ref="H608:S608"/>
    <mergeCell ref="T608:U608"/>
    <mergeCell ref="A610:B610"/>
    <mergeCell ref="C610:G610"/>
    <mergeCell ref="H610:S610"/>
    <mergeCell ref="T610:U610"/>
    <mergeCell ref="AB595:AK595"/>
    <mergeCell ref="AQ595:AR595"/>
    <mergeCell ref="C596:G596"/>
    <mergeCell ref="H596:S596"/>
    <mergeCell ref="AB596:AC596"/>
    <mergeCell ref="AD596:AE596"/>
    <mergeCell ref="AF596:AG596"/>
    <mergeCell ref="AH596:AI596"/>
    <mergeCell ref="AJ596:AK596"/>
    <mergeCell ref="AL596:AM596"/>
    <mergeCell ref="AN596:AO596"/>
    <mergeCell ref="H597:S597"/>
    <mergeCell ref="T597:U597"/>
    <mergeCell ref="A599:B599"/>
    <mergeCell ref="C599:G599"/>
    <mergeCell ref="H599:S599"/>
    <mergeCell ref="T599:U599"/>
    <mergeCell ref="Z590:AA590"/>
    <mergeCell ref="A591:G591"/>
    <mergeCell ref="H591:X591"/>
    <mergeCell ref="Z591:AA591"/>
    <mergeCell ref="A592:G592"/>
    <mergeCell ref="H592:X592"/>
    <mergeCell ref="Z592:AA592"/>
    <mergeCell ref="A593:G593"/>
    <mergeCell ref="H593:X593"/>
    <mergeCell ref="Z593:AA593"/>
    <mergeCell ref="A594:A596"/>
    <mergeCell ref="B594:B596"/>
    <mergeCell ref="C594:G594"/>
    <mergeCell ref="H594:S594"/>
    <mergeCell ref="T594:T596"/>
    <mergeCell ref="U594:U596"/>
    <mergeCell ref="V594:V596"/>
    <mergeCell ref="W594:W595"/>
    <mergeCell ref="X594:Y594"/>
    <mergeCell ref="Z594:AA595"/>
    <mergeCell ref="C595:G595"/>
    <mergeCell ref="H595:S595"/>
    <mergeCell ref="X595:Y595"/>
    <mergeCell ref="A579:B579"/>
    <mergeCell ref="C579:G579"/>
    <mergeCell ref="H579:S579"/>
    <mergeCell ref="C580:G580"/>
    <mergeCell ref="H580:S580"/>
    <mergeCell ref="T580:U580"/>
    <mergeCell ref="A582:B582"/>
    <mergeCell ref="C582:G582"/>
    <mergeCell ref="H582:S582"/>
    <mergeCell ref="T582:U582"/>
    <mergeCell ref="C583:G583"/>
    <mergeCell ref="H583:S583"/>
    <mergeCell ref="C584:G584"/>
    <mergeCell ref="H584:S584"/>
    <mergeCell ref="H587:P587"/>
    <mergeCell ref="A589:T589"/>
    <mergeCell ref="A590:G590"/>
    <mergeCell ref="H590:X590"/>
    <mergeCell ref="C568:G568"/>
    <mergeCell ref="H568:S568"/>
    <mergeCell ref="C569:G569"/>
    <mergeCell ref="H569:S569"/>
    <mergeCell ref="A571:B571"/>
    <mergeCell ref="C571:G571"/>
    <mergeCell ref="H571:S571"/>
    <mergeCell ref="T571:U571"/>
    <mergeCell ref="A573:B573"/>
    <mergeCell ref="C573:G573"/>
    <mergeCell ref="H573:S573"/>
    <mergeCell ref="T573:U573"/>
    <mergeCell ref="H574:S574"/>
    <mergeCell ref="A576:B576"/>
    <mergeCell ref="H576:S576"/>
    <mergeCell ref="H577:S577"/>
    <mergeCell ref="T577:U577"/>
    <mergeCell ref="A559:B559"/>
    <mergeCell ref="C559:G559"/>
    <mergeCell ref="H559:S559"/>
    <mergeCell ref="T559:U559"/>
    <mergeCell ref="A561:B561"/>
    <mergeCell ref="H561:S561"/>
    <mergeCell ref="H562:S562"/>
    <mergeCell ref="T562:U562"/>
    <mergeCell ref="A564:B564"/>
    <mergeCell ref="C564:G564"/>
    <mergeCell ref="H564:S564"/>
    <mergeCell ref="C565:G565"/>
    <mergeCell ref="H565:S565"/>
    <mergeCell ref="T565:U565"/>
    <mergeCell ref="A567:B567"/>
    <mergeCell ref="C567:G567"/>
    <mergeCell ref="H567:S567"/>
    <mergeCell ref="T567:U567"/>
    <mergeCell ref="A550:B550"/>
    <mergeCell ref="C550:G550"/>
    <mergeCell ref="H550:S550"/>
    <mergeCell ref="C551:G551"/>
    <mergeCell ref="H551:S551"/>
    <mergeCell ref="T551:U551"/>
    <mergeCell ref="A553:B553"/>
    <mergeCell ref="C553:G553"/>
    <mergeCell ref="H553:S553"/>
    <mergeCell ref="T553:U553"/>
    <mergeCell ref="C554:G554"/>
    <mergeCell ref="H554:S554"/>
    <mergeCell ref="C555:G555"/>
    <mergeCell ref="H555:S555"/>
    <mergeCell ref="A557:B557"/>
    <mergeCell ref="C557:G557"/>
    <mergeCell ref="H557:S557"/>
    <mergeCell ref="T557:U557"/>
    <mergeCell ref="A335:B335"/>
    <mergeCell ref="C335:G335"/>
    <mergeCell ref="H335:S335"/>
    <mergeCell ref="T335:U335"/>
    <mergeCell ref="A337:B337"/>
    <mergeCell ref="C337:G337"/>
    <mergeCell ref="H337:S337"/>
    <mergeCell ref="T337:U337"/>
    <mergeCell ref="H338:S338"/>
    <mergeCell ref="A359:B359"/>
    <mergeCell ref="C359:G359"/>
    <mergeCell ref="H359:S359"/>
    <mergeCell ref="T359:U359"/>
    <mergeCell ref="A361:B361"/>
    <mergeCell ref="C361:G361"/>
    <mergeCell ref="H361:S361"/>
    <mergeCell ref="T361:U361"/>
    <mergeCell ref="A354:B354"/>
    <mergeCell ref="C354:G354"/>
    <mergeCell ref="H354:S354"/>
    <mergeCell ref="T354:U354"/>
    <mergeCell ref="H355:S355"/>
    <mergeCell ref="A357:B357"/>
    <mergeCell ref="C357:G357"/>
    <mergeCell ref="H357:S357"/>
    <mergeCell ref="T357:U357"/>
    <mergeCell ref="A344:T344"/>
    <mergeCell ref="A345:G345"/>
    <mergeCell ref="H345:X345"/>
    <mergeCell ref="H352:S352"/>
    <mergeCell ref="T352:U352"/>
    <mergeCell ref="A326:B326"/>
    <mergeCell ref="C326:G326"/>
    <mergeCell ref="H326:S326"/>
    <mergeCell ref="C327:G327"/>
    <mergeCell ref="H327:S327"/>
    <mergeCell ref="T327:U327"/>
    <mergeCell ref="A329:B329"/>
    <mergeCell ref="C329:G329"/>
    <mergeCell ref="H329:S329"/>
    <mergeCell ref="T329:U329"/>
    <mergeCell ref="C330:G330"/>
    <mergeCell ref="H330:S330"/>
    <mergeCell ref="C331:G331"/>
    <mergeCell ref="H331:S331"/>
    <mergeCell ref="A333:B333"/>
    <mergeCell ref="C333:G333"/>
    <mergeCell ref="H333:S333"/>
    <mergeCell ref="T333:U333"/>
    <mergeCell ref="A258:B258"/>
    <mergeCell ref="C258:G258"/>
    <mergeCell ref="H258:S258"/>
    <mergeCell ref="T258:U258"/>
    <mergeCell ref="A266:B266"/>
    <mergeCell ref="C266:G266"/>
    <mergeCell ref="H266:S266"/>
    <mergeCell ref="H269:S269"/>
    <mergeCell ref="T270:U270"/>
    <mergeCell ref="A260:B260"/>
    <mergeCell ref="C260:G260"/>
    <mergeCell ref="H260:U260"/>
    <mergeCell ref="H261:U261"/>
    <mergeCell ref="H262:U262"/>
    <mergeCell ref="H263:U263"/>
    <mergeCell ref="H264:S264"/>
    <mergeCell ref="T264:U264"/>
    <mergeCell ref="H270:S270"/>
    <mergeCell ref="H267:S267"/>
    <mergeCell ref="H268:S268"/>
    <mergeCell ref="AB252:AK252"/>
    <mergeCell ref="AQ252:AR252"/>
    <mergeCell ref="C253:G253"/>
    <mergeCell ref="H253:S253"/>
    <mergeCell ref="AB253:AC253"/>
    <mergeCell ref="AD253:AE253"/>
    <mergeCell ref="AF253:AG253"/>
    <mergeCell ref="AH253:AI253"/>
    <mergeCell ref="AJ253:AK253"/>
    <mergeCell ref="AL253:AM253"/>
    <mergeCell ref="AN253:AO253"/>
    <mergeCell ref="H254:S254"/>
    <mergeCell ref="T254:U254"/>
    <mergeCell ref="A256:B256"/>
    <mergeCell ref="C256:G256"/>
    <mergeCell ref="H256:S256"/>
    <mergeCell ref="T256:U256"/>
    <mergeCell ref="H244:P244"/>
    <mergeCell ref="A246:T246"/>
    <mergeCell ref="A247:G247"/>
    <mergeCell ref="H247:X247"/>
    <mergeCell ref="Z247:AA247"/>
    <mergeCell ref="A248:G248"/>
    <mergeCell ref="H248:X248"/>
    <mergeCell ref="Z248:AA248"/>
    <mergeCell ref="A249:G249"/>
    <mergeCell ref="H249:X249"/>
    <mergeCell ref="Z249:AA249"/>
    <mergeCell ref="A250:G250"/>
    <mergeCell ref="H250:X250"/>
    <mergeCell ref="Z250:AA250"/>
    <mergeCell ref="A251:A253"/>
    <mergeCell ref="B251:B253"/>
    <mergeCell ref="C251:G251"/>
    <mergeCell ref="H251:S251"/>
    <mergeCell ref="T251:T253"/>
    <mergeCell ref="U251:U253"/>
    <mergeCell ref="V251:V253"/>
    <mergeCell ref="W251:W252"/>
    <mergeCell ref="X251:Y251"/>
    <mergeCell ref="Z251:AA252"/>
    <mergeCell ref="C252:G252"/>
    <mergeCell ref="H252:S252"/>
    <mergeCell ref="X252:Y252"/>
    <mergeCell ref="H221:U221"/>
    <mergeCell ref="C222:G222"/>
    <mergeCell ref="H222:U222"/>
    <mergeCell ref="H223:U223"/>
    <mergeCell ref="H224:S224"/>
    <mergeCell ref="T224:U224"/>
    <mergeCell ref="H236:S236"/>
    <mergeCell ref="T236:U236"/>
    <mergeCell ref="A238:B238"/>
    <mergeCell ref="C238:G238"/>
    <mergeCell ref="H238:S238"/>
    <mergeCell ref="H239:S239"/>
    <mergeCell ref="T239:U239"/>
    <mergeCell ref="A241:B241"/>
    <mergeCell ref="C241:G241"/>
    <mergeCell ref="H241:S241"/>
    <mergeCell ref="T241:U241"/>
    <mergeCell ref="AN204:AO204"/>
    <mergeCell ref="H205:S205"/>
    <mergeCell ref="T205:U205"/>
    <mergeCell ref="H211:S211"/>
    <mergeCell ref="H676:T676"/>
    <mergeCell ref="H675:T675"/>
    <mergeCell ref="C128:G128"/>
    <mergeCell ref="H128:S128"/>
    <mergeCell ref="C173:G173"/>
    <mergeCell ref="H173:S173"/>
    <mergeCell ref="C226:G226"/>
    <mergeCell ref="H226:U226"/>
    <mergeCell ref="B227:G227"/>
    <mergeCell ref="H227:U227"/>
    <mergeCell ref="C229:G229"/>
    <mergeCell ref="H229:S229"/>
    <mergeCell ref="C230:G230"/>
    <mergeCell ref="H230:U230"/>
    <mergeCell ref="C232:G232"/>
    <mergeCell ref="H232:S232"/>
    <mergeCell ref="C234:G234"/>
    <mergeCell ref="H234:S234"/>
    <mergeCell ref="A236:B236"/>
    <mergeCell ref="C236:G236"/>
    <mergeCell ref="A201:G201"/>
    <mergeCell ref="A213:B213"/>
    <mergeCell ref="C213:G213"/>
    <mergeCell ref="H213:U213"/>
    <mergeCell ref="H214:U214"/>
    <mergeCell ref="H215:U215"/>
    <mergeCell ref="H216:U216"/>
    <mergeCell ref="H217:S217"/>
    <mergeCell ref="Z198:AA198"/>
    <mergeCell ref="A199:G199"/>
    <mergeCell ref="H199:X199"/>
    <mergeCell ref="Z199:AA199"/>
    <mergeCell ref="A200:G200"/>
    <mergeCell ref="H200:X200"/>
    <mergeCell ref="Z200:AA200"/>
    <mergeCell ref="H201:X201"/>
    <mergeCell ref="Z201:AA201"/>
    <mergeCell ref="A202:A204"/>
    <mergeCell ref="B202:B204"/>
    <mergeCell ref="C202:G202"/>
    <mergeCell ref="H202:S202"/>
    <mergeCell ref="T202:T204"/>
    <mergeCell ref="U202:U204"/>
    <mergeCell ref="V202:V204"/>
    <mergeCell ref="W202:W203"/>
    <mergeCell ref="X202:Y202"/>
    <mergeCell ref="Z202:AA203"/>
    <mergeCell ref="C203:G203"/>
    <mergeCell ref="H203:S203"/>
    <mergeCell ref="X203:Y203"/>
    <mergeCell ref="C204:G204"/>
    <mergeCell ref="H204:S204"/>
    <mergeCell ref="H114:U114"/>
    <mergeCell ref="A109:B109"/>
    <mergeCell ref="C109:G109"/>
    <mergeCell ref="H109:S109"/>
    <mergeCell ref="A207:B207"/>
    <mergeCell ref="C207:G207"/>
    <mergeCell ref="H207:U207"/>
    <mergeCell ref="H208:U208"/>
    <mergeCell ref="H209:U209"/>
    <mergeCell ref="H210:U210"/>
    <mergeCell ref="T211:U211"/>
    <mergeCell ref="C115:G115"/>
    <mergeCell ref="H115:U115"/>
    <mergeCell ref="H121:S121"/>
    <mergeCell ref="C123:G123"/>
    <mergeCell ref="H123:S123"/>
    <mergeCell ref="H117:S117"/>
    <mergeCell ref="T117:U117"/>
    <mergeCell ref="C119:G119"/>
    <mergeCell ref="H116:U116"/>
    <mergeCell ref="H119:U119"/>
    <mergeCell ref="B120:G120"/>
    <mergeCell ref="H120:U120"/>
    <mergeCell ref="C124:G124"/>
    <mergeCell ref="H124:U124"/>
    <mergeCell ref="C126:G126"/>
    <mergeCell ref="H126:S126"/>
    <mergeCell ref="A130:B130"/>
    <mergeCell ref="H195:P195"/>
    <mergeCell ref="Z103:AA103"/>
    <mergeCell ref="Z104:AA105"/>
    <mergeCell ref="C105:G105"/>
    <mergeCell ref="H105:S105"/>
    <mergeCell ref="X105:Y105"/>
    <mergeCell ref="AB105:AK105"/>
    <mergeCell ref="AQ105:AR105"/>
    <mergeCell ref="C106:G106"/>
    <mergeCell ref="H106:S106"/>
    <mergeCell ref="AB106:AC106"/>
    <mergeCell ref="AD106:AE106"/>
    <mergeCell ref="AF106:AG106"/>
    <mergeCell ref="AH106:AI106"/>
    <mergeCell ref="AJ106:AK106"/>
    <mergeCell ref="AL106:AM106"/>
    <mergeCell ref="AN106:AO106"/>
    <mergeCell ref="H107:S107"/>
    <mergeCell ref="T107:U107"/>
    <mergeCell ref="H34:S34"/>
    <mergeCell ref="T34:U34"/>
    <mergeCell ref="C36:G36"/>
    <mergeCell ref="H36:U36"/>
    <mergeCell ref="B37:G37"/>
    <mergeCell ref="H37:U37"/>
    <mergeCell ref="C39:G39"/>
    <mergeCell ref="H39:S39"/>
    <mergeCell ref="H42:S42"/>
    <mergeCell ref="C40:G40"/>
    <mergeCell ref="H40:U40"/>
    <mergeCell ref="C42:G42"/>
    <mergeCell ref="Z100:AA100"/>
    <mergeCell ref="A101:G101"/>
    <mergeCell ref="H101:X101"/>
    <mergeCell ref="Z101:AA101"/>
    <mergeCell ref="A102:G102"/>
    <mergeCell ref="H102:X102"/>
    <mergeCell ref="Z102:AA102"/>
    <mergeCell ref="Z53:AA53"/>
    <mergeCell ref="A54:G54"/>
    <mergeCell ref="Z54:AA54"/>
    <mergeCell ref="Z55:AA56"/>
    <mergeCell ref="C56:G56"/>
    <mergeCell ref="H56:S56"/>
    <mergeCell ref="X56:Y56"/>
    <mergeCell ref="V55:V57"/>
    <mergeCell ref="W55:W56"/>
    <mergeCell ref="X55:Y55"/>
    <mergeCell ref="A55:A57"/>
    <mergeCell ref="B55:B57"/>
    <mergeCell ref="C55:G55"/>
    <mergeCell ref="AQ7:AR7"/>
    <mergeCell ref="AD673:AE673"/>
    <mergeCell ref="AD674:AE674"/>
    <mergeCell ref="AC668:AE668"/>
    <mergeCell ref="AH668:AJ668"/>
    <mergeCell ref="AI669:AJ669"/>
    <mergeCell ref="AI670:AJ670"/>
    <mergeCell ref="AI671:AJ671"/>
    <mergeCell ref="AI672:AJ672"/>
    <mergeCell ref="AI673:AJ673"/>
    <mergeCell ref="AD669:AE669"/>
    <mergeCell ref="AD670:AE670"/>
    <mergeCell ref="AD671:AE671"/>
    <mergeCell ref="AD672:AE672"/>
    <mergeCell ref="AN8:AO8"/>
    <mergeCell ref="AB56:AK56"/>
    <mergeCell ref="AQ56:AR56"/>
    <mergeCell ref="AB57:AC57"/>
    <mergeCell ref="AD57:AE57"/>
    <mergeCell ref="AF57:AG57"/>
    <mergeCell ref="AH57:AI57"/>
    <mergeCell ref="AJ57:AK57"/>
    <mergeCell ref="AL57:AM57"/>
    <mergeCell ref="AN57:AO57"/>
    <mergeCell ref="AB203:AK203"/>
    <mergeCell ref="AQ203:AR203"/>
    <mergeCell ref="AB204:AC204"/>
    <mergeCell ref="AD204:AE204"/>
    <mergeCell ref="AF204:AG204"/>
    <mergeCell ref="AH204:AI204"/>
    <mergeCell ref="AJ204:AK204"/>
    <mergeCell ref="AL204:AM204"/>
    <mergeCell ref="A6:A8"/>
    <mergeCell ref="B6:B8"/>
    <mergeCell ref="C6:G6"/>
    <mergeCell ref="C7:G7"/>
    <mergeCell ref="C8:G8"/>
    <mergeCell ref="Z51:AA51"/>
    <mergeCell ref="Z52:AA52"/>
    <mergeCell ref="A53:G53"/>
    <mergeCell ref="C9:G9"/>
    <mergeCell ref="A11:B11"/>
    <mergeCell ref="C11:G11"/>
    <mergeCell ref="A1:T1"/>
    <mergeCell ref="Z2:AA2"/>
    <mergeCell ref="Z3:AA3"/>
    <mergeCell ref="A2:G2"/>
    <mergeCell ref="T6:T8"/>
    <mergeCell ref="U6:U8"/>
    <mergeCell ref="V6:V8"/>
    <mergeCell ref="W6:W7"/>
    <mergeCell ref="X6:Y6"/>
    <mergeCell ref="X7:Y7"/>
    <mergeCell ref="H6:S6"/>
    <mergeCell ref="H7:S7"/>
    <mergeCell ref="H8:S8"/>
    <mergeCell ref="A3:G3"/>
    <mergeCell ref="A4:G4"/>
    <mergeCell ref="A5:G5"/>
    <mergeCell ref="H17:U17"/>
    <mergeCell ref="H18:U18"/>
    <mergeCell ref="H49:P49"/>
    <mergeCell ref="A50:T50"/>
    <mergeCell ref="A51:G51"/>
    <mergeCell ref="AE2:AG2"/>
    <mergeCell ref="AE3:AG3"/>
    <mergeCell ref="AE4:AG4"/>
    <mergeCell ref="AB7:AK7"/>
    <mergeCell ref="Z5:AA5"/>
    <mergeCell ref="Z4:AA4"/>
    <mergeCell ref="H2:X2"/>
    <mergeCell ref="H3:X3"/>
    <mergeCell ref="H4:X4"/>
    <mergeCell ref="Z6:AA7"/>
    <mergeCell ref="AE5:AG5"/>
    <mergeCell ref="H5:X5"/>
    <mergeCell ref="AL8:AM8"/>
    <mergeCell ref="H9:U9"/>
    <mergeCell ref="AJ8:AK8"/>
    <mergeCell ref="AH8:AI8"/>
    <mergeCell ref="AF8:AG8"/>
    <mergeCell ref="AB8:AC8"/>
    <mergeCell ref="AD8:AE8"/>
    <mergeCell ref="H677:T677"/>
    <mergeCell ref="A67:B67"/>
    <mergeCell ref="C669:G669"/>
    <mergeCell ref="T670:U670"/>
    <mergeCell ref="C671:G671"/>
    <mergeCell ref="H671:T671"/>
    <mergeCell ref="T672:U672"/>
    <mergeCell ref="H665:P665"/>
    <mergeCell ref="C668:G668"/>
    <mergeCell ref="H670:S670"/>
    <mergeCell ref="H672:S672"/>
    <mergeCell ref="H54:X54"/>
    <mergeCell ref="H64:S64"/>
    <mergeCell ref="H65:S65"/>
    <mergeCell ref="A60:B60"/>
    <mergeCell ref="H69:S69"/>
    <mergeCell ref="T69:U69"/>
    <mergeCell ref="A71:B71"/>
    <mergeCell ref="C71:G71"/>
    <mergeCell ref="H71:S71"/>
    <mergeCell ref="T71:U71"/>
    <mergeCell ref="T67:U67"/>
    <mergeCell ref="A73:B73"/>
    <mergeCell ref="C73:G73"/>
    <mergeCell ref="H73:U73"/>
    <mergeCell ref="C83:G83"/>
    <mergeCell ref="C84:G84"/>
    <mergeCell ref="H84:U84"/>
    <mergeCell ref="H111:S111"/>
    <mergeCell ref="T111:U111"/>
    <mergeCell ref="H113:U113"/>
    <mergeCell ref="C57:G57"/>
    <mergeCell ref="H57:S57"/>
    <mergeCell ref="H58:S58"/>
    <mergeCell ref="C60:G60"/>
    <mergeCell ref="H60:S60"/>
    <mergeCell ref="T60:U60"/>
    <mergeCell ref="C67:G67"/>
    <mergeCell ref="H67:S67"/>
    <mergeCell ref="C69:G69"/>
    <mergeCell ref="A69:B69"/>
    <mergeCell ref="A103:G103"/>
    <mergeCell ref="H103:X103"/>
    <mergeCell ref="A113:B113"/>
    <mergeCell ref="C113:G113"/>
    <mergeCell ref="C114:G114"/>
    <mergeCell ref="T109:U109"/>
    <mergeCell ref="A111:B111"/>
    <mergeCell ref="C111:G111"/>
    <mergeCell ref="C30:G30"/>
    <mergeCell ref="H30:U30"/>
    <mergeCell ref="C31:G31"/>
    <mergeCell ref="H31:U31"/>
    <mergeCell ref="H32:U32"/>
    <mergeCell ref="H33:S33"/>
    <mergeCell ref="T33:U33"/>
    <mergeCell ref="H24:V24"/>
    <mergeCell ref="T26:U26"/>
    <mergeCell ref="H22:U22"/>
    <mergeCell ref="C22:G22"/>
    <mergeCell ref="C24:G24"/>
    <mergeCell ref="H26:S26"/>
    <mergeCell ref="A29:B29"/>
    <mergeCell ref="C29:G29"/>
    <mergeCell ref="H29:U29"/>
    <mergeCell ref="H11:U11"/>
    <mergeCell ref="C12:G12"/>
    <mergeCell ref="H12:U12"/>
    <mergeCell ref="C13:G13"/>
    <mergeCell ref="H13:U13"/>
    <mergeCell ref="H14:U14"/>
    <mergeCell ref="H15:U15"/>
    <mergeCell ref="H16:U16"/>
    <mergeCell ref="H19:U19"/>
    <mergeCell ref="H20:U20"/>
    <mergeCell ref="H27:S27"/>
    <mergeCell ref="H44:S44"/>
    <mergeCell ref="H61:S61"/>
    <mergeCell ref="A63:B63"/>
    <mergeCell ref="C63:G63"/>
    <mergeCell ref="H63:S63"/>
    <mergeCell ref="T65:U65"/>
    <mergeCell ref="H43:S43"/>
    <mergeCell ref="H45:S45"/>
    <mergeCell ref="H47:S47"/>
    <mergeCell ref="C47:G47"/>
    <mergeCell ref="T58:U58"/>
    <mergeCell ref="A52:G52"/>
    <mergeCell ref="H52:X52"/>
    <mergeCell ref="H53:X53"/>
    <mergeCell ref="H51:X51"/>
    <mergeCell ref="B80:G80"/>
    <mergeCell ref="H80:U80"/>
    <mergeCell ref="H55:S55"/>
    <mergeCell ref="T55:T57"/>
    <mergeCell ref="U55:U57"/>
    <mergeCell ref="C86:G86"/>
    <mergeCell ref="H86:S86"/>
    <mergeCell ref="A90:B90"/>
    <mergeCell ref="C90:G90"/>
    <mergeCell ref="H90:S90"/>
    <mergeCell ref="T90:U90"/>
    <mergeCell ref="C88:G88"/>
    <mergeCell ref="H88:S88"/>
    <mergeCell ref="H81:S81"/>
    <mergeCell ref="H83:S83"/>
    <mergeCell ref="C74:G74"/>
    <mergeCell ref="H74:U74"/>
    <mergeCell ref="C75:G75"/>
    <mergeCell ref="H75:U75"/>
    <mergeCell ref="H76:U76"/>
    <mergeCell ref="C79:G79"/>
    <mergeCell ref="H79:U79"/>
    <mergeCell ref="H77:S77"/>
    <mergeCell ref="T77:U77"/>
    <mergeCell ref="H97:P97"/>
    <mergeCell ref="A99:T99"/>
    <mergeCell ref="A100:G100"/>
    <mergeCell ref="H100:X100"/>
    <mergeCell ref="A104:A106"/>
    <mergeCell ref="B104:B106"/>
    <mergeCell ref="C104:G104"/>
    <mergeCell ref="H104:S104"/>
    <mergeCell ref="T104:T106"/>
    <mergeCell ref="U104:U106"/>
    <mergeCell ref="V104:V106"/>
    <mergeCell ref="W104:W105"/>
    <mergeCell ref="X104:Y104"/>
    <mergeCell ref="A92:B92"/>
    <mergeCell ref="C92:G92"/>
    <mergeCell ref="H92:S92"/>
    <mergeCell ref="H93:S93"/>
    <mergeCell ref="T93:U93"/>
    <mergeCell ref="A95:B95"/>
    <mergeCell ref="C95:G95"/>
    <mergeCell ref="H95:S95"/>
    <mergeCell ref="T95:U95"/>
    <mergeCell ref="H136:S136"/>
    <mergeCell ref="A138:B138"/>
    <mergeCell ref="C138:G138"/>
    <mergeCell ref="H138:S138"/>
    <mergeCell ref="T138:U138"/>
    <mergeCell ref="A140:B140"/>
    <mergeCell ref="C140:G140"/>
    <mergeCell ref="H140:S140"/>
    <mergeCell ref="T140:U140"/>
    <mergeCell ref="C130:G130"/>
    <mergeCell ref="H130:S130"/>
    <mergeCell ref="T130:U130"/>
    <mergeCell ref="A132:B132"/>
    <mergeCell ref="C132:G132"/>
    <mergeCell ref="H132:S132"/>
    <mergeCell ref="H133:S133"/>
    <mergeCell ref="T133:U133"/>
    <mergeCell ref="A135:B135"/>
    <mergeCell ref="C135:G135"/>
    <mergeCell ref="H135:S135"/>
    <mergeCell ref="T135:U135"/>
    <mergeCell ref="A148:T148"/>
    <mergeCell ref="A149:G149"/>
    <mergeCell ref="H149:X149"/>
    <mergeCell ref="Z149:AA149"/>
    <mergeCell ref="A150:G150"/>
    <mergeCell ref="H150:X150"/>
    <mergeCell ref="Z150:AA150"/>
    <mergeCell ref="A151:G151"/>
    <mergeCell ref="H151:X151"/>
    <mergeCell ref="Z151:AA151"/>
    <mergeCell ref="A142:B142"/>
    <mergeCell ref="C142:G142"/>
    <mergeCell ref="H142:S142"/>
    <mergeCell ref="T142:U142"/>
    <mergeCell ref="A144:B144"/>
    <mergeCell ref="C144:G144"/>
    <mergeCell ref="H144:S144"/>
    <mergeCell ref="T144:U144"/>
    <mergeCell ref="H146:P146"/>
    <mergeCell ref="AB154:AK154"/>
    <mergeCell ref="AQ154:AR154"/>
    <mergeCell ref="C155:G155"/>
    <mergeCell ref="H155:S155"/>
    <mergeCell ref="AB155:AC155"/>
    <mergeCell ref="AD155:AE155"/>
    <mergeCell ref="AF155:AG155"/>
    <mergeCell ref="AH155:AI155"/>
    <mergeCell ref="AJ155:AK155"/>
    <mergeCell ref="AL155:AM155"/>
    <mergeCell ref="AN155:AO155"/>
    <mergeCell ref="A152:G152"/>
    <mergeCell ref="H152:X152"/>
    <mergeCell ref="Z152:AA152"/>
    <mergeCell ref="A153:A155"/>
    <mergeCell ref="B153:B155"/>
    <mergeCell ref="C153:G153"/>
    <mergeCell ref="H153:S153"/>
    <mergeCell ref="T153:T155"/>
    <mergeCell ref="U153:U155"/>
    <mergeCell ref="V153:V155"/>
    <mergeCell ref="W153:W154"/>
    <mergeCell ref="X153:Y153"/>
    <mergeCell ref="Z153:AA154"/>
    <mergeCell ref="C154:G154"/>
    <mergeCell ref="H154:S154"/>
    <mergeCell ref="X154:Y154"/>
    <mergeCell ref="H161:U161"/>
    <mergeCell ref="H162:S162"/>
    <mergeCell ref="T162:U162"/>
    <mergeCell ref="C164:G164"/>
    <mergeCell ref="H164:U164"/>
    <mergeCell ref="B165:G165"/>
    <mergeCell ref="H165:U165"/>
    <mergeCell ref="H166:S166"/>
    <mergeCell ref="C168:G168"/>
    <mergeCell ref="H168:S168"/>
    <mergeCell ref="H156:S156"/>
    <mergeCell ref="T156:U156"/>
    <mergeCell ref="A158:B158"/>
    <mergeCell ref="C158:G158"/>
    <mergeCell ref="H158:U158"/>
    <mergeCell ref="C159:G159"/>
    <mergeCell ref="H159:U159"/>
    <mergeCell ref="C160:G160"/>
    <mergeCell ref="H160:U160"/>
    <mergeCell ref="H178:S178"/>
    <mergeCell ref="T178:U178"/>
    <mergeCell ref="A180:B180"/>
    <mergeCell ref="C180:G180"/>
    <mergeCell ref="H180:S180"/>
    <mergeCell ref="T180:U180"/>
    <mergeCell ref="A187:B187"/>
    <mergeCell ref="C187:G187"/>
    <mergeCell ref="H187:S187"/>
    <mergeCell ref="T187:U187"/>
    <mergeCell ref="C169:G169"/>
    <mergeCell ref="H169:U169"/>
    <mergeCell ref="C171:G171"/>
    <mergeCell ref="H171:S171"/>
    <mergeCell ref="A175:B175"/>
    <mergeCell ref="C175:G175"/>
    <mergeCell ref="H175:S175"/>
    <mergeCell ref="T175:U175"/>
    <mergeCell ref="A177:B177"/>
    <mergeCell ref="C177:G177"/>
    <mergeCell ref="H177:S177"/>
    <mergeCell ref="A272:B272"/>
    <mergeCell ref="C272:G272"/>
    <mergeCell ref="H272:S272"/>
    <mergeCell ref="H273:S273"/>
    <mergeCell ref="T273:U273"/>
    <mergeCell ref="A275:B275"/>
    <mergeCell ref="C275:G275"/>
    <mergeCell ref="H275:S275"/>
    <mergeCell ref="T275:U275"/>
    <mergeCell ref="A189:B189"/>
    <mergeCell ref="C189:G189"/>
    <mergeCell ref="H189:S189"/>
    <mergeCell ref="T189:U189"/>
    <mergeCell ref="H181:S181"/>
    <mergeCell ref="A183:B183"/>
    <mergeCell ref="C183:G183"/>
    <mergeCell ref="H183:S183"/>
    <mergeCell ref="T183:U183"/>
    <mergeCell ref="A185:B185"/>
    <mergeCell ref="C185:G185"/>
    <mergeCell ref="H185:S185"/>
    <mergeCell ref="T185:U185"/>
    <mergeCell ref="A197:T197"/>
    <mergeCell ref="A198:G198"/>
    <mergeCell ref="H198:X198"/>
    <mergeCell ref="T217:U217"/>
    <mergeCell ref="H218:S218"/>
    <mergeCell ref="T218:U218"/>
    <mergeCell ref="A220:B220"/>
    <mergeCell ref="C220:G220"/>
    <mergeCell ref="H220:U220"/>
    <mergeCell ref="C221:G221"/>
    <mergeCell ref="C282:G282"/>
    <mergeCell ref="H282:S282"/>
    <mergeCell ref="C283:G283"/>
    <mergeCell ref="H283:S283"/>
    <mergeCell ref="A285:B285"/>
    <mergeCell ref="C285:G285"/>
    <mergeCell ref="H285:S285"/>
    <mergeCell ref="T285:U285"/>
    <mergeCell ref="A287:B287"/>
    <mergeCell ref="C287:G287"/>
    <mergeCell ref="H287:S287"/>
    <mergeCell ref="T287:U287"/>
    <mergeCell ref="H276:S276"/>
    <mergeCell ref="A278:B278"/>
    <mergeCell ref="C278:G278"/>
    <mergeCell ref="H278:S278"/>
    <mergeCell ref="C279:G279"/>
    <mergeCell ref="H279:S279"/>
    <mergeCell ref="T279:U279"/>
    <mergeCell ref="A281:B281"/>
    <mergeCell ref="C281:G281"/>
    <mergeCell ref="H281:S281"/>
    <mergeCell ref="T281:U281"/>
    <mergeCell ref="Z296:AA296"/>
    <mergeCell ref="A297:G297"/>
    <mergeCell ref="H297:X297"/>
    <mergeCell ref="Z297:AA297"/>
    <mergeCell ref="A298:G298"/>
    <mergeCell ref="H298:X298"/>
    <mergeCell ref="Z298:AA298"/>
    <mergeCell ref="A299:G299"/>
    <mergeCell ref="H299:X299"/>
    <mergeCell ref="Z299:AA299"/>
    <mergeCell ref="A289:B289"/>
    <mergeCell ref="C289:G289"/>
    <mergeCell ref="H289:S289"/>
    <mergeCell ref="T289:U289"/>
    <mergeCell ref="H290:S290"/>
    <mergeCell ref="H293:P293"/>
    <mergeCell ref="A295:T295"/>
    <mergeCell ref="A296:G296"/>
    <mergeCell ref="H296:X296"/>
    <mergeCell ref="AB301:AK301"/>
    <mergeCell ref="AQ301:AR301"/>
    <mergeCell ref="C302:G302"/>
    <mergeCell ref="H302:S302"/>
    <mergeCell ref="AB302:AC302"/>
    <mergeCell ref="AD302:AE302"/>
    <mergeCell ref="AF302:AG302"/>
    <mergeCell ref="AH302:AI302"/>
    <mergeCell ref="AJ302:AK302"/>
    <mergeCell ref="AL302:AM302"/>
    <mergeCell ref="AN302:AO302"/>
    <mergeCell ref="A300:A302"/>
    <mergeCell ref="B300:B302"/>
    <mergeCell ref="C300:G300"/>
    <mergeCell ref="H300:S300"/>
    <mergeCell ref="T300:T302"/>
    <mergeCell ref="U300:U302"/>
    <mergeCell ref="V300:V302"/>
    <mergeCell ref="W300:W301"/>
    <mergeCell ref="X300:Y300"/>
    <mergeCell ref="H303:S303"/>
    <mergeCell ref="T303:U303"/>
    <mergeCell ref="A305:B305"/>
    <mergeCell ref="C305:G305"/>
    <mergeCell ref="H305:S305"/>
    <mergeCell ref="T305:U305"/>
    <mergeCell ref="H306:S306"/>
    <mergeCell ref="A308:B308"/>
    <mergeCell ref="C308:G308"/>
    <mergeCell ref="H308:S308"/>
    <mergeCell ref="T308:U308"/>
    <mergeCell ref="Z300:AA301"/>
    <mergeCell ref="C301:G301"/>
    <mergeCell ref="H301:S301"/>
    <mergeCell ref="X301:Y301"/>
    <mergeCell ref="H323:S323"/>
    <mergeCell ref="T323:U323"/>
    <mergeCell ref="Z345:AA345"/>
    <mergeCell ref="A346:G346"/>
    <mergeCell ref="H346:X346"/>
    <mergeCell ref="Z346:AA346"/>
    <mergeCell ref="A347:G347"/>
    <mergeCell ref="H347:X347"/>
    <mergeCell ref="Z347:AA347"/>
    <mergeCell ref="A310:B310"/>
    <mergeCell ref="C310:G310"/>
    <mergeCell ref="H310:S310"/>
    <mergeCell ref="T310:U310"/>
    <mergeCell ref="A312:B312"/>
    <mergeCell ref="C312:G312"/>
    <mergeCell ref="H312:S312"/>
    <mergeCell ref="T312:U312"/>
    <mergeCell ref="H342:P342"/>
    <mergeCell ref="A314:B314"/>
    <mergeCell ref="C314:G314"/>
    <mergeCell ref="H314:S314"/>
    <mergeCell ref="H315:S315"/>
    <mergeCell ref="H316:S316"/>
    <mergeCell ref="H317:S317"/>
    <mergeCell ref="H318:S318"/>
    <mergeCell ref="T318:U318"/>
    <mergeCell ref="A320:B320"/>
    <mergeCell ref="C320:G320"/>
    <mergeCell ref="H320:S320"/>
    <mergeCell ref="H321:S321"/>
    <mergeCell ref="T321:U321"/>
    <mergeCell ref="A323:B323"/>
    <mergeCell ref="C323:G323"/>
    <mergeCell ref="H324:S324"/>
    <mergeCell ref="AB350:AK350"/>
    <mergeCell ref="AQ350:AR350"/>
    <mergeCell ref="C351:G351"/>
    <mergeCell ref="H351:S351"/>
    <mergeCell ref="AB351:AC351"/>
    <mergeCell ref="AD351:AE351"/>
    <mergeCell ref="AF351:AG351"/>
    <mergeCell ref="AH351:AI351"/>
    <mergeCell ref="AJ351:AK351"/>
    <mergeCell ref="AL351:AM351"/>
    <mergeCell ref="AN351:AO351"/>
    <mergeCell ref="A348:G348"/>
    <mergeCell ref="H348:X348"/>
    <mergeCell ref="Z348:AA348"/>
    <mergeCell ref="A349:A351"/>
    <mergeCell ref="B349:B351"/>
    <mergeCell ref="C349:G349"/>
    <mergeCell ref="H349:S349"/>
    <mergeCell ref="T349:T351"/>
    <mergeCell ref="U349:U351"/>
    <mergeCell ref="V349:V351"/>
    <mergeCell ref="W349:W350"/>
    <mergeCell ref="X349:Y349"/>
    <mergeCell ref="Z349:AA350"/>
    <mergeCell ref="C350:G350"/>
    <mergeCell ref="H350:S350"/>
    <mergeCell ref="X350:Y350"/>
    <mergeCell ref="H370:S370"/>
    <mergeCell ref="T370:U370"/>
    <mergeCell ref="A372:B372"/>
    <mergeCell ref="C372:G372"/>
    <mergeCell ref="H372:S372"/>
    <mergeCell ref="T372:U372"/>
    <mergeCell ref="H373:S373"/>
    <mergeCell ref="A375:B375"/>
    <mergeCell ref="C375:G375"/>
    <mergeCell ref="H375:S375"/>
    <mergeCell ref="A363:B363"/>
    <mergeCell ref="C363:G363"/>
    <mergeCell ref="H363:S363"/>
    <mergeCell ref="H364:S364"/>
    <mergeCell ref="H365:S365"/>
    <mergeCell ref="H366:S366"/>
    <mergeCell ref="H367:S367"/>
    <mergeCell ref="T367:U367"/>
    <mergeCell ref="A369:B369"/>
    <mergeCell ref="C369:G369"/>
    <mergeCell ref="H369:S369"/>
    <mergeCell ref="C380:G380"/>
    <mergeCell ref="H380:S380"/>
    <mergeCell ref="A382:B382"/>
    <mergeCell ref="C382:G382"/>
    <mergeCell ref="H382:S382"/>
    <mergeCell ref="T382:U382"/>
    <mergeCell ref="A384:B384"/>
    <mergeCell ref="C384:G384"/>
    <mergeCell ref="H384:S384"/>
    <mergeCell ref="T384:U384"/>
    <mergeCell ref="C376:G376"/>
    <mergeCell ref="H376:S376"/>
    <mergeCell ref="T376:U376"/>
    <mergeCell ref="A378:B378"/>
    <mergeCell ref="C378:G378"/>
    <mergeCell ref="H378:S378"/>
    <mergeCell ref="T378:U378"/>
    <mergeCell ref="C379:G379"/>
    <mergeCell ref="H379:S379"/>
    <mergeCell ref="Z394:AA394"/>
    <mergeCell ref="A395:G395"/>
    <mergeCell ref="H395:X395"/>
    <mergeCell ref="Z395:AA395"/>
    <mergeCell ref="A396:G396"/>
    <mergeCell ref="H396:X396"/>
    <mergeCell ref="Z396:AA396"/>
    <mergeCell ref="A397:G397"/>
    <mergeCell ref="H397:X397"/>
    <mergeCell ref="Z397:AA397"/>
    <mergeCell ref="A386:B386"/>
    <mergeCell ref="C386:G386"/>
    <mergeCell ref="H386:S386"/>
    <mergeCell ref="T386:U386"/>
    <mergeCell ref="H387:S387"/>
    <mergeCell ref="H391:P391"/>
    <mergeCell ref="A393:T393"/>
    <mergeCell ref="A394:G394"/>
    <mergeCell ref="H394:X394"/>
    <mergeCell ref="Z398:AA399"/>
    <mergeCell ref="C399:G399"/>
    <mergeCell ref="H399:S399"/>
    <mergeCell ref="X399:Y399"/>
    <mergeCell ref="AB399:AK399"/>
    <mergeCell ref="AQ399:AR399"/>
    <mergeCell ref="C400:G400"/>
    <mergeCell ref="H400:S400"/>
    <mergeCell ref="AB400:AC400"/>
    <mergeCell ref="AD400:AE400"/>
    <mergeCell ref="AF400:AG400"/>
    <mergeCell ref="AH400:AI400"/>
    <mergeCell ref="AJ400:AK400"/>
    <mergeCell ref="AL400:AM400"/>
    <mergeCell ref="AN400:AO400"/>
    <mergeCell ref="A398:A400"/>
    <mergeCell ref="B398:B400"/>
    <mergeCell ref="C398:G398"/>
    <mergeCell ref="H398:S398"/>
    <mergeCell ref="T398:T400"/>
    <mergeCell ref="U398:U400"/>
    <mergeCell ref="V398:V400"/>
    <mergeCell ref="W398:W399"/>
    <mergeCell ref="X398:Y398"/>
    <mergeCell ref="A408:B408"/>
    <mergeCell ref="C408:G408"/>
    <mergeCell ref="H408:S408"/>
    <mergeCell ref="T408:U408"/>
    <mergeCell ref="A410:B410"/>
    <mergeCell ref="C410:G410"/>
    <mergeCell ref="H410:S410"/>
    <mergeCell ref="T410:U410"/>
    <mergeCell ref="A412:B412"/>
    <mergeCell ref="C412:G412"/>
    <mergeCell ref="H412:S412"/>
    <mergeCell ref="H401:S401"/>
    <mergeCell ref="T401:U401"/>
    <mergeCell ref="A403:B403"/>
    <mergeCell ref="C403:G403"/>
    <mergeCell ref="H403:S403"/>
    <mergeCell ref="T403:U403"/>
    <mergeCell ref="H404:S404"/>
    <mergeCell ref="A406:B406"/>
    <mergeCell ref="C406:G406"/>
    <mergeCell ref="H406:S406"/>
    <mergeCell ref="T406:U406"/>
    <mergeCell ref="A421:B421"/>
    <mergeCell ref="C421:G421"/>
    <mergeCell ref="H421:S421"/>
    <mergeCell ref="T421:U421"/>
    <mergeCell ref="H422:S422"/>
    <mergeCell ref="A424:B424"/>
    <mergeCell ref="C424:G424"/>
    <mergeCell ref="H424:S424"/>
    <mergeCell ref="C425:G425"/>
    <mergeCell ref="H425:S425"/>
    <mergeCell ref="T425:U425"/>
    <mergeCell ref="H413:S413"/>
    <mergeCell ref="H414:S414"/>
    <mergeCell ref="H415:S415"/>
    <mergeCell ref="H416:S416"/>
    <mergeCell ref="T416:U416"/>
    <mergeCell ref="A418:B418"/>
    <mergeCell ref="C418:G418"/>
    <mergeCell ref="H418:S418"/>
    <mergeCell ref="H419:S419"/>
    <mergeCell ref="T419:U419"/>
    <mergeCell ref="A433:B433"/>
    <mergeCell ref="C433:G433"/>
    <mergeCell ref="H433:S433"/>
    <mergeCell ref="T433:U433"/>
    <mergeCell ref="A435:B435"/>
    <mergeCell ref="C435:G435"/>
    <mergeCell ref="H435:S435"/>
    <mergeCell ref="T435:U435"/>
    <mergeCell ref="H436:S436"/>
    <mergeCell ref="A427:B427"/>
    <mergeCell ref="C427:G427"/>
    <mergeCell ref="H427:S427"/>
    <mergeCell ref="T427:U427"/>
    <mergeCell ref="C428:G428"/>
    <mergeCell ref="H428:S428"/>
    <mergeCell ref="C429:G429"/>
    <mergeCell ref="H429:S429"/>
    <mergeCell ref="A431:B431"/>
    <mergeCell ref="C431:G431"/>
    <mergeCell ref="H431:S431"/>
    <mergeCell ref="T431:U431"/>
    <mergeCell ref="A446:G446"/>
    <mergeCell ref="H446:X446"/>
    <mergeCell ref="Z446:AA446"/>
    <mergeCell ref="A447:A449"/>
    <mergeCell ref="B447:B449"/>
    <mergeCell ref="C447:G447"/>
    <mergeCell ref="H447:S447"/>
    <mergeCell ref="T447:T449"/>
    <mergeCell ref="U447:U449"/>
    <mergeCell ref="V447:V449"/>
    <mergeCell ref="W447:W448"/>
    <mergeCell ref="X447:Y447"/>
    <mergeCell ref="Z447:AA448"/>
    <mergeCell ref="C448:G448"/>
    <mergeCell ref="H448:S448"/>
    <mergeCell ref="X448:Y448"/>
    <mergeCell ref="H440:P440"/>
    <mergeCell ref="A442:T442"/>
    <mergeCell ref="A443:G443"/>
    <mergeCell ref="H443:X443"/>
    <mergeCell ref="Z443:AA443"/>
    <mergeCell ref="A444:G444"/>
    <mergeCell ref="H444:X444"/>
    <mergeCell ref="Z444:AA444"/>
    <mergeCell ref="A445:G445"/>
    <mergeCell ref="H445:X445"/>
    <mergeCell ref="Z445:AA445"/>
    <mergeCell ref="H450:S450"/>
    <mergeCell ref="T450:U450"/>
    <mergeCell ref="A452:B452"/>
    <mergeCell ref="C452:G452"/>
    <mergeCell ref="H452:S452"/>
    <mergeCell ref="T452:U452"/>
    <mergeCell ref="H453:S453"/>
    <mergeCell ref="A455:B455"/>
    <mergeCell ref="C455:G455"/>
    <mergeCell ref="H455:S455"/>
    <mergeCell ref="T455:U455"/>
    <mergeCell ref="AB448:AK448"/>
    <mergeCell ref="AQ448:AR448"/>
    <mergeCell ref="C449:G449"/>
    <mergeCell ref="H449:S449"/>
    <mergeCell ref="AB449:AC449"/>
    <mergeCell ref="AD449:AE449"/>
    <mergeCell ref="AF449:AG449"/>
    <mergeCell ref="AH449:AI449"/>
    <mergeCell ref="AJ449:AK449"/>
    <mergeCell ref="AL449:AM449"/>
    <mergeCell ref="AN449:AO449"/>
    <mergeCell ref="C462:G462"/>
    <mergeCell ref="H462:U462"/>
    <mergeCell ref="C463:G463"/>
    <mergeCell ref="H463:U463"/>
    <mergeCell ref="H464:U464"/>
    <mergeCell ref="H465:S465"/>
    <mergeCell ref="T465:U465"/>
    <mergeCell ref="C467:G467"/>
    <mergeCell ref="H467:U467"/>
    <mergeCell ref="A457:B457"/>
    <mergeCell ref="C457:G457"/>
    <mergeCell ref="H457:S457"/>
    <mergeCell ref="T457:U457"/>
    <mergeCell ref="A459:B459"/>
    <mergeCell ref="C459:G459"/>
    <mergeCell ref="H459:S459"/>
    <mergeCell ref="T459:U459"/>
    <mergeCell ref="A461:B461"/>
    <mergeCell ref="C461:G461"/>
    <mergeCell ref="H461:U461"/>
    <mergeCell ref="H474:S474"/>
    <mergeCell ref="H475:S475"/>
    <mergeCell ref="H476:S476"/>
    <mergeCell ref="C478:G478"/>
    <mergeCell ref="H478:S478"/>
    <mergeCell ref="A480:B480"/>
    <mergeCell ref="C480:G480"/>
    <mergeCell ref="H480:S480"/>
    <mergeCell ref="T480:U480"/>
    <mergeCell ref="B468:G468"/>
    <mergeCell ref="H468:U468"/>
    <mergeCell ref="H469:S469"/>
    <mergeCell ref="C470:G470"/>
    <mergeCell ref="H470:S470"/>
    <mergeCell ref="C471:G471"/>
    <mergeCell ref="H471:U471"/>
    <mergeCell ref="C473:G473"/>
    <mergeCell ref="H473:S473"/>
    <mergeCell ref="H489:P489"/>
    <mergeCell ref="A491:T491"/>
    <mergeCell ref="A492:G492"/>
    <mergeCell ref="H492:X492"/>
    <mergeCell ref="Z492:AA492"/>
    <mergeCell ref="A493:G493"/>
    <mergeCell ref="H493:X493"/>
    <mergeCell ref="Z493:AA493"/>
    <mergeCell ref="A494:G494"/>
    <mergeCell ref="H494:X494"/>
    <mergeCell ref="Z494:AA494"/>
    <mergeCell ref="A483:B483"/>
    <mergeCell ref="C483:G483"/>
    <mergeCell ref="H483:S483"/>
    <mergeCell ref="H484:S484"/>
    <mergeCell ref="T484:U484"/>
    <mergeCell ref="A486:B486"/>
    <mergeCell ref="C486:G486"/>
    <mergeCell ref="H486:S486"/>
    <mergeCell ref="T486:U486"/>
    <mergeCell ref="AB497:AK497"/>
    <mergeCell ref="AQ497:AR497"/>
    <mergeCell ref="C498:G498"/>
    <mergeCell ref="H498:S498"/>
    <mergeCell ref="AB498:AC498"/>
    <mergeCell ref="AD498:AE498"/>
    <mergeCell ref="AF498:AG498"/>
    <mergeCell ref="AH498:AI498"/>
    <mergeCell ref="AJ498:AK498"/>
    <mergeCell ref="AL498:AM498"/>
    <mergeCell ref="AN498:AO498"/>
    <mergeCell ref="A495:G495"/>
    <mergeCell ref="H495:X495"/>
    <mergeCell ref="Z495:AA495"/>
    <mergeCell ref="A496:A498"/>
    <mergeCell ref="B496:B498"/>
    <mergeCell ref="C496:G496"/>
    <mergeCell ref="H496:S496"/>
    <mergeCell ref="T496:T498"/>
    <mergeCell ref="U496:U498"/>
    <mergeCell ref="V496:V498"/>
    <mergeCell ref="W496:W497"/>
    <mergeCell ref="X496:Y496"/>
    <mergeCell ref="Z496:AA497"/>
    <mergeCell ref="C497:G497"/>
    <mergeCell ref="H497:S497"/>
    <mergeCell ref="X497:Y497"/>
    <mergeCell ref="H505:S505"/>
    <mergeCell ref="H506:S506"/>
    <mergeCell ref="T506:U506"/>
    <mergeCell ref="A505:B505"/>
    <mergeCell ref="A508:B508"/>
    <mergeCell ref="C508:G508"/>
    <mergeCell ref="H508:S508"/>
    <mergeCell ref="H499:S499"/>
    <mergeCell ref="T499:U499"/>
    <mergeCell ref="A501:B501"/>
    <mergeCell ref="C501:G501"/>
    <mergeCell ref="H501:S501"/>
    <mergeCell ref="T501:U501"/>
    <mergeCell ref="A503:B503"/>
    <mergeCell ref="C503:G503"/>
    <mergeCell ref="H503:S503"/>
    <mergeCell ref="T503:U503"/>
    <mergeCell ref="C513:G513"/>
    <mergeCell ref="H513:S513"/>
    <mergeCell ref="A515:B515"/>
    <mergeCell ref="C515:G515"/>
    <mergeCell ref="H515:S515"/>
    <mergeCell ref="T515:U515"/>
    <mergeCell ref="A517:B517"/>
    <mergeCell ref="C517:G517"/>
    <mergeCell ref="H517:S517"/>
    <mergeCell ref="T517:U517"/>
    <mergeCell ref="C509:G509"/>
    <mergeCell ref="H509:S509"/>
    <mergeCell ref="T509:U509"/>
    <mergeCell ref="A511:B511"/>
    <mergeCell ref="C511:G511"/>
    <mergeCell ref="H511:S511"/>
    <mergeCell ref="T511:U511"/>
    <mergeCell ref="C512:G512"/>
    <mergeCell ref="H512:S512"/>
    <mergeCell ref="A525:B525"/>
    <mergeCell ref="C525:G525"/>
    <mergeCell ref="H525:S525"/>
    <mergeCell ref="T525:U525"/>
    <mergeCell ref="C526:G526"/>
    <mergeCell ref="H526:S526"/>
    <mergeCell ref="C527:G527"/>
    <mergeCell ref="H527:S527"/>
    <mergeCell ref="A529:B529"/>
    <mergeCell ref="C529:G529"/>
    <mergeCell ref="H529:S529"/>
    <mergeCell ref="T529:U529"/>
    <mergeCell ref="A519:B519"/>
    <mergeCell ref="H519:S519"/>
    <mergeCell ref="H520:S520"/>
    <mergeCell ref="T520:U520"/>
    <mergeCell ref="A522:B522"/>
    <mergeCell ref="C522:G522"/>
    <mergeCell ref="H522:S522"/>
    <mergeCell ref="C523:G523"/>
    <mergeCell ref="H523:S523"/>
    <mergeCell ref="T523:U523"/>
    <mergeCell ref="H541:X541"/>
    <mergeCell ref="Z541:AA541"/>
    <mergeCell ref="A542:G542"/>
    <mergeCell ref="H542:X542"/>
    <mergeCell ref="Z542:AA542"/>
    <mergeCell ref="A543:G543"/>
    <mergeCell ref="H543:X543"/>
    <mergeCell ref="Z543:AA543"/>
    <mergeCell ref="A531:B531"/>
    <mergeCell ref="C531:G531"/>
    <mergeCell ref="H531:S531"/>
    <mergeCell ref="T531:U531"/>
    <mergeCell ref="A533:B533"/>
    <mergeCell ref="H533:S533"/>
    <mergeCell ref="H534:S534"/>
    <mergeCell ref="T534:U534"/>
    <mergeCell ref="H538:P538"/>
    <mergeCell ref="H481:S481"/>
    <mergeCell ref="H548:S548"/>
    <mergeCell ref="T548:U548"/>
    <mergeCell ref="AB546:AK546"/>
    <mergeCell ref="AQ546:AR546"/>
    <mergeCell ref="C547:G547"/>
    <mergeCell ref="H547:S547"/>
    <mergeCell ref="AB547:AC547"/>
    <mergeCell ref="AD547:AE547"/>
    <mergeCell ref="AF547:AG547"/>
    <mergeCell ref="AH547:AI547"/>
    <mergeCell ref="AJ547:AK547"/>
    <mergeCell ref="AL547:AM547"/>
    <mergeCell ref="AN547:AO547"/>
    <mergeCell ref="A544:G544"/>
    <mergeCell ref="H544:X544"/>
    <mergeCell ref="Z544:AA544"/>
    <mergeCell ref="A545:A547"/>
    <mergeCell ref="B545:B547"/>
    <mergeCell ref="C545:G545"/>
    <mergeCell ref="H545:S545"/>
    <mergeCell ref="T545:T547"/>
    <mergeCell ref="U545:U547"/>
    <mergeCell ref="V545:V547"/>
    <mergeCell ref="W545:W546"/>
    <mergeCell ref="X545:Y545"/>
    <mergeCell ref="Z545:AA546"/>
    <mergeCell ref="C546:G546"/>
    <mergeCell ref="H546:S546"/>
    <mergeCell ref="X546:Y546"/>
    <mergeCell ref="A540:T540"/>
    <mergeCell ref="A541:G541"/>
  </mergeCells>
  <pageMargins left="0.39370078740157483" right="0.39370078740157483" top="0.78740157480314965" bottom="0.78740157480314965" header="0.31496062992125984" footer="0.31496062992125984"/>
  <pageSetup paperSize="9" orientation="portrait" r:id="rId1"/>
  <rowBreaks count="13" manualBreakCount="13">
    <brk id="49" max="26" man="1"/>
    <brk id="98" max="26" man="1"/>
    <brk id="147" max="26" man="1"/>
    <brk id="196" max="26" man="1"/>
    <brk id="245" max="26" man="1"/>
    <brk id="294" max="26" man="1"/>
    <brk id="343" max="26" man="1"/>
    <brk id="392" max="26" man="1"/>
    <brk id="441" max="26" man="1"/>
    <brk id="490" max="26" man="1"/>
    <brk id="539" max="26" man="1"/>
    <brk id="588" max="26" man="1"/>
    <brk id="637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R132"/>
  <sheetViews>
    <sheetView view="pageBreakPreview" zoomScale="110" zoomScaleNormal="120" zoomScaleSheetLayoutView="110" workbookViewId="0">
      <selection activeCell="AB1" sqref="AB1"/>
    </sheetView>
  </sheetViews>
  <sheetFormatPr defaultRowHeight="15"/>
  <cols>
    <col min="1" max="19" width="1.7109375" customWidth="1"/>
    <col min="20" max="21" width="2.7109375" customWidth="1"/>
    <col min="22" max="27" width="8.28515625" customWidth="1"/>
  </cols>
  <sheetData>
    <row r="1" spans="1:30" ht="15.75" thickBot="1">
      <c r="A1" s="514" t="s">
        <v>37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  <c r="M1" s="514"/>
      <c r="N1" s="514"/>
      <c r="O1" s="514"/>
      <c r="P1" s="514"/>
      <c r="Q1" s="514"/>
      <c r="R1" s="514"/>
      <c r="S1" s="514"/>
      <c r="T1" s="514"/>
      <c r="U1" s="26"/>
      <c r="V1" s="26"/>
      <c r="W1" s="26"/>
      <c r="X1" s="26"/>
      <c r="Y1" s="26"/>
      <c r="Z1" s="23" t="s">
        <v>40</v>
      </c>
      <c r="AA1" s="23">
        <f>Konstrukce!AA638+1</f>
        <v>16</v>
      </c>
    </row>
    <row r="2" spans="1:30">
      <c r="A2" s="487" t="s">
        <v>38</v>
      </c>
      <c r="B2" s="459"/>
      <c r="C2" s="459"/>
      <c r="D2" s="459"/>
      <c r="E2" s="459"/>
      <c r="F2" s="459"/>
      <c r="G2" s="460"/>
      <c r="H2" s="461" t="s">
        <v>744</v>
      </c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462"/>
      <c r="Y2" s="307" t="s">
        <v>47</v>
      </c>
      <c r="Z2" s="414"/>
      <c r="AA2" s="416"/>
    </row>
    <row r="3" spans="1:30">
      <c r="A3" s="488"/>
      <c r="B3" s="443"/>
      <c r="C3" s="443"/>
      <c r="D3" s="443"/>
      <c r="E3" s="443"/>
      <c r="F3" s="443"/>
      <c r="G3" s="444"/>
      <c r="H3" s="489" t="s">
        <v>745</v>
      </c>
      <c r="I3" s="490"/>
      <c r="J3" s="490"/>
      <c r="K3" s="490"/>
      <c r="L3" s="490"/>
      <c r="M3" s="490"/>
      <c r="N3" s="490"/>
      <c r="O3" s="490"/>
      <c r="P3" s="490"/>
      <c r="Q3" s="490"/>
      <c r="R3" s="490"/>
      <c r="S3" s="490"/>
      <c r="T3" s="490"/>
      <c r="U3" s="490"/>
      <c r="V3" s="490"/>
      <c r="W3" s="490"/>
      <c r="X3" s="491"/>
      <c r="Y3" s="27" t="s">
        <v>41</v>
      </c>
      <c r="Z3" s="492" t="s">
        <v>751</v>
      </c>
      <c r="AA3" s="493"/>
    </row>
    <row r="4" spans="1:30">
      <c r="A4" s="494" t="s">
        <v>39</v>
      </c>
      <c r="B4" s="495"/>
      <c r="C4" s="495"/>
      <c r="D4" s="495"/>
      <c r="E4" s="495"/>
      <c r="F4" s="495"/>
      <c r="G4" s="496"/>
      <c r="H4" s="497" t="s">
        <v>754</v>
      </c>
      <c r="I4" s="498"/>
      <c r="J4" s="498"/>
      <c r="K4" s="498"/>
      <c r="L4" s="498"/>
      <c r="M4" s="498"/>
      <c r="N4" s="498"/>
      <c r="O4" s="498"/>
      <c r="P4" s="498"/>
      <c r="Q4" s="498"/>
      <c r="R4" s="498"/>
      <c r="S4" s="498"/>
      <c r="T4" s="498"/>
      <c r="U4" s="498"/>
      <c r="V4" s="498"/>
      <c r="W4" s="498"/>
      <c r="X4" s="499"/>
      <c r="Y4" s="28" t="s">
        <v>48</v>
      </c>
      <c r="Z4" s="500"/>
      <c r="AA4" s="501"/>
    </row>
    <row r="5" spans="1:30" ht="15.75" thickBot="1">
      <c r="A5" s="397"/>
      <c r="B5" s="386"/>
      <c r="C5" s="386"/>
      <c r="D5" s="386"/>
      <c r="E5" s="386"/>
      <c r="F5" s="386"/>
      <c r="G5" s="394"/>
      <c r="H5" s="447" t="s">
        <v>755</v>
      </c>
      <c r="I5" s="448"/>
      <c r="J5" s="448"/>
      <c r="K5" s="448"/>
      <c r="L5" s="448"/>
      <c r="M5" s="448"/>
      <c r="N5" s="448"/>
      <c r="O5" s="448"/>
      <c r="P5" s="448"/>
      <c r="Q5" s="448"/>
      <c r="R5" s="448"/>
      <c r="S5" s="448"/>
      <c r="T5" s="448"/>
      <c r="U5" s="448"/>
      <c r="V5" s="448"/>
      <c r="W5" s="448"/>
      <c r="X5" s="449"/>
      <c r="Y5" s="90" t="s">
        <v>41</v>
      </c>
      <c r="Z5" s="450" t="s">
        <v>750</v>
      </c>
      <c r="AA5" s="451"/>
    </row>
    <row r="6" spans="1:30">
      <c r="A6" s="452" t="s">
        <v>41</v>
      </c>
      <c r="B6" s="455" t="s">
        <v>42</v>
      </c>
      <c r="C6" s="458" t="s">
        <v>41</v>
      </c>
      <c r="D6" s="459"/>
      <c r="E6" s="459"/>
      <c r="F6" s="459"/>
      <c r="G6" s="460"/>
      <c r="H6" s="461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62"/>
      <c r="T6" s="463" t="s">
        <v>49</v>
      </c>
      <c r="U6" s="466" t="s">
        <v>50</v>
      </c>
      <c r="V6" s="469" t="s">
        <v>51</v>
      </c>
      <c r="W6" s="472" t="s">
        <v>52</v>
      </c>
      <c r="X6" s="474" t="s">
        <v>54</v>
      </c>
      <c r="Y6" s="475"/>
      <c r="Z6" s="476" t="s">
        <v>44</v>
      </c>
      <c r="AA6" s="477"/>
    </row>
    <row r="7" spans="1:30">
      <c r="A7" s="453"/>
      <c r="B7" s="456"/>
      <c r="C7" s="480" t="s">
        <v>43</v>
      </c>
      <c r="D7" s="481"/>
      <c r="E7" s="481"/>
      <c r="F7" s="481"/>
      <c r="G7" s="482"/>
      <c r="H7" s="446" t="s">
        <v>58</v>
      </c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83"/>
      <c r="T7" s="464"/>
      <c r="U7" s="467"/>
      <c r="V7" s="470"/>
      <c r="W7" s="473"/>
      <c r="X7" s="484" t="s">
        <v>55</v>
      </c>
      <c r="Y7" s="485"/>
      <c r="Z7" s="478"/>
      <c r="AA7" s="479"/>
    </row>
    <row r="8" spans="1:30">
      <c r="A8" s="454"/>
      <c r="B8" s="457"/>
      <c r="C8" s="442" t="s">
        <v>42</v>
      </c>
      <c r="D8" s="443"/>
      <c r="E8" s="443"/>
      <c r="F8" s="443"/>
      <c r="G8" s="444"/>
      <c r="H8" s="417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45"/>
      <c r="T8" s="465"/>
      <c r="U8" s="468"/>
      <c r="V8" s="471"/>
      <c r="W8" s="29" t="s">
        <v>53</v>
      </c>
      <c r="X8" s="29" t="s">
        <v>56</v>
      </c>
      <c r="Y8" s="30" t="s">
        <v>57</v>
      </c>
      <c r="Z8" s="29" t="s">
        <v>45</v>
      </c>
      <c r="AA8" s="31" t="s">
        <v>46</v>
      </c>
    </row>
    <row r="9" spans="1:30">
      <c r="A9" s="26"/>
      <c r="B9" s="26"/>
      <c r="C9" s="429">
        <v>783</v>
      </c>
      <c r="D9" s="429"/>
      <c r="E9" s="429"/>
      <c r="F9" s="429"/>
      <c r="G9" s="429"/>
      <c r="H9" s="429" t="s">
        <v>154</v>
      </c>
      <c r="I9" s="429"/>
      <c r="J9" s="429"/>
      <c r="K9" s="429"/>
      <c r="L9" s="429"/>
      <c r="M9" s="429"/>
      <c r="N9" s="429"/>
      <c r="O9" s="429"/>
      <c r="P9" s="429"/>
      <c r="Q9" s="429"/>
      <c r="R9" s="429"/>
      <c r="S9" s="429"/>
      <c r="T9" s="429"/>
      <c r="U9" s="429"/>
      <c r="V9" s="26"/>
      <c r="W9" s="26"/>
      <c r="X9" s="26"/>
      <c r="Y9" s="26"/>
      <c r="Z9" s="26"/>
      <c r="AA9" s="26"/>
    </row>
    <row r="10" spans="1:30">
      <c r="AB10" s="23"/>
      <c r="AC10" s="399"/>
      <c r="AD10" s="399"/>
    </row>
    <row r="11" spans="1:30" s="114" customFormat="1">
      <c r="A11" s="399">
        <v>1</v>
      </c>
      <c r="B11" s="399"/>
      <c r="C11" s="399"/>
      <c r="D11" s="399"/>
      <c r="E11" s="399"/>
      <c r="F11" s="399"/>
      <c r="G11" s="399"/>
      <c r="H11" s="431" t="s">
        <v>207</v>
      </c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</row>
    <row r="12" spans="1:30" s="114" customFormat="1">
      <c r="A12" s="110"/>
      <c r="B12" s="110"/>
      <c r="C12" s="110"/>
      <c r="D12" s="110"/>
      <c r="E12" s="110"/>
      <c r="F12" s="110"/>
      <c r="G12" s="110"/>
      <c r="H12" s="431" t="s">
        <v>208</v>
      </c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</row>
    <row r="13" spans="1:30" s="114" customFormat="1">
      <c r="H13" s="431" t="s">
        <v>209</v>
      </c>
      <c r="I13" s="431"/>
      <c r="J13" s="431"/>
      <c r="K13" s="431"/>
      <c r="L13" s="431"/>
      <c r="M13" s="431"/>
      <c r="N13" s="431"/>
      <c r="O13" s="431"/>
      <c r="P13" s="431"/>
      <c r="Q13" s="431"/>
      <c r="R13" s="431"/>
      <c r="S13" s="431"/>
      <c r="T13" s="431"/>
      <c r="U13" s="431"/>
    </row>
    <row r="14" spans="1:30" s="114" customFormat="1">
      <c r="A14" s="1"/>
      <c r="B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30" s="114" customFormat="1">
      <c r="H15" s="513" t="s">
        <v>756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AB15" s="71"/>
      <c r="AD15" s="71"/>
    </row>
    <row r="16" spans="1:30" s="114" customFormat="1">
      <c r="H16" s="518" t="s">
        <v>835</v>
      </c>
      <c r="I16" s="518"/>
      <c r="J16" s="518"/>
      <c r="K16" s="518"/>
      <c r="L16" s="518"/>
      <c r="M16" s="518"/>
      <c r="N16" s="518"/>
      <c r="O16" s="518"/>
      <c r="P16" s="518"/>
      <c r="Q16" s="518"/>
      <c r="R16" s="518"/>
      <c r="S16" s="518"/>
      <c r="T16" s="518"/>
      <c r="U16" s="518"/>
    </row>
    <row r="17" spans="1:22" s="114" customFormat="1">
      <c r="A17" s="1"/>
      <c r="B17" s="1"/>
      <c r="H17" s="431" t="s">
        <v>892</v>
      </c>
      <c r="I17" s="431"/>
      <c r="J17" s="431"/>
      <c r="K17" s="431"/>
      <c r="L17" s="431"/>
      <c r="M17" s="431"/>
      <c r="N17" s="431"/>
      <c r="O17" s="431"/>
      <c r="P17" s="431"/>
      <c r="Q17" s="431"/>
      <c r="R17" s="431"/>
      <c r="S17" s="431"/>
      <c r="T17" s="399" t="s">
        <v>156</v>
      </c>
      <c r="U17" s="399"/>
      <c r="V17" s="114">
        <v>27.72</v>
      </c>
    </row>
    <row r="18" spans="1:22" s="114" customFormat="1">
      <c r="A18" s="1"/>
      <c r="B18" s="1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0"/>
      <c r="U18" s="110"/>
    </row>
    <row r="19" spans="1:22" s="114" customFormat="1">
      <c r="A19" s="1"/>
      <c r="B19" s="1"/>
      <c r="H19" s="513" t="s">
        <v>801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</row>
    <row r="20" spans="1:22" s="114" customFormat="1">
      <c r="A20" s="1"/>
      <c r="B20" s="1"/>
      <c r="H20" s="518" t="s">
        <v>835</v>
      </c>
      <c r="I20" s="518"/>
      <c r="J20" s="518"/>
      <c r="K20" s="518"/>
      <c r="L20" s="518"/>
      <c r="M20" s="518"/>
      <c r="N20" s="518"/>
      <c r="O20" s="518"/>
      <c r="P20" s="518"/>
      <c r="Q20" s="518"/>
      <c r="R20" s="518"/>
      <c r="S20" s="518"/>
      <c r="T20" s="518"/>
      <c r="U20" s="518"/>
    </row>
    <row r="21" spans="1:22" s="312" customFormat="1">
      <c r="A21" s="1"/>
      <c r="B21" s="1"/>
      <c r="H21" s="431" t="s">
        <v>893</v>
      </c>
      <c r="I21" s="431"/>
      <c r="J21" s="431"/>
      <c r="K21" s="431"/>
      <c r="L21" s="431"/>
      <c r="M21" s="431"/>
      <c r="N21" s="431"/>
      <c r="O21" s="431"/>
      <c r="P21" s="431"/>
      <c r="Q21" s="431"/>
      <c r="R21" s="431"/>
      <c r="S21" s="431"/>
      <c r="T21" s="399" t="s">
        <v>156</v>
      </c>
      <c r="U21" s="399"/>
      <c r="V21" s="312">
        <v>18.655999999999999</v>
      </c>
    </row>
    <row r="22" spans="1:22" s="312" customFormat="1">
      <c r="A22" s="1"/>
      <c r="B22" s="1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5"/>
      <c r="U22" s="305"/>
    </row>
    <row r="23" spans="1:22" s="312" customFormat="1">
      <c r="A23" s="1"/>
      <c r="B23" s="1"/>
      <c r="H23" s="513" t="s">
        <v>801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</row>
    <row r="24" spans="1:22" s="312" customFormat="1">
      <c r="A24" s="1"/>
      <c r="B24" s="1"/>
      <c r="H24" s="518" t="s">
        <v>813</v>
      </c>
      <c r="I24" s="518"/>
      <c r="J24" s="518"/>
      <c r="K24" s="518"/>
      <c r="L24" s="518"/>
      <c r="M24" s="518"/>
      <c r="N24" s="518"/>
      <c r="O24" s="518"/>
      <c r="P24" s="518"/>
      <c r="Q24" s="518"/>
      <c r="R24" s="518"/>
      <c r="S24" s="518"/>
      <c r="T24" s="518"/>
      <c r="U24" s="518"/>
    </row>
    <row r="25" spans="1:22" s="312" customFormat="1">
      <c r="A25" s="1"/>
      <c r="B25" s="1"/>
      <c r="H25" s="431" t="s">
        <v>894</v>
      </c>
      <c r="I25" s="431"/>
      <c r="J25" s="431"/>
      <c r="K25" s="431"/>
      <c r="L25" s="431"/>
      <c r="M25" s="431"/>
      <c r="N25" s="431"/>
      <c r="O25" s="431"/>
      <c r="P25" s="431"/>
      <c r="Q25" s="431"/>
      <c r="R25" s="431"/>
      <c r="S25" s="431"/>
      <c r="T25" s="399" t="s">
        <v>156</v>
      </c>
      <c r="U25" s="399"/>
      <c r="V25" s="312">
        <v>12.19</v>
      </c>
    </row>
    <row r="26" spans="1:22" s="312" customFormat="1">
      <c r="A26" s="1"/>
      <c r="B26" s="1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5"/>
      <c r="U26" s="305"/>
    </row>
    <row r="27" spans="1:22" s="312" customFormat="1">
      <c r="A27" s="1"/>
      <c r="B27" s="1"/>
      <c r="H27" s="513" t="s">
        <v>801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</row>
    <row r="28" spans="1:22" s="312" customFormat="1">
      <c r="A28" s="1"/>
      <c r="B28" s="1"/>
      <c r="H28" s="518" t="s">
        <v>813</v>
      </c>
      <c r="I28" s="518"/>
      <c r="J28" s="518"/>
      <c r="K28" s="518"/>
      <c r="L28" s="518"/>
      <c r="M28" s="518"/>
      <c r="N28" s="518"/>
      <c r="O28" s="518"/>
      <c r="P28" s="518"/>
      <c r="Q28" s="518"/>
      <c r="R28" s="518"/>
      <c r="S28" s="518"/>
      <c r="T28" s="518"/>
      <c r="U28" s="518"/>
    </row>
    <row r="29" spans="1:22" s="312" customFormat="1">
      <c r="A29" s="1"/>
      <c r="B29" s="1"/>
      <c r="H29" s="431" t="s">
        <v>895</v>
      </c>
      <c r="I29" s="431"/>
      <c r="J29" s="431"/>
      <c r="K29" s="431"/>
      <c r="L29" s="431"/>
      <c r="M29" s="431"/>
      <c r="N29" s="431"/>
      <c r="O29" s="431"/>
      <c r="P29" s="431"/>
      <c r="Q29" s="431"/>
      <c r="R29" s="431"/>
      <c r="S29" s="431"/>
      <c r="T29" s="399" t="s">
        <v>156</v>
      </c>
      <c r="U29" s="399"/>
      <c r="V29" s="312">
        <v>59.45</v>
      </c>
    </row>
    <row r="30" spans="1:22" s="312" customFormat="1">
      <c r="A30" s="1"/>
      <c r="B30" s="1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5"/>
      <c r="U30" s="305"/>
    </row>
    <row r="31" spans="1:22" s="312" customFormat="1">
      <c r="A31" s="1"/>
      <c r="B31" s="1"/>
      <c r="H31" s="513" t="s">
        <v>823</v>
      </c>
      <c r="I31" s="513"/>
      <c r="J31" s="513"/>
      <c r="K31" s="513"/>
      <c r="L31" s="513"/>
      <c r="M31" s="513"/>
      <c r="N31" s="513"/>
      <c r="O31" s="513"/>
      <c r="P31" s="513"/>
      <c r="Q31" s="513"/>
      <c r="R31" s="513"/>
      <c r="S31" s="513"/>
      <c r="T31" s="513"/>
      <c r="U31" s="513"/>
    </row>
    <row r="32" spans="1:22" s="312" customFormat="1">
      <c r="A32" s="1"/>
      <c r="B32" s="1"/>
      <c r="H32" s="431" t="s">
        <v>824</v>
      </c>
      <c r="I32" s="431"/>
      <c r="J32" s="431"/>
      <c r="K32" s="431"/>
      <c r="L32" s="431"/>
      <c r="M32" s="431"/>
      <c r="N32" s="431"/>
      <c r="O32" s="431"/>
      <c r="P32" s="431"/>
      <c r="Q32" s="431"/>
      <c r="R32" s="431"/>
      <c r="S32" s="431"/>
      <c r="T32" s="431"/>
      <c r="U32" s="431"/>
    </row>
    <row r="33" spans="1:44" s="312" customFormat="1">
      <c r="A33" s="1"/>
      <c r="B33" s="1"/>
      <c r="H33" s="431" t="s">
        <v>893</v>
      </c>
      <c r="I33" s="431"/>
      <c r="J33" s="431"/>
      <c r="K33" s="431"/>
      <c r="L33" s="431"/>
      <c r="M33" s="431"/>
      <c r="N33" s="431"/>
      <c r="O33" s="431"/>
      <c r="P33" s="431"/>
      <c r="Q33" s="431"/>
      <c r="R33" s="431"/>
      <c r="S33" s="431"/>
      <c r="T33" s="399" t="s">
        <v>156</v>
      </c>
      <c r="U33" s="399"/>
      <c r="V33" s="312">
        <v>4.74</v>
      </c>
    </row>
    <row r="34" spans="1:44" s="312" customFormat="1">
      <c r="A34" s="1"/>
      <c r="B34" s="1"/>
      <c r="H34" s="308"/>
      <c r="I34" s="308"/>
      <c r="J34" s="308"/>
      <c r="K34" s="308"/>
      <c r="L34" s="308"/>
      <c r="M34" s="308"/>
      <c r="N34" s="308"/>
      <c r="O34" s="308"/>
      <c r="P34" s="308"/>
      <c r="Q34" s="308"/>
      <c r="R34" s="308"/>
      <c r="S34" s="308"/>
      <c r="T34" s="305"/>
      <c r="U34" s="305"/>
    </row>
    <row r="35" spans="1:44" s="312" customFormat="1">
      <c r="A35" s="1"/>
      <c r="B35" s="1"/>
      <c r="H35" s="513" t="s">
        <v>823</v>
      </c>
      <c r="I35" s="513"/>
      <c r="J35" s="513"/>
      <c r="K35" s="513"/>
      <c r="L35" s="513"/>
      <c r="M35" s="513"/>
      <c r="N35" s="513"/>
      <c r="O35" s="513"/>
      <c r="P35" s="513"/>
      <c r="Q35" s="513"/>
      <c r="R35" s="513"/>
      <c r="S35" s="513"/>
      <c r="T35" s="513"/>
      <c r="U35" s="513"/>
    </row>
    <row r="36" spans="1:44" s="312" customFormat="1">
      <c r="A36" s="1"/>
      <c r="B36" s="1"/>
      <c r="H36" s="431" t="s">
        <v>824</v>
      </c>
      <c r="I36" s="431"/>
      <c r="J36" s="431"/>
      <c r="K36" s="431"/>
      <c r="L36" s="431"/>
      <c r="M36" s="431"/>
      <c r="N36" s="431"/>
      <c r="O36" s="431"/>
      <c r="P36" s="431"/>
      <c r="Q36" s="431"/>
      <c r="R36" s="431"/>
      <c r="S36" s="431"/>
      <c r="T36" s="431"/>
      <c r="U36" s="431"/>
    </row>
    <row r="37" spans="1:44" s="312" customFormat="1">
      <c r="A37" s="1"/>
      <c r="B37" s="1"/>
      <c r="H37" s="431" t="s">
        <v>896</v>
      </c>
      <c r="I37" s="431"/>
      <c r="J37" s="431"/>
      <c r="K37" s="431"/>
      <c r="L37" s="431"/>
      <c r="M37" s="431"/>
      <c r="N37" s="431"/>
      <c r="O37" s="431"/>
      <c r="P37" s="431"/>
      <c r="Q37" s="431"/>
      <c r="R37" s="431"/>
      <c r="S37" s="431"/>
      <c r="T37" s="399" t="s">
        <v>156</v>
      </c>
      <c r="U37" s="399"/>
      <c r="V37" s="312">
        <v>4.6399999999999997</v>
      </c>
    </row>
    <row r="38" spans="1:44" s="312" customFormat="1">
      <c r="A38" s="1"/>
      <c r="B38" s="1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308"/>
      <c r="S38" s="308"/>
      <c r="T38" s="305"/>
      <c r="U38" s="305"/>
    </row>
    <row r="39" spans="1:44" s="312" customFormat="1">
      <c r="A39" s="1"/>
      <c r="B39" s="1"/>
      <c r="H39" s="513" t="s">
        <v>834</v>
      </c>
      <c r="I39" s="513"/>
      <c r="J39" s="513"/>
      <c r="K39" s="513"/>
      <c r="L39" s="513"/>
      <c r="M39" s="513"/>
      <c r="N39" s="513"/>
      <c r="O39" s="513"/>
      <c r="P39" s="513"/>
      <c r="Q39" s="513"/>
      <c r="R39" s="513"/>
      <c r="S39" s="513"/>
      <c r="T39" s="513"/>
      <c r="U39" s="513"/>
    </row>
    <row r="40" spans="1:44" s="312" customFormat="1">
      <c r="A40" s="1"/>
      <c r="B40" s="1"/>
      <c r="H40" s="518" t="s">
        <v>835</v>
      </c>
      <c r="I40" s="518"/>
      <c r="J40" s="518"/>
      <c r="K40" s="518"/>
      <c r="L40" s="518"/>
      <c r="M40" s="518"/>
      <c r="N40" s="518"/>
      <c r="O40" s="518"/>
      <c r="P40" s="518"/>
      <c r="Q40" s="518"/>
      <c r="R40" s="518"/>
      <c r="S40" s="518"/>
      <c r="T40" s="518"/>
      <c r="U40" s="518"/>
    </row>
    <row r="41" spans="1:44" s="312" customFormat="1">
      <c r="A41" s="1"/>
      <c r="B41" s="1"/>
      <c r="H41" s="431" t="s">
        <v>897</v>
      </c>
      <c r="I41" s="431"/>
      <c r="J41" s="431"/>
      <c r="K41" s="431"/>
      <c r="L41" s="431"/>
      <c r="M41" s="431"/>
      <c r="N41" s="431"/>
      <c r="O41" s="431"/>
      <c r="P41" s="431"/>
      <c r="Q41" s="431"/>
      <c r="R41" s="431"/>
      <c r="S41" s="431"/>
      <c r="T41" s="399" t="s">
        <v>156</v>
      </c>
      <c r="U41" s="399"/>
      <c r="V41" s="312">
        <v>7.65</v>
      </c>
    </row>
    <row r="42" spans="1:44" s="312" customFormat="1">
      <c r="A42" s="1"/>
      <c r="B42" s="1"/>
      <c r="H42" s="308"/>
      <c r="I42" s="308"/>
      <c r="J42" s="308"/>
      <c r="K42" s="308"/>
      <c r="L42" s="308"/>
      <c r="M42" s="308"/>
      <c r="N42" s="308"/>
      <c r="O42" s="308"/>
      <c r="P42" s="308"/>
      <c r="Q42" s="308"/>
      <c r="R42" s="308"/>
      <c r="S42" s="308"/>
      <c r="T42" s="305"/>
      <c r="U42" s="305"/>
    </row>
    <row r="43" spans="1:44" s="312" customFormat="1">
      <c r="A43" s="1"/>
      <c r="B43" s="1"/>
      <c r="H43" s="513" t="s">
        <v>801</v>
      </c>
      <c r="I43" s="513"/>
      <c r="J43" s="513"/>
      <c r="K43" s="513"/>
      <c r="L43" s="513"/>
      <c r="M43" s="513"/>
      <c r="N43" s="513"/>
      <c r="O43" s="513"/>
      <c r="P43" s="513"/>
      <c r="Q43" s="513"/>
      <c r="R43" s="513"/>
      <c r="S43" s="513"/>
      <c r="T43" s="513"/>
      <c r="U43" s="513"/>
    </row>
    <row r="44" spans="1:44" s="312" customFormat="1">
      <c r="A44" s="1"/>
      <c r="B44" s="1"/>
      <c r="H44" s="518" t="s">
        <v>802</v>
      </c>
      <c r="I44" s="518"/>
      <c r="J44" s="518"/>
      <c r="K44" s="518"/>
      <c r="L44" s="518"/>
      <c r="M44" s="518"/>
      <c r="N44" s="518"/>
      <c r="O44" s="518"/>
      <c r="P44" s="518"/>
      <c r="Q44" s="518"/>
      <c r="R44" s="518"/>
      <c r="S44" s="518"/>
      <c r="T44" s="518"/>
      <c r="U44" s="518"/>
    </row>
    <row r="45" spans="1:44" s="312" customFormat="1">
      <c r="A45" s="1"/>
      <c r="B45" s="1"/>
      <c r="H45" s="431" t="s">
        <v>898</v>
      </c>
      <c r="I45" s="431"/>
      <c r="J45" s="431"/>
      <c r="K45" s="431"/>
      <c r="L45" s="431"/>
      <c r="M45" s="431"/>
      <c r="N45" s="431"/>
      <c r="O45" s="431"/>
      <c r="P45" s="431"/>
      <c r="Q45" s="431"/>
      <c r="R45" s="431"/>
      <c r="S45" s="431"/>
      <c r="T45" s="399" t="s">
        <v>156</v>
      </c>
      <c r="U45" s="399"/>
      <c r="V45" s="312">
        <v>4.62</v>
      </c>
    </row>
    <row r="46" spans="1:44" s="312" customFormat="1">
      <c r="A46" s="1"/>
      <c r="B46" s="1"/>
      <c r="H46" s="308"/>
      <c r="I46" s="308"/>
      <c r="J46" s="308"/>
      <c r="K46" s="308"/>
      <c r="L46" s="308"/>
      <c r="M46" s="308"/>
      <c r="N46" s="308"/>
      <c r="O46" s="308"/>
      <c r="P46" s="308"/>
      <c r="Q46" s="308"/>
      <c r="R46" s="308"/>
      <c r="S46" s="308"/>
      <c r="T46" s="305"/>
      <c r="U46" s="305"/>
    </row>
    <row r="47" spans="1:44" s="312" customFormat="1">
      <c r="A47" s="311"/>
      <c r="B47" s="311"/>
      <c r="C47" s="311"/>
      <c r="D47" s="311"/>
      <c r="E47" s="311"/>
      <c r="F47" s="311"/>
      <c r="G47" s="311"/>
      <c r="H47" s="310"/>
      <c r="I47" s="310"/>
      <c r="J47" s="310"/>
      <c r="K47" s="310"/>
      <c r="L47" s="310"/>
      <c r="M47" s="310"/>
      <c r="N47" s="310"/>
      <c r="O47" s="310"/>
      <c r="P47" s="310"/>
      <c r="Q47" s="310"/>
      <c r="R47" s="310"/>
      <c r="S47" s="310"/>
      <c r="T47" s="310"/>
      <c r="U47" s="310"/>
      <c r="V47" s="310"/>
      <c r="W47" s="74"/>
      <c r="X47" s="74"/>
      <c r="Y47" s="74"/>
      <c r="Z47" s="310"/>
      <c r="AA47" s="310"/>
      <c r="AC47" s="304"/>
      <c r="AD47" s="71"/>
      <c r="AE47" s="304"/>
      <c r="AF47" s="71"/>
      <c r="AG47" s="304"/>
      <c r="AH47" s="71"/>
      <c r="AI47" s="304"/>
      <c r="AJ47" s="71"/>
      <c r="AK47" s="304"/>
      <c r="AM47" s="69"/>
      <c r="AN47" s="71"/>
      <c r="AR47" s="304"/>
    </row>
    <row r="48" spans="1:44" s="312" customFormat="1">
      <c r="H48" s="429" t="s">
        <v>192</v>
      </c>
      <c r="I48" s="429"/>
      <c r="J48" s="429"/>
      <c r="K48" s="429"/>
      <c r="L48" s="429"/>
      <c r="M48" s="429"/>
      <c r="N48" s="429"/>
      <c r="O48" s="429"/>
      <c r="P48" s="429"/>
      <c r="V48" s="312">
        <f>SUM(V9:V47)</f>
        <v>139.666</v>
      </c>
      <c r="W48" s="70"/>
      <c r="X48" s="255"/>
      <c r="Y48" s="255"/>
      <c r="Z48" s="313"/>
      <c r="AA48" s="313"/>
      <c r="AC48" s="304"/>
      <c r="AD48" s="71"/>
      <c r="AE48" s="304"/>
      <c r="AF48" s="71"/>
      <c r="AG48" s="304"/>
      <c r="AH48" s="71"/>
      <c r="AI48" s="304"/>
      <c r="AJ48" s="71"/>
      <c r="AK48" s="304"/>
      <c r="AM48" s="69"/>
      <c r="AN48" s="71"/>
      <c r="AR48" s="304"/>
    </row>
    <row r="49" spans="1:44" s="312" customFormat="1">
      <c r="W49" s="70"/>
      <c r="X49" s="70"/>
      <c r="Y49" s="70"/>
    </row>
    <row r="50" spans="1:44" s="312" customFormat="1" ht="15.75" thickBot="1">
      <c r="A50" s="486" t="s">
        <v>37</v>
      </c>
      <c r="B50" s="486"/>
      <c r="C50" s="486"/>
      <c r="D50" s="486"/>
      <c r="E50" s="486"/>
      <c r="F50" s="486"/>
      <c r="G50" s="486"/>
      <c r="H50" s="486"/>
      <c r="I50" s="486"/>
      <c r="J50" s="486"/>
      <c r="K50" s="486"/>
      <c r="L50" s="486"/>
      <c r="M50" s="486"/>
      <c r="N50" s="486"/>
      <c r="O50" s="486"/>
      <c r="P50" s="486"/>
      <c r="Q50" s="486"/>
      <c r="R50" s="486"/>
      <c r="S50" s="486"/>
      <c r="T50" s="486"/>
      <c r="Z50" s="305" t="s">
        <v>40</v>
      </c>
      <c r="AA50" s="305">
        <f>AA1+1</f>
        <v>17</v>
      </c>
    </row>
    <row r="51" spans="1:44" s="312" customFormat="1">
      <c r="A51" s="487" t="s">
        <v>38</v>
      </c>
      <c r="B51" s="459"/>
      <c r="C51" s="459"/>
      <c r="D51" s="459"/>
      <c r="E51" s="459"/>
      <c r="F51" s="459"/>
      <c r="G51" s="460"/>
      <c r="H51" s="461" t="s">
        <v>744</v>
      </c>
      <c r="I51" s="409"/>
      <c r="J51" s="409"/>
      <c r="K51" s="409"/>
      <c r="L51" s="409"/>
      <c r="M51" s="409"/>
      <c r="N51" s="409"/>
      <c r="O51" s="409"/>
      <c r="P51" s="409"/>
      <c r="Q51" s="409"/>
      <c r="R51" s="409"/>
      <c r="S51" s="409"/>
      <c r="T51" s="409"/>
      <c r="U51" s="409"/>
      <c r="V51" s="409"/>
      <c r="W51" s="409"/>
      <c r="X51" s="462"/>
      <c r="Y51" s="307" t="s">
        <v>47</v>
      </c>
      <c r="Z51" s="414"/>
      <c r="AA51" s="416"/>
    </row>
    <row r="52" spans="1:44" s="312" customFormat="1">
      <c r="A52" s="488"/>
      <c r="B52" s="443"/>
      <c r="C52" s="443"/>
      <c r="D52" s="443"/>
      <c r="E52" s="443"/>
      <c r="F52" s="443"/>
      <c r="G52" s="444"/>
      <c r="H52" s="489" t="s">
        <v>745</v>
      </c>
      <c r="I52" s="490"/>
      <c r="J52" s="490"/>
      <c r="K52" s="490"/>
      <c r="L52" s="490"/>
      <c r="M52" s="490"/>
      <c r="N52" s="490"/>
      <c r="O52" s="490"/>
      <c r="P52" s="490"/>
      <c r="Q52" s="490"/>
      <c r="R52" s="490"/>
      <c r="S52" s="490"/>
      <c r="T52" s="490"/>
      <c r="U52" s="490"/>
      <c r="V52" s="490"/>
      <c r="W52" s="490"/>
      <c r="X52" s="491"/>
      <c r="Y52" s="27" t="s">
        <v>41</v>
      </c>
      <c r="Z52" s="492" t="s">
        <v>751</v>
      </c>
      <c r="AA52" s="493"/>
    </row>
    <row r="53" spans="1:44" s="312" customFormat="1">
      <c r="A53" s="494" t="s">
        <v>39</v>
      </c>
      <c r="B53" s="495"/>
      <c r="C53" s="495"/>
      <c r="D53" s="495"/>
      <c r="E53" s="495"/>
      <c r="F53" s="495"/>
      <c r="G53" s="496"/>
      <c r="H53" s="497" t="s">
        <v>754</v>
      </c>
      <c r="I53" s="498"/>
      <c r="J53" s="498"/>
      <c r="K53" s="498"/>
      <c r="L53" s="498"/>
      <c r="M53" s="498"/>
      <c r="N53" s="498"/>
      <c r="O53" s="498"/>
      <c r="P53" s="498"/>
      <c r="Q53" s="498"/>
      <c r="R53" s="498"/>
      <c r="S53" s="498"/>
      <c r="T53" s="498"/>
      <c r="U53" s="498"/>
      <c r="V53" s="498"/>
      <c r="W53" s="498"/>
      <c r="X53" s="499"/>
      <c r="Y53" s="28" t="s">
        <v>48</v>
      </c>
      <c r="Z53" s="500"/>
      <c r="AA53" s="501"/>
    </row>
    <row r="54" spans="1:44" s="312" customFormat="1" ht="15.75" thickBot="1">
      <c r="A54" s="397"/>
      <c r="B54" s="386"/>
      <c r="C54" s="386"/>
      <c r="D54" s="386"/>
      <c r="E54" s="386"/>
      <c r="F54" s="386"/>
      <c r="G54" s="394"/>
      <c r="H54" s="447" t="s">
        <v>755</v>
      </c>
      <c r="I54" s="448"/>
      <c r="J54" s="448"/>
      <c r="K54" s="448"/>
      <c r="L54" s="448"/>
      <c r="M54" s="448"/>
      <c r="N54" s="448"/>
      <c r="O54" s="448"/>
      <c r="P54" s="448"/>
      <c r="Q54" s="448"/>
      <c r="R54" s="448"/>
      <c r="S54" s="448"/>
      <c r="T54" s="448"/>
      <c r="U54" s="448"/>
      <c r="V54" s="448"/>
      <c r="W54" s="448"/>
      <c r="X54" s="449"/>
      <c r="Y54" s="90" t="s">
        <v>41</v>
      </c>
      <c r="Z54" s="450" t="s">
        <v>750</v>
      </c>
      <c r="AA54" s="451"/>
    </row>
    <row r="55" spans="1:44" s="312" customFormat="1">
      <c r="A55" s="452" t="s">
        <v>41</v>
      </c>
      <c r="B55" s="455" t="s">
        <v>42</v>
      </c>
      <c r="C55" s="458" t="s">
        <v>41</v>
      </c>
      <c r="D55" s="459"/>
      <c r="E55" s="459"/>
      <c r="F55" s="459"/>
      <c r="G55" s="460"/>
      <c r="H55" s="461"/>
      <c r="I55" s="409"/>
      <c r="J55" s="409"/>
      <c r="K55" s="409"/>
      <c r="L55" s="409"/>
      <c r="M55" s="409"/>
      <c r="N55" s="409"/>
      <c r="O55" s="409"/>
      <c r="P55" s="409"/>
      <c r="Q55" s="409"/>
      <c r="R55" s="409"/>
      <c r="S55" s="462"/>
      <c r="T55" s="463" t="s">
        <v>49</v>
      </c>
      <c r="U55" s="466" t="s">
        <v>50</v>
      </c>
      <c r="V55" s="469" t="s">
        <v>51</v>
      </c>
      <c r="W55" s="472" t="s">
        <v>52</v>
      </c>
      <c r="X55" s="474" t="s">
        <v>54</v>
      </c>
      <c r="Y55" s="475"/>
      <c r="Z55" s="476" t="s">
        <v>44</v>
      </c>
      <c r="AA55" s="477"/>
    </row>
    <row r="56" spans="1:44" s="312" customFormat="1" ht="15.75">
      <c r="A56" s="453"/>
      <c r="B56" s="456"/>
      <c r="C56" s="480" t="s">
        <v>43</v>
      </c>
      <c r="D56" s="481"/>
      <c r="E56" s="481"/>
      <c r="F56" s="481"/>
      <c r="G56" s="482"/>
      <c r="H56" s="446" t="s">
        <v>58</v>
      </c>
      <c r="I56" s="412"/>
      <c r="J56" s="412"/>
      <c r="K56" s="412"/>
      <c r="L56" s="412"/>
      <c r="M56" s="412"/>
      <c r="N56" s="412"/>
      <c r="O56" s="412"/>
      <c r="P56" s="412"/>
      <c r="Q56" s="412"/>
      <c r="R56" s="412"/>
      <c r="S56" s="483"/>
      <c r="T56" s="464"/>
      <c r="U56" s="467"/>
      <c r="V56" s="470"/>
      <c r="W56" s="473"/>
      <c r="X56" s="484" t="s">
        <v>55</v>
      </c>
      <c r="Y56" s="485"/>
      <c r="Z56" s="478"/>
      <c r="AA56" s="479"/>
      <c r="AB56" s="441"/>
      <c r="AC56" s="399"/>
      <c r="AD56" s="399"/>
      <c r="AE56" s="399"/>
      <c r="AF56" s="399"/>
      <c r="AG56" s="399"/>
      <c r="AH56" s="399"/>
      <c r="AI56" s="399"/>
      <c r="AJ56" s="399"/>
      <c r="AK56" s="399"/>
      <c r="AQ56" s="399"/>
      <c r="AR56" s="399"/>
    </row>
    <row r="57" spans="1:44" s="312" customFormat="1">
      <c r="A57" s="454"/>
      <c r="B57" s="457"/>
      <c r="C57" s="442" t="s">
        <v>42</v>
      </c>
      <c r="D57" s="443"/>
      <c r="E57" s="443"/>
      <c r="F57" s="443"/>
      <c r="G57" s="444"/>
      <c r="H57" s="417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45"/>
      <c r="T57" s="465"/>
      <c r="U57" s="468"/>
      <c r="V57" s="471"/>
      <c r="W57" s="29" t="s">
        <v>53</v>
      </c>
      <c r="X57" s="29" t="s">
        <v>56</v>
      </c>
      <c r="Y57" s="30" t="s">
        <v>57</v>
      </c>
      <c r="Z57" s="29" t="s">
        <v>45</v>
      </c>
      <c r="AA57" s="31" t="s">
        <v>46</v>
      </c>
      <c r="AB57" s="446"/>
      <c r="AC57" s="412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Q57" s="305"/>
      <c r="AR57" s="305"/>
    </row>
    <row r="58" spans="1:44" s="312" customFormat="1">
      <c r="C58" s="95"/>
      <c r="D58" s="95"/>
      <c r="E58" s="95"/>
      <c r="F58" s="95"/>
      <c r="G58" s="95"/>
      <c r="H58" s="440" t="s">
        <v>195</v>
      </c>
      <c r="I58" s="440"/>
      <c r="J58" s="440"/>
      <c r="K58" s="440"/>
      <c r="L58" s="440"/>
      <c r="M58" s="440"/>
      <c r="N58" s="440"/>
      <c r="O58" s="440"/>
      <c r="P58" s="440"/>
      <c r="Q58" s="440"/>
      <c r="R58" s="440"/>
      <c r="S58" s="440"/>
      <c r="T58" s="429">
        <f>AA1</f>
        <v>16</v>
      </c>
      <c r="U58" s="429"/>
      <c r="V58" s="312">
        <f>V48</f>
        <v>139.666</v>
      </c>
      <c r="X58" s="255"/>
      <c r="Y58" s="255"/>
      <c r="Z58" s="313"/>
      <c r="AA58" s="313"/>
    </row>
    <row r="59" spans="1:44" s="312" customFormat="1">
      <c r="A59" s="1"/>
      <c r="B59" s="1"/>
      <c r="H59" s="308"/>
      <c r="I59" s="308"/>
      <c r="J59" s="308"/>
      <c r="K59" s="308"/>
      <c r="L59" s="308"/>
      <c r="M59" s="308"/>
      <c r="N59" s="308"/>
      <c r="O59" s="308"/>
      <c r="P59" s="308"/>
      <c r="Q59" s="308"/>
      <c r="R59" s="308"/>
      <c r="S59" s="308"/>
      <c r="T59" s="305"/>
      <c r="U59" s="305"/>
    </row>
    <row r="60" spans="1:44" s="312" customFormat="1">
      <c r="A60" s="1"/>
      <c r="B60" s="1"/>
      <c r="H60" s="513" t="s">
        <v>865</v>
      </c>
      <c r="I60" s="513"/>
      <c r="J60" s="513"/>
      <c r="K60" s="513"/>
      <c r="L60" s="513"/>
      <c r="M60" s="513"/>
      <c r="N60" s="513"/>
      <c r="O60" s="513"/>
      <c r="P60" s="513"/>
      <c r="Q60" s="513"/>
      <c r="R60" s="513"/>
      <c r="S60" s="513"/>
      <c r="T60" s="305"/>
      <c r="U60" s="305"/>
    </row>
    <row r="61" spans="1:44" s="312" customFormat="1">
      <c r="A61" s="1"/>
      <c r="B61" s="1"/>
      <c r="H61" s="431" t="s">
        <v>899</v>
      </c>
      <c r="I61" s="431"/>
      <c r="J61" s="431"/>
      <c r="K61" s="431"/>
      <c r="L61" s="431"/>
      <c r="M61" s="431"/>
      <c r="N61" s="431"/>
      <c r="O61" s="431"/>
      <c r="P61" s="431"/>
      <c r="Q61" s="431"/>
      <c r="R61" s="431"/>
      <c r="S61" s="431"/>
      <c r="T61" s="399" t="s">
        <v>156</v>
      </c>
      <c r="U61" s="399"/>
      <c r="V61" s="312">
        <v>63.6</v>
      </c>
    </row>
    <row r="62" spans="1:44" s="312" customFormat="1">
      <c r="A62" s="1"/>
      <c r="B62" s="1"/>
      <c r="H62" s="308"/>
      <c r="I62" s="308"/>
      <c r="J62" s="308"/>
      <c r="K62" s="308"/>
      <c r="L62" s="308"/>
      <c r="M62" s="308"/>
      <c r="N62" s="308"/>
      <c r="O62" s="308"/>
      <c r="P62" s="308"/>
      <c r="Q62" s="308"/>
      <c r="R62" s="308"/>
      <c r="S62" s="308"/>
      <c r="T62" s="305"/>
      <c r="U62" s="305"/>
    </row>
    <row r="63" spans="1:44" s="312" customFormat="1">
      <c r="A63" s="1"/>
      <c r="B63" s="1"/>
      <c r="H63" s="513" t="s">
        <v>866</v>
      </c>
      <c r="I63" s="513"/>
      <c r="J63" s="513"/>
      <c r="K63" s="513"/>
      <c r="L63" s="513"/>
      <c r="M63" s="513"/>
      <c r="N63" s="513"/>
      <c r="O63" s="513"/>
      <c r="P63" s="513"/>
      <c r="Q63" s="513"/>
      <c r="R63" s="513"/>
      <c r="S63" s="513"/>
      <c r="T63" s="305"/>
      <c r="U63" s="305"/>
    </row>
    <row r="64" spans="1:44" s="312" customFormat="1">
      <c r="A64" s="1"/>
      <c r="B64" s="1"/>
      <c r="H64" s="431" t="s">
        <v>900</v>
      </c>
      <c r="I64" s="431"/>
      <c r="J64" s="431"/>
      <c r="K64" s="431"/>
      <c r="L64" s="431"/>
      <c r="M64" s="431"/>
      <c r="N64" s="431"/>
      <c r="O64" s="431"/>
      <c r="P64" s="431"/>
      <c r="Q64" s="431"/>
      <c r="R64" s="431"/>
      <c r="S64" s="431"/>
      <c r="T64" s="399" t="s">
        <v>156</v>
      </c>
      <c r="U64" s="399"/>
      <c r="V64" s="312">
        <v>35.35</v>
      </c>
    </row>
    <row r="65" spans="1:22" s="312" customFormat="1">
      <c r="A65" s="1"/>
      <c r="B65" s="1"/>
      <c r="H65" s="308"/>
      <c r="I65" s="308"/>
      <c r="J65" s="308"/>
      <c r="K65" s="308"/>
      <c r="L65" s="308"/>
      <c r="M65" s="308"/>
      <c r="N65" s="308"/>
      <c r="O65" s="308"/>
      <c r="P65" s="308"/>
      <c r="Q65" s="308"/>
      <c r="R65" s="308"/>
      <c r="S65" s="308"/>
      <c r="T65" s="305"/>
      <c r="U65" s="305"/>
    </row>
    <row r="66" spans="1:22" s="312" customFormat="1">
      <c r="A66" s="1"/>
      <c r="B66" s="1"/>
      <c r="H66" s="513" t="s">
        <v>869</v>
      </c>
      <c r="I66" s="513"/>
      <c r="J66" s="513"/>
      <c r="K66" s="513"/>
      <c r="L66" s="513"/>
      <c r="M66" s="513"/>
      <c r="N66" s="513"/>
      <c r="O66" s="513"/>
      <c r="P66" s="513"/>
      <c r="Q66" s="513"/>
      <c r="R66" s="513"/>
      <c r="S66" s="513"/>
      <c r="T66" s="305"/>
      <c r="U66" s="305"/>
    </row>
    <row r="67" spans="1:22" s="312" customFormat="1">
      <c r="A67" s="1"/>
      <c r="B67" s="1"/>
      <c r="H67" s="431" t="s">
        <v>901</v>
      </c>
      <c r="I67" s="431"/>
      <c r="J67" s="431"/>
      <c r="K67" s="431"/>
      <c r="L67" s="431"/>
      <c r="M67" s="431"/>
      <c r="N67" s="431"/>
      <c r="O67" s="431"/>
      <c r="P67" s="431"/>
      <c r="Q67" s="431"/>
      <c r="R67" s="431"/>
      <c r="S67" s="431"/>
      <c r="T67" s="399" t="s">
        <v>156</v>
      </c>
      <c r="U67" s="399"/>
      <c r="V67" s="312">
        <v>82.5</v>
      </c>
    </row>
    <row r="68" spans="1:22" s="312" customFormat="1">
      <c r="A68" s="1"/>
      <c r="B68" s="1"/>
      <c r="H68" s="308"/>
      <c r="I68" s="308"/>
      <c r="J68" s="308"/>
      <c r="K68" s="308"/>
      <c r="L68" s="308"/>
      <c r="M68" s="308"/>
      <c r="N68" s="308"/>
      <c r="O68" s="308"/>
      <c r="P68" s="308"/>
      <c r="Q68" s="308"/>
      <c r="R68" s="308"/>
      <c r="S68" s="308"/>
      <c r="T68" s="305"/>
      <c r="U68" s="305"/>
    </row>
    <row r="69" spans="1:22" s="312" customFormat="1">
      <c r="A69" s="1"/>
      <c r="B69" s="1"/>
      <c r="H69" s="513" t="s">
        <v>871</v>
      </c>
      <c r="I69" s="513"/>
      <c r="J69" s="513"/>
      <c r="K69" s="513"/>
      <c r="L69" s="513"/>
      <c r="M69" s="513"/>
      <c r="N69" s="513"/>
      <c r="O69" s="513"/>
      <c r="P69" s="513"/>
      <c r="Q69" s="513"/>
      <c r="R69" s="513"/>
      <c r="S69" s="513"/>
      <c r="T69" s="305"/>
      <c r="U69" s="305"/>
    </row>
    <row r="70" spans="1:22" s="312" customFormat="1">
      <c r="A70" s="1"/>
      <c r="B70" s="1"/>
      <c r="H70" s="431" t="s">
        <v>902</v>
      </c>
      <c r="I70" s="431"/>
      <c r="J70" s="431"/>
      <c r="K70" s="431"/>
      <c r="L70" s="431"/>
      <c r="M70" s="431"/>
      <c r="N70" s="431"/>
      <c r="O70" s="431"/>
      <c r="P70" s="431"/>
      <c r="Q70" s="431"/>
      <c r="R70" s="431"/>
      <c r="S70" s="431"/>
      <c r="T70" s="399" t="s">
        <v>156</v>
      </c>
      <c r="U70" s="399"/>
      <c r="V70" s="312">
        <v>7.5</v>
      </c>
    </row>
    <row r="71" spans="1:22" s="312" customFormat="1">
      <c r="A71" s="1"/>
      <c r="B71" s="1"/>
      <c r="H71" s="308"/>
      <c r="I71" s="308"/>
      <c r="J71" s="308"/>
      <c r="K71" s="308"/>
      <c r="L71" s="308"/>
      <c r="M71" s="308"/>
      <c r="N71" s="308"/>
      <c r="O71" s="308"/>
      <c r="P71" s="308"/>
      <c r="Q71" s="308"/>
      <c r="R71" s="308"/>
      <c r="S71" s="308"/>
      <c r="T71" s="305"/>
      <c r="U71" s="305"/>
    </row>
    <row r="72" spans="1:22" s="312" customFormat="1">
      <c r="A72" s="1"/>
      <c r="B72" s="1"/>
      <c r="H72" s="513" t="s">
        <v>875</v>
      </c>
      <c r="I72" s="513"/>
      <c r="J72" s="513"/>
      <c r="K72" s="513"/>
      <c r="L72" s="513"/>
      <c r="M72" s="513"/>
      <c r="N72" s="513"/>
      <c r="O72" s="513"/>
      <c r="P72" s="513"/>
      <c r="Q72" s="513"/>
      <c r="R72" s="513"/>
      <c r="S72" s="513"/>
      <c r="T72" s="305"/>
      <c r="U72" s="305"/>
    </row>
    <row r="73" spans="1:22" s="312" customFormat="1">
      <c r="A73" s="1"/>
      <c r="B73" s="1"/>
      <c r="H73" s="431" t="s">
        <v>903</v>
      </c>
      <c r="I73" s="431"/>
      <c r="J73" s="431"/>
      <c r="K73" s="431"/>
      <c r="L73" s="431"/>
      <c r="M73" s="431"/>
      <c r="N73" s="431"/>
      <c r="O73" s="431"/>
      <c r="P73" s="431"/>
      <c r="Q73" s="431"/>
      <c r="R73" s="431"/>
      <c r="S73" s="431"/>
      <c r="T73" s="399" t="s">
        <v>156</v>
      </c>
      <c r="U73" s="399"/>
      <c r="V73" s="312">
        <v>15</v>
      </c>
    </row>
    <row r="74" spans="1:22" s="312" customFormat="1">
      <c r="A74" s="1"/>
      <c r="B74" s="1"/>
      <c r="H74" s="308"/>
      <c r="I74" s="308"/>
      <c r="J74" s="308"/>
      <c r="K74" s="308"/>
      <c r="L74" s="308"/>
      <c r="M74" s="308"/>
      <c r="N74" s="308"/>
      <c r="O74" s="308"/>
      <c r="P74" s="308"/>
      <c r="Q74" s="308"/>
      <c r="R74" s="308"/>
      <c r="S74" s="308"/>
      <c r="T74" s="305"/>
      <c r="U74" s="305"/>
    </row>
    <row r="75" spans="1:22" s="312" customFormat="1">
      <c r="A75" s="1"/>
      <c r="B75" s="1"/>
      <c r="H75" s="513" t="s">
        <v>878</v>
      </c>
      <c r="I75" s="513"/>
      <c r="J75" s="513"/>
      <c r="K75" s="513"/>
      <c r="L75" s="513"/>
      <c r="M75" s="513"/>
      <c r="N75" s="513"/>
      <c r="O75" s="513"/>
      <c r="P75" s="513"/>
      <c r="Q75" s="513"/>
      <c r="R75" s="513"/>
      <c r="S75" s="513"/>
      <c r="T75" s="305"/>
      <c r="U75" s="305"/>
    </row>
    <row r="76" spans="1:22" s="312" customFormat="1">
      <c r="A76" s="1"/>
      <c r="B76" s="1"/>
      <c r="H76" s="431" t="s">
        <v>904</v>
      </c>
      <c r="I76" s="431"/>
      <c r="J76" s="431"/>
      <c r="K76" s="431"/>
      <c r="L76" s="431"/>
      <c r="M76" s="431"/>
      <c r="N76" s="431"/>
      <c r="O76" s="431"/>
      <c r="P76" s="431"/>
      <c r="Q76" s="431"/>
      <c r="R76" s="431"/>
      <c r="S76" s="431"/>
      <c r="T76" s="399" t="s">
        <v>156</v>
      </c>
      <c r="U76" s="399"/>
      <c r="V76" s="312">
        <v>37.5</v>
      </c>
    </row>
    <row r="77" spans="1:22" s="312" customFormat="1">
      <c r="A77" s="1"/>
      <c r="B77" s="1"/>
      <c r="H77" s="308"/>
      <c r="I77" s="308"/>
      <c r="J77" s="308"/>
      <c r="K77" s="308"/>
      <c r="L77" s="308"/>
      <c r="M77" s="308"/>
      <c r="N77" s="308"/>
      <c r="O77" s="308"/>
      <c r="P77" s="308"/>
      <c r="Q77" s="308"/>
      <c r="R77" s="308"/>
      <c r="S77" s="308"/>
      <c r="T77" s="305"/>
      <c r="U77" s="305"/>
    </row>
    <row r="78" spans="1:22" s="312" customFormat="1">
      <c r="A78" s="1"/>
      <c r="B78" s="1"/>
      <c r="H78" s="513" t="s">
        <v>879</v>
      </c>
      <c r="I78" s="513"/>
      <c r="J78" s="513"/>
      <c r="K78" s="513"/>
      <c r="L78" s="513"/>
      <c r="M78" s="513"/>
      <c r="N78" s="513"/>
      <c r="O78" s="513"/>
      <c r="P78" s="513"/>
      <c r="Q78" s="513"/>
      <c r="R78" s="513"/>
      <c r="S78" s="513"/>
      <c r="T78" s="305"/>
      <c r="U78" s="305"/>
    </row>
    <row r="79" spans="1:22" s="312" customFormat="1">
      <c r="A79" s="1"/>
      <c r="B79" s="1"/>
      <c r="H79" s="431" t="s">
        <v>905</v>
      </c>
      <c r="I79" s="431"/>
      <c r="J79" s="431"/>
      <c r="K79" s="431"/>
      <c r="L79" s="431"/>
      <c r="M79" s="431"/>
      <c r="N79" s="431"/>
      <c r="O79" s="431"/>
      <c r="P79" s="431"/>
      <c r="Q79" s="431"/>
      <c r="R79" s="431"/>
      <c r="S79" s="431"/>
      <c r="T79" s="399" t="s">
        <v>156</v>
      </c>
      <c r="U79" s="399"/>
      <c r="V79" s="312">
        <v>3.8</v>
      </c>
    </row>
    <row r="80" spans="1:22" s="312" customFormat="1">
      <c r="A80" s="1"/>
      <c r="B80" s="1"/>
      <c r="H80" s="308"/>
      <c r="I80" s="308"/>
      <c r="J80" s="308"/>
      <c r="K80" s="308"/>
      <c r="L80" s="308"/>
      <c r="M80" s="308"/>
      <c r="N80" s="308"/>
      <c r="O80" s="308"/>
      <c r="P80" s="308"/>
      <c r="Q80" s="308"/>
      <c r="R80" s="308"/>
      <c r="S80" s="308"/>
      <c r="T80" s="305"/>
      <c r="U80" s="305"/>
    </row>
    <row r="81" spans="1:27" s="312" customFormat="1">
      <c r="A81" s="1"/>
      <c r="B81" s="1"/>
      <c r="H81" s="513" t="s">
        <v>885</v>
      </c>
      <c r="I81" s="513"/>
      <c r="J81" s="513"/>
      <c r="K81" s="513"/>
      <c r="L81" s="513"/>
      <c r="M81" s="513"/>
      <c r="N81" s="513"/>
      <c r="O81" s="513"/>
      <c r="P81" s="513"/>
      <c r="Q81" s="513"/>
      <c r="R81" s="513"/>
      <c r="S81" s="513"/>
      <c r="T81" s="305"/>
      <c r="U81" s="305"/>
    </row>
    <row r="82" spans="1:27" s="312" customFormat="1">
      <c r="A82" s="1"/>
      <c r="B82" s="1"/>
      <c r="H82" s="431" t="s">
        <v>906</v>
      </c>
      <c r="I82" s="431"/>
      <c r="J82" s="431"/>
      <c r="K82" s="431"/>
      <c r="L82" s="431"/>
      <c r="M82" s="431"/>
      <c r="N82" s="431"/>
      <c r="O82" s="431"/>
      <c r="P82" s="431"/>
      <c r="Q82" s="431"/>
      <c r="R82" s="431"/>
      <c r="S82" s="431"/>
      <c r="T82" s="399" t="s">
        <v>156</v>
      </c>
      <c r="U82" s="399"/>
      <c r="V82" s="312">
        <v>10</v>
      </c>
    </row>
    <row r="83" spans="1:27" s="312" customFormat="1">
      <c r="A83" s="1"/>
      <c r="B83" s="1"/>
      <c r="H83" s="308"/>
      <c r="I83" s="308"/>
      <c r="J83" s="308"/>
      <c r="K83" s="308"/>
      <c r="L83" s="308"/>
      <c r="M83" s="308"/>
      <c r="N83" s="308"/>
      <c r="O83" s="308"/>
      <c r="P83" s="308"/>
      <c r="Q83" s="308"/>
      <c r="R83" s="308"/>
      <c r="S83" s="308"/>
      <c r="T83" s="305"/>
      <c r="U83" s="305"/>
    </row>
    <row r="84" spans="1:27" s="312" customFormat="1">
      <c r="A84" s="1"/>
      <c r="B84" s="1"/>
      <c r="H84" s="513" t="s">
        <v>885</v>
      </c>
      <c r="I84" s="513"/>
      <c r="J84" s="513"/>
      <c r="K84" s="513"/>
      <c r="L84" s="513"/>
      <c r="M84" s="513"/>
      <c r="N84" s="513"/>
      <c r="O84" s="513"/>
      <c r="P84" s="513"/>
      <c r="Q84" s="513"/>
      <c r="R84" s="513"/>
      <c r="S84" s="513"/>
      <c r="T84" s="305"/>
      <c r="U84" s="305"/>
    </row>
    <row r="85" spans="1:27" s="312" customFormat="1">
      <c r="A85" s="1"/>
      <c r="B85" s="1"/>
      <c r="H85" s="431" t="s">
        <v>907</v>
      </c>
      <c r="I85" s="431"/>
      <c r="J85" s="431"/>
      <c r="K85" s="431"/>
      <c r="L85" s="431"/>
      <c r="M85" s="431"/>
      <c r="N85" s="431"/>
      <c r="O85" s="431"/>
      <c r="P85" s="431"/>
      <c r="Q85" s="431"/>
      <c r="R85" s="431"/>
      <c r="S85" s="431"/>
      <c r="T85" s="399" t="s">
        <v>156</v>
      </c>
      <c r="U85" s="399"/>
      <c r="V85" s="312">
        <v>32</v>
      </c>
    </row>
    <row r="86" spans="1:27" s="312" customFormat="1">
      <c r="A86" s="1"/>
      <c r="B86" s="1"/>
      <c r="H86" s="308"/>
      <c r="I86" s="308"/>
      <c r="J86" s="308"/>
      <c r="K86" s="308"/>
      <c r="L86" s="308"/>
      <c r="M86" s="308"/>
      <c r="N86" s="308"/>
      <c r="O86" s="308"/>
      <c r="P86" s="308"/>
      <c r="Q86" s="308"/>
      <c r="R86" s="308"/>
      <c r="S86" s="308"/>
      <c r="T86" s="305"/>
      <c r="U86" s="305"/>
    </row>
    <row r="87" spans="1:27" s="312" customFormat="1">
      <c r="A87" s="1"/>
      <c r="B87" s="1"/>
      <c r="H87" s="308"/>
      <c r="I87" s="308"/>
      <c r="J87" s="308"/>
      <c r="K87" s="308"/>
      <c r="L87" s="308"/>
      <c r="M87" s="308"/>
      <c r="N87" s="308"/>
      <c r="O87" s="308"/>
      <c r="P87" s="308"/>
      <c r="Q87" s="308"/>
      <c r="R87" s="308"/>
      <c r="S87" s="308"/>
      <c r="T87" s="305"/>
      <c r="U87" s="305"/>
    </row>
    <row r="88" spans="1:27" s="312" customFormat="1">
      <c r="A88" s="1"/>
      <c r="B88" s="1"/>
      <c r="H88" s="308"/>
      <c r="I88" s="308"/>
      <c r="J88" s="308"/>
      <c r="K88" s="308"/>
      <c r="L88" s="308"/>
      <c r="M88" s="308"/>
      <c r="N88" s="308"/>
      <c r="O88" s="308"/>
      <c r="P88" s="308"/>
      <c r="Q88" s="308"/>
      <c r="R88" s="308"/>
      <c r="S88" s="308"/>
      <c r="T88" s="305"/>
      <c r="U88" s="305"/>
    </row>
    <row r="89" spans="1:27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</row>
    <row r="90" spans="1:27">
      <c r="A90" s="429" t="s">
        <v>157</v>
      </c>
      <c r="B90" s="429"/>
      <c r="C90" s="429"/>
      <c r="D90" s="429"/>
      <c r="E90" s="429"/>
      <c r="F90" s="429"/>
      <c r="G90" s="429"/>
      <c r="H90" s="429"/>
      <c r="I90" s="429"/>
      <c r="J90" s="429"/>
      <c r="K90" s="429"/>
      <c r="L90" s="429"/>
      <c r="M90" s="429"/>
      <c r="N90" s="429"/>
      <c r="O90" s="429"/>
      <c r="P90" s="429"/>
      <c r="Q90" s="429"/>
      <c r="R90" s="429"/>
      <c r="S90" s="429"/>
      <c r="V90">
        <f>SUM(V58:V89)</f>
        <v>426.916</v>
      </c>
    </row>
    <row r="91" spans="1:27" s="312" customFormat="1">
      <c r="A91" s="306"/>
      <c r="B91" s="306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306"/>
      <c r="P91" s="306"/>
      <c r="Q91" s="306"/>
      <c r="R91" s="306"/>
      <c r="S91" s="306"/>
    </row>
    <row r="92" spans="1:27" s="312" customFormat="1">
      <c r="A92" s="306"/>
      <c r="B92" s="306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306"/>
      <c r="P92" s="306"/>
      <c r="Q92" s="306"/>
      <c r="R92" s="306"/>
      <c r="S92" s="306"/>
    </row>
    <row r="93" spans="1:27" s="312" customFormat="1">
      <c r="A93" s="306"/>
      <c r="B93" s="306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306"/>
      <c r="P93" s="306"/>
      <c r="Q93" s="306"/>
      <c r="R93" s="306"/>
      <c r="S93" s="306"/>
    </row>
    <row r="94" spans="1:27" s="312" customFormat="1">
      <c r="A94" s="306"/>
      <c r="B94" s="306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306"/>
      <c r="P94" s="306"/>
      <c r="Q94" s="306"/>
      <c r="R94" s="306"/>
      <c r="S94" s="306"/>
    </row>
    <row r="95" spans="1:27" s="312" customFormat="1">
      <c r="A95" s="306"/>
      <c r="B95" s="306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306"/>
      <c r="P95" s="306"/>
      <c r="Q95" s="306"/>
      <c r="R95" s="306"/>
      <c r="S95" s="306"/>
    </row>
    <row r="96" spans="1:27" s="312" customFormat="1">
      <c r="A96" s="306"/>
      <c r="B96" s="306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306"/>
      <c r="P96" s="306"/>
      <c r="Q96" s="306"/>
      <c r="R96" s="306"/>
      <c r="S96" s="306"/>
    </row>
    <row r="97" spans="1:44" s="312" customFormat="1">
      <c r="A97" s="306"/>
      <c r="B97" s="306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306"/>
      <c r="P97" s="306"/>
      <c r="Q97" s="306"/>
      <c r="R97" s="306"/>
      <c r="S97" s="306"/>
    </row>
    <row r="98" spans="1:44" s="312" customFormat="1">
      <c r="A98" s="306"/>
      <c r="B98" s="306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306"/>
      <c r="P98" s="306"/>
      <c r="Q98" s="306"/>
      <c r="R98" s="306"/>
      <c r="S98" s="306"/>
    </row>
    <row r="99" spans="1:44" s="312" customFormat="1" ht="15.75" thickBot="1">
      <c r="A99" s="486" t="s">
        <v>37</v>
      </c>
      <c r="B99" s="486"/>
      <c r="C99" s="486"/>
      <c r="D99" s="486"/>
      <c r="E99" s="486"/>
      <c r="F99" s="486"/>
      <c r="G99" s="486"/>
      <c r="H99" s="486"/>
      <c r="I99" s="486"/>
      <c r="J99" s="486"/>
      <c r="K99" s="486"/>
      <c r="L99" s="486"/>
      <c r="M99" s="486"/>
      <c r="N99" s="486"/>
      <c r="O99" s="486"/>
      <c r="P99" s="486"/>
      <c r="Q99" s="486"/>
      <c r="R99" s="486"/>
      <c r="S99" s="486"/>
      <c r="T99" s="486"/>
      <c r="Z99" s="305" t="s">
        <v>40</v>
      </c>
      <c r="AA99" s="305">
        <f>AA50+1</f>
        <v>18</v>
      </c>
    </row>
    <row r="100" spans="1:44" s="312" customFormat="1">
      <c r="A100" s="487" t="s">
        <v>38</v>
      </c>
      <c r="B100" s="459"/>
      <c r="C100" s="459"/>
      <c r="D100" s="459"/>
      <c r="E100" s="459"/>
      <c r="F100" s="459"/>
      <c r="G100" s="460"/>
      <c r="H100" s="461" t="s">
        <v>744</v>
      </c>
      <c r="I100" s="409"/>
      <c r="J100" s="409"/>
      <c r="K100" s="409"/>
      <c r="L100" s="409"/>
      <c r="M100" s="409"/>
      <c r="N100" s="409"/>
      <c r="O100" s="409"/>
      <c r="P100" s="409"/>
      <c r="Q100" s="409"/>
      <c r="R100" s="409"/>
      <c r="S100" s="409"/>
      <c r="T100" s="409"/>
      <c r="U100" s="409"/>
      <c r="V100" s="409"/>
      <c r="W100" s="409"/>
      <c r="X100" s="462"/>
      <c r="Y100" s="307" t="s">
        <v>47</v>
      </c>
      <c r="Z100" s="414"/>
      <c r="AA100" s="416"/>
    </row>
    <row r="101" spans="1:44" s="312" customFormat="1">
      <c r="A101" s="488"/>
      <c r="B101" s="443"/>
      <c r="C101" s="443"/>
      <c r="D101" s="443"/>
      <c r="E101" s="443"/>
      <c r="F101" s="443"/>
      <c r="G101" s="444"/>
      <c r="H101" s="489" t="s">
        <v>745</v>
      </c>
      <c r="I101" s="490"/>
      <c r="J101" s="490"/>
      <c r="K101" s="490"/>
      <c r="L101" s="490"/>
      <c r="M101" s="490"/>
      <c r="N101" s="490"/>
      <c r="O101" s="490"/>
      <c r="P101" s="490"/>
      <c r="Q101" s="490"/>
      <c r="R101" s="490"/>
      <c r="S101" s="490"/>
      <c r="T101" s="490"/>
      <c r="U101" s="490"/>
      <c r="V101" s="490"/>
      <c r="W101" s="490"/>
      <c r="X101" s="491"/>
      <c r="Y101" s="27" t="s">
        <v>41</v>
      </c>
      <c r="Z101" s="492" t="s">
        <v>751</v>
      </c>
      <c r="AA101" s="493"/>
    </row>
    <row r="102" spans="1:44" s="312" customFormat="1">
      <c r="A102" s="494" t="s">
        <v>39</v>
      </c>
      <c r="B102" s="495"/>
      <c r="C102" s="495"/>
      <c r="D102" s="495"/>
      <c r="E102" s="495"/>
      <c r="F102" s="495"/>
      <c r="G102" s="496"/>
      <c r="H102" s="497" t="s">
        <v>754</v>
      </c>
      <c r="I102" s="498"/>
      <c r="J102" s="498"/>
      <c r="K102" s="498"/>
      <c r="L102" s="498"/>
      <c r="M102" s="498"/>
      <c r="N102" s="498"/>
      <c r="O102" s="498"/>
      <c r="P102" s="498"/>
      <c r="Q102" s="498"/>
      <c r="R102" s="498"/>
      <c r="S102" s="498"/>
      <c r="T102" s="498"/>
      <c r="U102" s="498"/>
      <c r="V102" s="498"/>
      <c r="W102" s="498"/>
      <c r="X102" s="499"/>
      <c r="Y102" s="28" t="s">
        <v>48</v>
      </c>
      <c r="Z102" s="500"/>
      <c r="AA102" s="501"/>
    </row>
    <row r="103" spans="1:44" s="312" customFormat="1" ht="15.75" thickBot="1">
      <c r="A103" s="397"/>
      <c r="B103" s="386"/>
      <c r="C103" s="386"/>
      <c r="D103" s="386"/>
      <c r="E103" s="386"/>
      <c r="F103" s="386"/>
      <c r="G103" s="394"/>
      <c r="H103" s="447" t="s">
        <v>755</v>
      </c>
      <c r="I103" s="448"/>
      <c r="J103" s="448"/>
      <c r="K103" s="448"/>
      <c r="L103" s="448"/>
      <c r="M103" s="448"/>
      <c r="N103" s="448"/>
      <c r="O103" s="448"/>
      <c r="P103" s="448"/>
      <c r="Q103" s="448"/>
      <c r="R103" s="448"/>
      <c r="S103" s="448"/>
      <c r="T103" s="448"/>
      <c r="U103" s="448"/>
      <c r="V103" s="448"/>
      <c r="W103" s="448"/>
      <c r="X103" s="449"/>
      <c r="Y103" s="90" t="s">
        <v>41</v>
      </c>
      <c r="Z103" s="450" t="s">
        <v>750</v>
      </c>
      <c r="AA103" s="451"/>
    </row>
    <row r="104" spans="1:44" s="312" customFormat="1">
      <c r="A104" s="452" t="s">
        <v>41</v>
      </c>
      <c r="B104" s="455" t="s">
        <v>42</v>
      </c>
      <c r="C104" s="458" t="s">
        <v>41</v>
      </c>
      <c r="D104" s="459"/>
      <c r="E104" s="459"/>
      <c r="F104" s="459"/>
      <c r="G104" s="460"/>
      <c r="H104" s="461"/>
      <c r="I104" s="409"/>
      <c r="J104" s="409"/>
      <c r="K104" s="409"/>
      <c r="L104" s="409"/>
      <c r="M104" s="409"/>
      <c r="N104" s="409"/>
      <c r="O104" s="409"/>
      <c r="P104" s="409"/>
      <c r="Q104" s="409"/>
      <c r="R104" s="409"/>
      <c r="S104" s="462"/>
      <c r="T104" s="463" t="s">
        <v>49</v>
      </c>
      <c r="U104" s="466" t="s">
        <v>50</v>
      </c>
      <c r="V104" s="469" t="s">
        <v>51</v>
      </c>
      <c r="W104" s="472" t="s">
        <v>52</v>
      </c>
      <c r="X104" s="474" t="s">
        <v>54</v>
      </c>
      <c r="Y104" s="475"/>
      <c r="Z104" s="476" t="s">
        <v>44</v>
      </c>
      <c r="AA104" s="477"/>
    </row>
    <row r="105" spans="1:44" s="312" customFormat="1" ht="15.75">
      <c r="A105" s="453"/>
      <c r="B105" s="456"/>
      <c r="C105" s="480" t="s">
        <v>43</v>
      </c>
      <c r="D105" s="481"/>
      <c r="E105" s="481"/>
      <c r="F105" s="481"/>
      <c r="G105" s="482"/>
      <c r="H105" s="446" t="s">
        <v>58</v>
      </c>
      <c r="I105" s="412"/>
      <c r="J105" s="412"/>
      <c r="K105" s="412"/>
      <c r="L105" s="412"/>
      <c r="M105" s="412"/>
      <c r="N105" s="412"/>
      <c r="O105" s="412"/>
      <c r="P105" s="412"/>
      <c r="Q105" s="412"/>
      <c r="R105" s="412"/>
      <c r="S105" s="483"/>
      <c r="T105" s="464"/>
      <c r="U105" s="467"/>
      <c r="V105" s="470"/>
      <c r="W105" s="473"/>
      <c r="X105" s="484" t="s">
        <v>55</v>
      </c>
      <c r="Y105" s="485"/>
      <c r="Z105" s="478"/>
      <c r="AA105" s="479"/>
      <c r="AB105" s="441"/>
      <c r="AC105" s="399"/>
      <c r="AD105" s="399"/>
      <c r="AE105" s="399"/>
      <c r="AF105" s="399"/>
      <c r="AG105" s="399"/>
      <c r="AH105" s="399"/>
      <c r="AI105" s="399"/>
      <c r="AJ105" s="399"/>
      <c r="AK105" s="399"/>
      <c r="AQ105" s="399"/>
      <c r="AR105" s="399"/>
    </row>
    <row r="106" spans="1:44" s="312" customFormat="1">
      <c r="A106" s="454"/>
      <c r="B106" s="457"/>
      <c r="C106" s="442" t="s">
        <v>42</v>
      </c>
      <c r="D106" s="443"/>
      <c r="E106" s="443"/>
      <c r="F106" s="443"/>
      <c r="G106" s="444"/>
      <c r="H106" s="417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45"/>
      <c r="T106" s="465"/>
      <c r="U106" s="468"/>
      <c r="V106" s="471"/>
      <c r="W106" s="29" t="s">
        <v>53</v>
      </c>
      <c r="X106" s="29" t="s">
        <v>56</v>
      </c>
      <c r="Y106" s="30" t="s">
        <v>57</v>
      </c>
      <c r="Z106" s="29" t="s">
        <v>45</v>
      </c>
      <c r="AA106" s="31" t="s">
        <v>46</v>
      </c>
      <c r="AB106" s="446"/>
      <c r="AC106" s="412"/>
      <c r="AD106" s="399"/>
      <c r="AE106" s="399"/>
      <c r="AF106" s="399"/>
      <c r="AG106" s="399"/>
      <c r="AH106" s="399"/>
      <c r="AI106" s="399"/>
      <c r="AJ106" s="399"/>
      <c r="AK106" s="399"/>
      <c r="AL106" s="399"/>
      <c r="AM106" s="399"/>
      <c r="AN106" s="399"/>
      <c r="AO106" s="399"/>
      <c r="AQ106" s="305"/>
      <c r="AR106" s="305"/>
    </row>
    <row r="107" spans="1:44" s="312" customFormat="1">
      <c r="C107" s="95"/>
      <c r="D107" s="95"/>
      <c r="E107" s="95"/>
      <c r="F107" s="95"/>
      <c r="G107" s="95"/>
      <c r="H107" s="440" t="s">
        <v>195</v>
      </c>
      <c r="I107" s="440"/>
      <c r="J107" s="440"/>
      <c r="K107" s="440"/>
      <c r="L107" s="440"/>
      <c r="M107" s="440"/>
      <c r="N107" s="440"/>
      <c r="O107" s="440"/>
      <c r="P107" s="440"/>
      <c r="Q107" s="440"/>
      <c r="R107" s="440"/>
      <c r="S107" s="440"/>
      <c r="T107" s="429">
        <f>AA50</f>
        <v>17</v>
      </c>
      <c r="U107" s="429"/>
      <c r="V107" s="312">
        <f>V90</f>
        <v>426.916</v>
      </c>
      <c r="X107" s="255"/>
      <c r="Y107" s="255"/>
      <c r="Z107" s="313"/>
      <c r="AA107" s="313"/>
    </row>
    <row r="108" spans="1:44" s="312" customFormat="1">
      <c r="A108" s="306"/>
      <c r="B108" s="306"/>
      <c r="C108" s="306"/>
      <c r="D108" s="306"/>
      <c r="E108" s="306"/>
      <c r="F108" s="306"/>
      <c r="G108" s="306"/>
      <c r="H108" s="306"/>
      <c r="I108" s="306"/>
      <c r="J108" s="306"/>
      <c r="K108" s="306"/>
      <c r="L108" s="306"/>
      <c r="M108" s="306"/>
      <c r="N108" s="306"/>
      <c r="O108" s="306"/>
      <c r="P108" s="306"/>
      <c r="Q108" s="306"/>
      <c r="R108" s="306"/>
      <c r="S108" s="306"/>
    </row>
    <row r="109" spans="1:44" s="312" customFormat="1">
      <c r="A109" s="306"/>
      <c r="B109" s="306"/>
      <c r="C109" s="306"/>
      <c r="D109" s="306"/>
      <c r="E109" s="306"/>
      <c r="F109" s="306"/>
      <c r="G109" s="306"/>
      <c r="H109" s="306"/>
      <c r="I109" s="306"/>
      <c r="J109" s="306"/>
      <c r="K109" s="306"/>
      <c r="L109" s="306"/>
      <c r="M109" s="306"/>
      <c r="N109" s="306"/>
      <c r="O109" s="306"/>
      <c r="P109" s="306"/>
      <c r="Q109" s="306"/>
      <c r="R109" s="306"/>
      <c r="S109" s="306"/>
    </row>
    <row r="110" spans="1:44" s="114" customFormat="1">
      <c r="A110" s="111"/>
      <c r="B110" s="111"/>
      <c r="C110" s="111"/>
      <c r="D110" s="111"/>
      <c r="E110" s="111"/>
      <c r="F110" s="111"/>
      <c r="G110" s="111"/>
      <c r="H110" s="111"/>
      <c r="I110" s="111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</row>
    <row r="111" spans="1:44" s="114" customFormat="1">
      <c r="A111" s="399">
        <v>2</v>
      </c>
      <c r="B111" s="399"/>
      <c r="C111" s="399" t="s">
        <v>210</v>
      </c>
      <c r="D111" s="399"/>
      <c r="E111" s="399"/>
      <c r="F111" s="399"/>
      <c r="G111" s="399"/>
      <c r="H111" s="431" t="s">
        <v>211</v>
      </c>
      <c r="I111" s="431"/>
      <c r="J111" s="431"/>
      <c r="K111" s="431"/>
      <c r="L111" s="431"/>
      <c r="M111" s="431"/>
      <c r="N111" s="431"/>
      <c r="O111" s="431"/>
      <c r="P111" s="431"/>
      <c r="Q111" s="431"/>
      <c r="R111" s="431"/>
      <c r="S111" s="431"/>
    </row>
    <row r="112" spans="1:44" s="114" customFormat="1">
      <c r="A112" s="110"/>
      <c r="B112" s="110"/>
      <c r="C112" s="110"/>
      <c r="D112" s="110"/>
      <c r="E112" s="110"/>
      <c r="F112" s="110"/>
      <c r="G112" s="110"/>
      <c r="H112" s="431" t="s">
        <v>212</v>
      </c>
      <c r="I112" s="431"/>
      <c r="J112" s="431"/>
      <c r="K112" s="431"/>
      <c r="L112" s="431"/>
      <c r="M112" s="431"/>
      <c r="N112" s="431"/>
      <c r="O112" s="431"/>
      <c r="P112" s="431"/>
      <c r="Q112" s="431"/>
      <c r="R112" s="431"/>
      <c r="S112" s="431"/>
      <c r="T112" s="399" t="s">
        <v>156</v>
      </c>
      <c r="U112" s="399"/>
      <c r="V112" s="114">
        <f>V107</f>
        <v>426.916</v>
      </c>
      <c r="W112" s="157">
        <v>0</v>
      </c>
      <c r="X112" s="70">
        <f>V112*W112</f>
        <v>0</v>
      </c>
    </row>
    <row r="113" spans="1:30" s="114" customFormat="1">
      <c r="H113" s="112"/>
      <c r="I113" s="112"/>
      <c r="J113" s="112"/>
      <c r="K113" s="112"/>
      <c r="L113" s="112"/>
      <c r="M113" s="112"/>
      <c r="N113" s="112"/>
      <c r="O113" s="112"/>
      <c r="P113" s="112"/>
      <c r="Q113" s="110"/>
      <c r="R113" s="110"/>
      <c r="S113" s="110"/>
      <c r="T113" s="110"/>
      <c r="U113" s="110"/>
      <c r="X113" s="70"/>
    </row>
    <row r="114" spans="1:30" s="114" customFormat="1">
      <c r="A114" s="399">
        <v>3</v>
      </c>
      <c r="B114" s="399"/>
      <c r="C114" s="399" t="s">
        <v>213</v>
      </c>
      <c r="D114" s="399"/>
      <c r="E114" s="399"/>
      <c r="F114" s="399"/>
      <c r="G114" s="399"/>
      <c r="H114" s="431" t="s">
        <v>214</v>
      </c>
      <c r="I114" s="431"/>
      <c r="J114" s="431"/>
      <c r="K114" s="431"/>
      <c r="L114" s="431"/>
      <c r="M114" s="431"/>
      <c r="N114" s="431"/>
      <c r="O114" s="431"/>
      <c r="P114" s="431"/>
      <c r="Q114" s="431"/>
      <c r="R114" s="431"/>
      <c r="S114" s="431"/>
      <c r="X114" s="70"/>
      <c r="AB114" s="71"/>
      <c r="AD114" s="71"/>
    </row>
    <row r="115" spans="1:30" s="114" customFormat="1">
      <c r="A115" s="110"/>
      <c r="B115" s="110"/>
      <c r="C115" s="110"/>
      <c r="D115" s="110"/>
      <c r="E115" s="110"/>
      <c r="F115" s="110"/>
      <c r="G115" s="110"/>
      <c r="H115" s="431" t="s">
        <v>215</v>
      </c>
      <c r="I115" s="431"/>
      <c r="J115" s="431"/>
      <c r="K115" s="431"/>
      <c r="L115" s="431"/>
      <c r="M115" s="431"/>
      <c r="N115" s="431"/>
      <c r="O115" s="431"/>
      <c r="P115" s="431"/>
      <c r="Q115" s="431"/>
      <c r="R115" s="431"/>
      <c r="S115" s="431"/>
      <c r="T115" s="399" t="s">
        <v>156</v>
      </c>
      <c r="U115" s="399"/>
      <c r="V115" s="114">
        <f>V107</f>
        <v>426.916</v>
      </c>
      <c r="W115" s="157">
        <v>0</v>
      </c>
      <c r="X115" s="70">
        <f>V115*W115</f>
        <v>0</v>
      </c>
    </row>
    <row r="116" spans="1:30" s="114" customFormat="1">
      <c r="H116" s="112"/>
      <c r="I116" s="112"/>
      <c r="J116" s="112"/>
      <c r="K116" s="112"/>
      <c r="L116" s="112"/>
      <c r="M116" s="112"/>
      <c r="N116" s="112"/>
      <c r="O116" s="112"/>
      <c r="P116" s="112"/>
      <c r="Q116" s="110"/>
      <c r="R116" s="110"/>
      <c r="S116" s="110"/>
      <c r="T116" s="110"/>
      <c r="U116" s="110"/>
      <c r="X116" s="70"/>
    </row>
    <row r="117" spans="1:30" s="114" customFormat="1">
      <c r="A117" s="399">
        <v>4</v>
      </c>
      <c r="B117" s="399"/>
      <c r="C117" s="399" t="s">
        <v>216</v>
      </c>
      <c r="D117" s="399"/>
      <c r="E117" s="399"/>
      <c r="F117" s="399"/>
      <c r="G117" s="399"/>
      <c r="H117" s="431" t="s">
        <v>217</v>
      </c>
      <c r="I117" s="431"/>
      <c r="J117" s="431"/>
      <c r="K117" s="431"/>
      <c r="L117" s="431"/>
      <c r="M117" s="431"/>
      <c r="N117" s="431"/>
      <c r="O117" s="431"/>
      <c r="P117" s="431"/>
      <c r="Q117" s="431"/>
      <c r="R117" s="431"/>
      <c r="S117" s="431"/>
      <c r="X117" s="70"/>
    </row>
    <row r="118" spans="1:30" s="114" customFormat="1">
      <c r="A118" s="110"/>
      <c r="B118" s="110"/>
      <c r="C118" s="110"/>
      <c r="D118" s="110"/>
      <c r="E118" s="110"/>
      <c r="F118" s="110"/>
      <c r="G118" s="110"/>
      <c r="H118" s="431" t="s">
        <v>218</v>
      </c>
      <c r="I118" s="431"/>
      <c r="J118" s="431"/>
      <c r="K118" s="431"/>
      <c r="L118" s="431"/>
      <c r="M118" s="431"/>
      <c r="N118" s="431"/>
      <c r="O118" s="431"/>
      <c r="P118" s="431"/>
      <c r="Q118" s="431"/>
      <c r="R118" s="431"/>
      <c r="S118" s="431"/>
      <c r="T118" s="399" t="s">
        <v>156</v>
      </c>
      <c r="U118" s="399"/>
      <c r="V118" s="114">
        <f>V107</f>
        <v>426.916</v>
      </c>
      <c r="W118" s="157">
        <v>0</v>
      </c>
      <c r="X118" s="70">
        <f>V118*W118</f>
        <v>0</v>
      </c>
    </row>
    <row r="119" spans="1:30" s="114" customFormat="1">
      <c r="A119" s="111"/>
      <c r="B119" s="111"/>
      <c r="C119" s="111"/>
      <c r="D119" s="111"/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</row>
    <row r="120" spans="1:30" s="114" customFormat="1">
      <c r="A120" s="399">
        <v>5</v>
      </c>
      <c r="B120" s="399"/>
      <c r="C120" s="399" t="s">
        <v>219</v>
      </c>
      <c r="D120" s="399"/>
      <c r="E120" s="399"/>
      <c r="F120" s="399"/>
      <c r="G120" s="399"/>
      <c r="H120" s="431" t="s">
        <v>220</v>
      </c>
      <c r="I120" s="431"/>
      <c r="J120" s="431"/>
      <c r="K120" s="431"/>
      <c r="L120" s="431"/>
      <c r="M120" s="431"/>
      <c r="N120" s="431"/>
      <c r="O120" s="431"/>
      <c r="P120" s="431"/>
      <c r="Q120" s="431"/>
      <c r="R120" s="431"/>
      <c r="S120" s="431"/>
    </row>
    <row r="121" spans="1:30" s="114" customFormat="1">
      <c r="A121" s="110"/>
      <c r="B121" s="110"/>
      <c r="C121" s="110"/>
      <c r="D121" s="110"/>
      <c r="E121" s="110"/>
      <c r="F121" s="110"/>
      <c r="G121" s="110"/>
      <c r="H121" s="431" t="s">
        <v>221</v>
      </c>
      <c r="I121" s="431"/>
      <c r="J121" s="431"/>
      <c r="K121" s="431"/>
      <c r="L121" s="431"/>
      <c r="M121" s="431"/>
      <c r="N121" s="431"/>
      <c r="O121" s="431"/>
      <c r="P121" s="431"/>
      <c r="Q121" s="431"/>
      <c r="R121" s="431"/>
      <c r="S121" s="431"/>
    </row>
    <row r="122" spans="1:30" s="114" customFormat="1">
      <c r="A122" s="110"/>
      <c r="B122" s="110"/>
      <c r="C122" s="110"/>
      <c r="D122" s="110"/>
      <c r="E122" s="110"/>
      <c r="F122" s="110"/>
      <c r="G122" s="110"/>
      <c r="H122" s="431" t="s">
        <v>222</v>
      </c>
      <c r="I122" s="431"/>
      <c r="J122" s="431"/>
      <c r="K122" s="431"/>
      <c r="L122" s="431"/>
      <c r="M122" s="431"/>
      <c r="N122" s="431"/>
      <c r="O122" s="431"/>
      <c r="P122" s="431"/>
      <c r="Q122" s="431"/>
      <c r="R122" s="431"/>
      <c r="S122" s="431"/>
      <c r="T122" s="399" t="s">
        <v>156</v>
      </c>
      <c r="U122" s="399"/>
      <c r="V122" s="114">
        <f>V107</f>
        <v>426.916</v>
      </c>
      <c r="W122" s="157">
        <v>0</v>
      </c>
      <c r="X122" s="70">
        <f>V122*W122</f>
        <v>0</v>
      </c>
    </row>
    <row r="123" spans="1:30" s="114" customFormat="1">
      <c r="A123" s="110"/>
      <c r="B123" s="110"/>
      <c r="C123" s="110"/>
      <c r="D123" s="110"/>
      <c r="E123" s="110"/>
      <c r="F123" s="110"/>
      <c r="G123" s="110"/>
      <c r="H123" s="112"/>
      <c r="I123" s="112"/>
      <c r="J123" s="112"/>
      <c r="K123" s="112"/>
      <c r="L123" s="112"/>
      <c r="M123" s="112"/>
      <c r="N123" s="112"/>
      <c r="O123" s="112"/>
      <c r="P123" s="112"/>
      <c r="Q123" s="112"/>
      <c r="R123" s="112"/>
      <c r="S123" s="112"/>
      <c r="T123" s="110"/>
      <c r="U123" s="110"/>
      <c r="X123" s="70"/>
    </row>
    <row r="124" spans="1:30" s="114" customFormat="1">
      <c r="A124" s="399">
        <v>6</v>
      </c>
      <c r="B124" s="399"/>
      <c r="C124" s="399" t="s">
        <v>223</v>
      </c>
      <c r="D124" s="399"/>
      <c r="E124" s="399"/>
      <c r="F124" s="399"/>
      <c r="G124" s="399"/>
      <c r="H124" s="431" t="s">
        <v>224</v>
      </c>
      <c r="I124" s="431"/>
      <c r="J124" s="431"/>
      <c r="K124" s="431"/>
      <c r="L124" s="431"/>
      <c r="M124" s="431"/>
      <c r="N124" s="431"/>
      <c r="O124" s="431"/>
      <c r="P124" s="431"/>
      <c r="Q124" s="431"/>
      <c r="R124" s="431"/>
      <c r="S124" s="431"/>
    </row>
    <row r="125" spans="1:30" s="114" customFormat="1">
      <c r="A125" s="110"/>
      <c r="B125" s="110"/>
      <c r="C125" s="110"/>
      <c r="D125" s="110"/>
      <c r="E125" s="110"/>
      <c r="F125" s="110"/>
      <c r="G125" s="110"/>
      <c r="H125" s="431" t="s">
        <v>221</v>
      </c>
      <c r="I125" s="431"/>
      <c r="J125" s="431"/>
      <c r="K125" s="431"/>
      <c r="L125" s="431"/>
      <c r="M125" s="431"/>
      <c r="N125" s="431"/>
      <c r="O125" s="431"/>
      <c r="P125" s="431"/>
      <c r="Q125" s="431"/>
      <c r="R125" s="431"/>
      <c r="S125" s="431"/>
      <c r="AB125" s="71"/>
      <c r="AD125" s="71"/>
    </row>
    <row r="126" spans="1:30" s="114" customFormat="1">
      <c r="A126" s="110"/>
      <c r="B126" s="110"/>
      <c r="C126" s="110"/>
      <c r="D126" s="110"/>
      <c r="E126" s="110"/>
      <c r="F126" s="110"/>
      <c r="G126" s="110"/>
      <c r="H126" s="431" t="s">
        <v>222</v>
      </c>
      <c r="I126" s="431"/>
      <c r="J126" s="431"/>
      <c r="K126" s="431"/>
      <c r="L126" s="431"/>
      <c r="M126" s="431"/>
      <c r="N126" s="431"/>
      <c r="O126" s="431"/>
      <c r="P126" s="431"/>
      <c r="Q126" s="431"/>
      <c r="R126" s="431"/>
      <c r="S126" s="431"/>
      <c r="T126" s="399" t="s">
        <v>156</v>
      </c>
      <c r="U126" s="399"/>
      <c r="V126" s="114">
        <f>V107</f>
        <v>426.916</v>
      </c>
      <c r="W126" s="157">
        <v>0</v>
      </c>
      <c r="X126" s="70">
        <f>V126*W126</f>
        <v>0</v>
      </c>
    </row>
    <row r="127" spans="1:30" s="114" customFormat="1">
      <c r="A127" s="149"/>
      <c r="B127" s="149"/>
      <c r="C127" s="149"/>
      <c r="D127" s="149"/>
      <c r="E127" s="149"/>
      <c r="F127" s="149"/>
      <c r="G127" s="149"/>
      <c r="H127" s="149"/>
      <c r="I127" s="149"/>
      <c r="J127" s="149"/>
      <c r="K127" s="149"/>
      <c r="L127" s="149"/>
      <c r="M127" s="149"/>
      <c r="N127" s="149"/>
      <c r="O127" s="149"/>
      <c r="P127" s="149"/>
      <c r="Q127" s="149"/>
      <c r="R127" s="149"/>
      <c r="S127" s="149"/>
      <c r="T127" s="149"/>
      <c r="U127" s="149"/>
      <c r="V127" s="113"/>
      <c r="W127" s="150"/>
      <c r="X127" s="74"/>
      <c r="Y127" s="113"/>
      <c r="Z127" s="113"/>
      <c r="AA127" s="113"/>
      <c r="AC127" s="82"/>
    </row>
    <row r="129" spans="1:24">
      <c r="A129" s="26"/>
      <c r="B129" s="26"/>
      <c r="C129" s="26"/>
      <c r="D129" s="26"/>
      <c r="E129" s="26"/>
      <c r="F129" s="26"/>
      <c r="G129" s="26"/>
      <c r="H129" s="515" t="s">
        <v>155</v>
      </c>
      <c r="I129" s="515"/>
      <c r="J129" s="515"/>
      <c r="K129" s="515"/>
      <c r="L129" s="515"/>
      <c r="M129" s="515"/>
      <c r="N129" s="515"/>
      <c r="O129" s="515"/>
      <c r="P129" s="515"/>
      <c r="Q129" s="515"/>
      <c r="R129" s="515"/>
      <c r="S129" s="515"/>
      <c r="T129" s="515"/>
      <c r="U129" s="26"/>
      <c r="V129" s="26"/>
      <c r="W129" s="26"/>
      <c r="X129" s="70"/>
    </row>
    <row r="130" spans="1:24">
      <c r="A130" s="26"/>
      <c r="B130" s="26"/>
      <c r="C130" s="26"/>
      <c r="D130" s="26"/>
      <c r="E130" s="26"/>
      <c r="F130" s="26"/>
      <c r="G130" s="26"/>
      <c r="H130" s="515" t="s">
        <v>154</v>
      </c>
      <c r="I130" s="515"/>
      <c r="J130" s="515"/>
      <c r="K130" s="515"/>
      <c r="L130" s="515"/>
      <c r="M130" s="515"/>
      <c r="N130" s="515"/>
      <c r="O130" s="515"/>
      <c r="P130" s="515"/>
      <c r="Q130" s="515"/>
      <c r="R130" s="515"/>
      <c r="S130" s="515"/>
      <c r="T130" s="515"/>
      <c r="U130" s="26"/>
      <c r="V130" s="26"/>
      <c r="W130" s="26"/>
      <c r="X130" s="70"/>
    </row>
    <row r="131" spans="1:24">
      <c r="A131" s="26"/>
      <c r="B131" s="26"/>
      <c r="C131" s="26"/>
      <c r="D131" s="26"/>
      <c r="E131" s="26"/>
      <c r="F131" s="26"/>
      <c r="G131" s="26"/>
      <c r="H131" s="515" t="s">
        <v>145</v>
      </c>
      <c r="I131" s="515"/>
      <c r="J131" s="515"/>
      <c r="K131" s="515"/>
      <c r="L131" s="515"/>
      <c r="M131" s="515"/>
      <c r="N131" s="515"/>
      <c r="O131" s="515"/>
      <c r="P131" s="515"/>
      <c r="Q131" s="515"/>
      <c r="R131" s="515"/>
      <c r="S131" s="515"/>
      <c r="T131" s="515"/>
      <c r="U131" s="26"/>
      <c r="V131" s="26"/>
      <c r="W131" s="26"/>
      <c r="X131" s="72">
        <f>SUM(X107:X127)</f>
        <v>0</v>
      </c>
    </row>
    <row r="132" spans="1:24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</row>
  </sheetData>
  <mergeCells count="205">
    <mergeCell ref="H107:S107"/>
    <mergeCell ref="T107:U107"/>
    <mergeCell ref="AB105:AK105"/>
    <mergeCell ref="AQ105:AR105"/>
    <mergeCell ref="C106:G106"/>
    <mergeCell ref="H106:S106"/>
    <mergeCell ref="AB106:AC106"/>
    <mergeCell ref="AD106:AE106"/>
    <mergeCell ref="AF106:AG106"/>
    <mergeCell ref="AH106:AI106"/>
    <mergeCell ref="AJ106:AK106"/>
    <mergeCell ref="AL106:AM106"/>
    <mergeCell ref="AN106:AO106"/>
    <mergeCell ref="U104:U106"/>
    <mergeCell ref="V104:V106"/>
    <mergeCell ref="W104:W105"/>
    <mergeCell ref="X104:Y104"/>
    <mergeCell ref="Z104:AA105"/>
    <mergeCell ref="X105:Y105"/>
    <mergeCell ref="A104:A106"/>
    <mergeCell ref="B104:B106"/>
    <mergeCell ref="C104:G104"/>
    <mergeCell ref="H104:S104"/>
    <mergeCell ref="T104:T106"/>
    <mergeCell ref="C105:G105"/>
    <mergeCell ref="H105:S105"/>
    <mergeCell ref="A102:G102"/>
    <mergeCell ref="H102:X102"/>
    <mergeCell ref="Z102:AA102"/>
    <mergeCell ref="A103:G103"/>
    <mergeCell ref="H103:X103"/>
    <mergeCell ref="Z103:AA103"/>
    <mergeCell ref="A99:T99"/>
    <mergeCell ref="A100:G100"/>
    <mergeCell ref="H100:X100"/>
    <mergeCell ref="Z100:AA100"/>
    <mergeCell ref="A101:G101"/>
    <mergeCell ref="H101:X101"/>
    <mergeCell ref="Z101:AA101"/>
    <mergeCell ref="H81:S81"/>
    <mergeCell ref="H82:S82"/>
    <mergeCell ref="T82:U82"/>
    <mergeCell ref="H84:S84"/>
    <mergeCell ref="H85:S85"/>
    <mergeCell ref="T85:U85"/>
    <mergeCell ref="H75:S75"/>
    <mergeCell ref="H76:S76"/>
    <mergeCell ref="T76:U76"/>
    <mergeCell ref="H78:S78"/>
    <mergeCell ref="H79:S79"/>
    <mergeCell ref="T79:U79"/>
    <mergeCell ref="H72:S72"/>
    <mergeCell ref="H73:S73"/>
    <mergeCell ref="T73:U73"/>
    <mergeCell ref="H63:S63"/>
    <mergeCell ref="H64:S64"/>
    <mergeCell ref="T64:U64"/>
    <mergeCell ref="H66:S66"/>
    <mergeCell ref="H67:S67"/>
    <mergeCell ref="T67:U67"/>
    <mergeCell ref="AB56:AK56"/>
    <mergeCell ref="AQ56:AR56"/>
    <mergeCell ref="C57:G57"/>
    <mergeCell ref="H57:S57"/>
    <mergeCell ref="AB57:AC57"/>
    <mergeCell ref="AD57:AE57"/>
    <mergeCell ref="AF57:AG57"/>
    <mergeCell ref="AH57:AI57"/>
    <mergeCell ref="AJ57:AK57"/>
    <mergeCell ref="AL57:AM57"/>
    <mergeCell ref="AN57:AO57"/>
    <mergeCell ref="U55:U57"/>
    <mergeCell ref="V55:V57"/>
    <mergeCell ref="W55:W56"/>
    <mergeCell ref="X55:Y55"/>
    <mergeCell ref="Z55:AA56"/>
    <mergeCell ref="X56:Y56"/>
    <mergeCell ref="Z54:AA54"/>
    <mergeCell ref="A51:G51"/>
    <mergeCell ref="H51:X51"/>
    <mergeCell ref="Z51:AA51"/>
    <mergeCell ref="A52:G52"/>
    <mergeCell ref="H52:X52"/>
    <mergeCell ref="Z52:AA52"/>
    <mergeCell ref="A55:A57"/>
    <mergeCell ref="B55:B57"/>
    <mergeCell ref="C55:G55"/>
    <mergeCell ref="H55:S55"/>
    <mergeCell ref="T55:T57"/>
    <mergeCell ref="C56:G56"/>
    <mergeCell ref="H56:S56"/>
    <mergeCell ref="A53:G53"/>
    <mergeCell ref="H53:X53"/>
    <mergeCell ref="A124:B124"/>
    <mergeCell ref="C124:G124"/>
    <mergeCell ref="H124:S124"/>
    <mergeCell ref="H125:S125"/>
    <mergeCell ref="H126:S126"/>
    <mergeCell ref="A120:B120"/>
    <mergeCell ref="C120:G120"/>
    <mergeCell ref="H120:S120"/>
    <mergeCell ref="H121:S121"/>
    <mergeCell ref="H122:S122"/>
    <mergeCell ref="A117:B117"/>
    <mergeCell ref="C117:G117"/>
    <mergeCell ref="H117:S117"/>
    <mergeCell ref="H118:S118"/>
    <mergeCell ref="T118:U118"/>
    <mergeCell ref="A114:B114"/>
    <mergeCell ref="C114:G114"/>
    <mergeCell ref="H114:S114"/>
    <mergeCell ref="H115:S115"/>
    <mergeCell ref="T115:U115"/>
    <mergeCell ref="A111:B111"/>
    <mergeCell ref="C111:G111"/>
    <mergeCell ref="H111:S111"/>
    <mergeCell ref="H112:S112"/>
    <mergeCell ref="T112:U112"/>
    <mergeCell ref="AC10:AD10"/>
    <mergeCell ref="A90:S90"/>
    <mergeCell ref="A11:B11"/>
    <mergeCell ref="C11:G11"/>
    <mergeCell ref="H11:U11"/>
    <mergeCell ref="H15:U15"/>
    <mergeCell ref="H16:U16"/>
    <mergeCell ref="H19:U19"/>
    <mergeCell ref="H20:U20"/>
    <mergeCell ref="H21:S21"/>
    <mergeCell ref="T21:U21"/>
    <mergeCell ref="H23:U23"/>
    <mergeCell ref="H24:U24"/>
    <mergeCell ref="H25:S25"/>
    <mergeCell ref="T25:U25"/>
    <mergeCell ref="H27:U27"/>
    <mergeCell ref="H44:U44"/>
    <mergeCell ref="H45:S45"/>
    <mergeCell ref="T45:U45"/>
    <mergeCell ref="Z6:AA7"/>
    <mergeCell ref="C9:G9"/>
    <mergeCell ref="H9:U9"/>
    <mergeCell ref="H129:T129"/>
    <mergeCell ref="H130:T130"/>
    <mergeCell ref="H12:U12"/>
    <mergeCell ref="H13:U13"/>
    <mergeCell ref="H17:S17"/>
    <mergeCell ref="T17:U17"/>
    <mergeCell ref="T122:U122"/>
    <mergeCell ref="T126:U126"/>
    <mergeCell ref="X7:Y7"/>
    <mergeCell ref="C8:G8"/>
    <mergeCell ref="H8:S8"/>
    <mergeCell ref="U6:U8"/>
    <mergeCell ref="H48:P48"/>
    <mergeCell ref="A50:T50"/>
    <mergeCell ref="H39:U39"/>
    <mergeCell ref="H40:U40"/>
    <mergeCell ref="H41:S41"/>
    <mergeCell ref="T41:U41"/>
    <mergeCell ref="H43:U43"/>
    <mergeCell ref="Z53:AA53"/>
    <mergeCell ref="A54:G54"/>
    <mergeCell ref="H131:T131"/>
    <mergeCell ref="V6:V8"/>
    <mergeCell ref="W6:W7"/>
    <mergeCell ref="X6:Y6"/>
    <mergeCell ref="H28:U28"/>
    <mergeCell ref="H29:S29"/>
    <mergeCell ref="T29:U29"/>
    <mergeCell ref="H31:U31"/>
    <mergeCell ref="H32:U32"/>
    <mergeCell ref="H33:S33"/>
    <mergeCell ref="T33:U33"/>
    <mergeCell ref="H35:U35"/>
    <mergeCell ref="H36:U36"/>
    <mergeCell ref="H37:S37"/>
    <mergeCell ref="T37:U37"/>
    <mergeCell ref="H54:X54"/>
    <mergeCell ref="H58:S58"/>
    <mergeCell ref="T58:U58"/>
    <mergeCell ref="H60:S60"/>
    <mergeCell ref="H61:S61"/>
    <mergeCell ref="T61:U61"/>
    <mergeCell ref="H69:S69"/>
    <mergeCell ref="H70:S70"/>
    <mergeCell ref="T70:U70"/>
    <mergeCell ref="A6:A8"/>
    <mergeCell ref="B6:B8"/>
    <mergeCell ref="C6:G6"/>
    <mergeCell ref="H6:S6"/>
    <mergeCell ref="T6:T8"/>
    <mergeCell ref="C7:G7"/>
    <mergeCell ref="H7:S7"/>
    <mergeCell ref="A4:G4"/>
    <mergeCell ref="H4:X4"/>
    <mergeCell ref="Z4:AA4"/>
    <mergeCell ref="A5:G5"/>
    <mergeCell ref="Z5:AA5"/>
    <mergeCell ref="H5:X5"/>
    <mergeCell ref="A1:T1"/>
    <mergeCell ref="A2:G2"/>
    <mergeCell ref="H2:X2"/>
    <mergeCell ref="Z2:AA2"/>
    <mergeCell ref="A3:G3"/>
    <mergeCell ref="H3:X3"/>
    <mergeCell ref="Z3:AA3"/>
  </mergeCells>
  <pageMargins left="0.39370078740157483" right="0.39370078740157483" top="0.78740157480314965" bottom="0.78740157480314965" header="0.31496062992125984" footer="0.31496062992125984"/>
  <pageSetup paperSize="9" orientation="portrait" r:id="rId1"/>
  <rowBreaks count="2" manualBreakCount="2">
    <brk id="49" max="26" man="1"/>
    <brk id="98" max="2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78"/>
  <sheetViews>
    <sheetView showGridLines="0" topLeftCell="A13" zoomScale="120" zoomScaleNormal="120" workbookViewId="0">
      <selection activeCell="AY1" sqref="AY1"/>
    </sheetView>
  </sheetViews>
  <sheetFormatPr defaultRowHeight="15"/>
  <cols>
    <col min="1" max="1" width="12.7109375" customWidth="1"/>
    <col min="2" max="2" width="40.7109375" customWidth="1"/>
    <col min="3" max="7" width="6.7109375" customWidth="1"/>
    <col min="8" max="8" width="2.7109375" customWidth="1"/>
    <col min="9" max="10" width="30.7109375" customWidth="1"/>
    <col min="11" max="12" width="9.28515625" customWidth="1"/>
  </cols>
  <sheetData>
    <row r="1" spans="1:16" ht="27" thickBot="1">
      <c r="A1" s="576" t="s">
        <v>23</v>
      </c>
      <c r="B1" s="582"/>
      <c r="C1" s="582"/>
      <c r="D1" s="582"/>
      <c r="E1" s="582"/>
      <c r="F1" s="582"/>
      <c r="G1" s="583"/>
      <c r="I1" s="576" t="s">
        <v>152</v>
      </c>
      <c r="J1" s="577"/>
      <c r="K1" s="577"/>
      <c r="L1" s="578"/>
    </row>
    <row r="2" spans="1:16">
      <c r="A2" s="129" t="s">
        <v>24</v>
      </c>
      <c r="B2" s="546" t="s">
        <v>26</v>
      </c>
      <c r="C2" s="547"/>
      <c r="D2" s="547"/>
      <c r="E2" s="548"/>
      <c r="F2" s="540" t="s">
        <v>27</v>
      </c>
      <c r="G2" s="541"/>
      <c r="H2" s="9"/>
      <c r="I2" s="132"/>
      <c r="J2" s="133"/>
      <c r="K2" s="528" t="s">
        <v>83</v>
      </c>
      <c r="L2" s="529"/>
      <c r="M2" s="9"/>
      <c r="N2" s="9"/>
      <c r="O2" s="9"/>
      <c r="P2" s="9"/>
    </row>
    <row r="3" spans="1:16">
      <c r="A3" s="130" t="s">
        <v>30</v>
      </c>
      <c r="B3" s="549"/>
      <c r="C3" s="550"/>
      <c r="D3" s="550"/>
      <c r="E3" s="551"/>
      <c r="F3" s="542" t="s">
        <v>28</v>
      </c>
      <c r="G3" s="543"/>
      <c r="H3" s="9"/>
      <c r="I3" s="134"/>
      <c r="J3" s="135"/>
      <c r="K3" s="530" t="s">
        <v>29</v>
      </c>
      <c r="L3" s="531"/>
      <c r="M3" s="9"/>
      <c r="N3" s="9"/>
      <c r="O3" s="9"/>
      <c r="P3" s="9"/>
    </row>
    <row r="4" spans="1:16">
      <c r="A4" s="131" t="s">
        <v>25</v>
      </c>
      <c r="B4" s="552"/>
      <c r="C4" s="553"/>
      <c r="D4" s="553"/>
      <c r="E4" s="554"/>
      <c r="F4" s="544" t="s">
        <v>29</v>
      </c>
      <c r="G4" s="545"/>
      <c r="H4" s="9"/>
      <c r="I4" s="526" t="s">
        <v>82</v>
      </c>
      <c r="J4" s="527"/>
      <c r="K4" s="532" t="s">
        <v>25</v>
      </c>
      <c r="L4" s="533"/>
      <c r="M4" s="9"/>
      <c r="N4" s="9"/>
      <c r="O4" s="9"/>
      <c r="P4" s="9"/>
    </row>
    <row r="5" spans="1:16">
      <c r="A5" s="35">
        <v>553329</v>
      </c>
      <c r="B5" s="534" t="s">
        <v>31</v>
      </c>
      <c r="C5" s="535"/>
      <c r="D5" s="535"/>
      <c r="E5" s="535"/>
      <c r="F5" s="536"/>
      <c r="G5" s="91">
        <v>117.07</v>
      </c>
      <c r="H5" s="9"/>
      <c r="I5" s="134"/>
      <c r="J5" s="135"/>
      <c r="K5" s="136" t="s">
        <v>84</v>
      </c>
      <c r="L5" s="137" t="s">
        <v>86</v>
      </c>
      <c r="M5" s="9"/>
      <c r="N5" s="9"/>
      <c r="O5" s="9"/>
      <c r="P5" s="9"/>
    </row>
    <row r="6" spans="1:16">
      <c r="A6" s="36">
        <v>553329</v>
      </c>
      <c r="B6" s="537" t="s">
        <v>32</v>
      </c>
      <c r="C6" s="538"/>
      <c r="D6" s="538"/>
      <c r="E6" s="538"/>
      <c r="F6" s="539"/>
      <c r="G6" s="92"/>
      <c r="H6" s="9"/>
      <c r="I6" s="134"/>
      <c r="J6" s="135"/>
      <c r="K6" s="138">
        <v>553424</v>
      </c>
      <c r="L6" s="139">
        <v>553437</v>
      </c>
      <c r="M6" s="9"/>
      <c r="N6" s="9"/>
      <c r="O6" s="9"/>
      <c r="P6" s="9"/>
    </row>
    <row r="7" spans="1:16" ht="15.75" thickBot="1">
      <c r="A7" s="37"/>
      <c r="B7" s="557" t="s">
        <v>33</v>
      </c>
      <c r="C7" s="558"/>
      <c r="D7" s="558"/>
      <c r="E7" s="558"/>
      <c r="F7" s="559"/>
      <c r="G7" s="93">
        <v>94.03</v>
      </c>
      <c r="H7" s="9"/>
      <c r="I7" s="134"/>
      <c r="J7" s="135"/>
      <c r="K7" s="140" t="s">
        <v>85</v>
      </c>
      <c r="L7" s="141"/>
      <c r="M7" s="9"/>
      <c r="N7" s="9"/>
      <c r="O7" s="9"/>
      <c r="P7" s="9"/>
    </row>
    <row r="8" spans="1:16">
      <c r="A8" s="35">
        <v>553331</v>
      </c>
      <c r="B8" s="534" t="s">
        <v>34</v>
      </c>
      <c r="C8" s="535"/>
      <c r="D8" s="535"/>
      <c r="E8" s="535"/>
      <c r="F8" s="536"/>
      <c r="G8" s="92">
        <v>147.99</v>
      </c>
      <c r="I8" s="55" t="s">
        <v>87</v>
      </c>
      <c r="J8" s="42"/>
      <c r="K8" s="45"/>
      <c r="L8" s="47"/>
    </row>
    <row r="9" spans="1:16">
      <c r="A9" s="38" t="s">
        <v>35</v>
      </c>
      <c r="B9" s="534" t="s">
        <v>36</v>
      </c>
      <c r="C9" s="535"/>
      <c r="D9" s="535"/>
      <c r="E9" s="535"/>
      <c r="F9" s="536"/>
      <c r="G9" s="91">
        <v>84.9</v>
      </c>
      <c r="I9" s="40" t="s">
        <v>111</v>
      </c>
      <c r="J9" s="43" t="s">
        <v>90</v>
      </c>
      <c r="K9" s="14">
        <v>47.97</v>
      </c>
      <c r="L9" s="48">
        <v>46.53</v>
      </c>
    </row>
    <row r="10" spans="1:16">
      <c r="A10" s="38" t="s">
        <v>59</v>
      </c>
      <c r="B10" s="534" t="s">
        <v>60</v>
      </c>
      <c r="C10" s="535"/>
      <c r="D10" s="535"/>
      <c r="E10" s="535"/>
      <c r="F10" s="536"/>
      <c r="G10" s="94">
        <v>94.96</v>
      </c>
      <c r="I10" s="40"/>
      <c r="J10" s="43" t="s">
        <v>91</v>
      </c>
      <c r="K10" s="53">
        <v>40.6</v>
      </c>
      <c r="L10" s="48">
        <v>39.380000000000003</v>
      </c>
    </row>
    <row r="11" spans="1:16">
      <c r="A11" s="38" t="s">
        <v>61</v>
      </c>
      <c r="B11" s="534" t="s">
        <v>63</v>
      </c>
      <c r="C11" s="535"/>
      <c r="D11" s="535"/>
      <c r="E11" s="535"/>
      <c r="F11" s="536"/>
      <c r="G11" s="94">
        <v>154.43</v>
      </c>
      <c r="I11" s="40"/>
      <c r="J11" s="43" t="s">
        <v>92</v>
      </c>
      <c r="K11" s="14">
        <v>42.26</v>
      </c>
      <c r="L11" s="54">
        <v>41</v>
      </c>
    </row>
    <row r="12" spans="1:16">
      <c r="A12" s="38" t="s">
        <v>61</v>
      </c>
      <c r="B12" s="534" t="s">
        <v>64</v>
      </c>
      <c r="C12" s="535"/>
      <c r="D12" s="535"/>
      <c r="E12" s="535"/>
      <c r="F12" s="536"/>
      <c r="G12" s="94">
        <v>186.25</v>
      </c>
      <c r="I12" s="40"/>
      <c r="J12" s="9"/>
      <c r="K12" s="14"/>
      <c r="L12" s="48"/>
    </row>
    <row r="13" spans="1:16">
      <c r="A13" s="38" t="s">
        <v>61</v>
      </c>
      <c r="B13" s="534" t="s">
        <v>65</v>
      </c>
      <c r="C13" s="535"/>
      <c r="D13" s="535"/>
      <c r="E13" s="535"/>
      <c r="F13" s="536"/>
      <c r="G13" s="91">
        <v>118.45</v>
      </c>
      <c r="I13" s="40" t="s">
        <v>112</v>
      </c>
      <c r="J13" s="43" t="s">
        <v>93</v>
      </c>
      <c r="K13" s="14">
        <v>27.18</v>
      </c>
      <c r="L13" s="48">
        <v>26.37</v>
      </c>
    </row>
    <row r="14" spans="1:16">
      <c r="A14" s="38" t="s">
        <v>62</v>
      </c>
      <c r="B14" s="534" t="s">
        <v>199</v>
      </c>
      <c r="C14" s="535"/>
      <c r="D14" s="535"/>
      <c r="E14" s="535"/>
      <c r="F14" s="536"/>
      <c r="G14" s="94">
        <v>65.47</v>
      </c>
      <c r="I14" s="40"/>
      <c r="J14" s="43" t="s">
        <v>88</v>
      </c>
      <c r="K14" s="14">
        <v>24.37</v>
      </c>
      <c r="L14" s="48">
        <v>23.64</v>
      </c>
    </row>
    <row r="15" spans="1:16" ht="15.75" thickBot="1">
      <c r="A15" s="35">
        <v>553421</v>
      </c>
      <c r="B15" s="534" t="s">
        <v>66</v>
      </c>
      <c r="C15" s="535"/>
      <c r="D15" s="535"/>
      <c r="E15" s="535"/>
      <c r="F15" s="536"/>
      <c r="G15" s="94">
        <v>111.55</v>
      </c>
      <c r="I15" s="41"/>
      <c r="J15" s="44" t="s">
        <v>89</v>
      </c>
      <c r="K15" s="46">
        <v>23.18</v>
      </c>
      <c r="L15" s="49">
        <v>22.48</v>
      </c>
    </row>
    <row r="16" spans="1:16">
      <c r="A16" s="35">
        <v>553421</v>
      </c>
      <c r="B16" s="534" t="s">
        <v>67</v>
      </c>
      <c r="C16" s="535"/>
      <c r="D16" s="535"/>
      <c r="E16" s="535"/>
      <c r="F16" s="536"/>
      <c r="G16" s="94">
        <v>69.16</v>
      </c>
      <c r="I16" s="56" t="s">
        <v>94</v>
      </c>
      <c r="J16" s="8"/>
      <c r="K16" s="11"/>
      <c r="L16" s="51"/>
    </row>
    <row r="17" spans="1:12">
      <c r="A17" s="35">
        <v>553421</v>
      </c>
      <c r="B17" s="534" t="s">
        <v>68</v>
      </c>
      <c r="C17" s="535"/>
      <c r="D17" s="535"/>
      <c r="E17" s="535"/>
      <c r="F17" s="536"/>
      <c r="G17" s="94">
        <v>35.93</v>
      </c>
      <c r="I17" s="40" t="s">
        <v>95</v>
      </c>
      <c r="J17" s="50" t="s">
        <v>96</v>
      </c>
      <c r="K17" s="53">
        <v>21.2</v>
      </c>
      <c r="L17" s="48">
        <v>20.57</v>
      </c>
    </row>
    <row r="18" spans="1:12">
      <c r="A18" s="35">
        <v>553421</v>
      </c>
      <c r="B18" s="534" t="s">
        <v>69</v>
      </c>
      <c r="C18" s="535"/>
      <c r="D18" s="535"/>
      <c r="E18" s="535"/>
      <c r="F18" s="536"/>
      <c r="G18" s="91">
        <v>41.49</v>
      </c>
      <c r="I18" s="40"/>
      <c r="J18" s="43" t="s">
        <v>97</v>
      </c>
      <c r="K18" s="14">
        <v>20.74</v>
      </c>
      <c r="L18" s="54">
        <v>20.12</v>
      </c>
    </row>
    <row r="19" spans="1:12">
      <c r="A19" s="35">
        <v>553422</v>
      </c>
      <c r="B19" s="534" t="s">
        <v>70</v>
      </c>
      <c r="C19" s="535"/>
      <c r="D19" s="535"/>
      <c r="E19" s="535"/>
      <c r="F19" s="536"/>
      <c r="G19" s="94">
        <v>60.4</v>
      </c>
      <c r="I19" s="40"/>
      <c r="J19" s="43" t="s">
        <v>98</v>
      </c>
      <c r="K19" s="14">
        <v>19.75</v>
      </c>
      <c r="L19" s="48">
        <v>19.16</v>
      </c>
    </row>
    <row r="20" spans="1:12">
      <c r="A20" s="35">
        <v>553422</v>
      </c>
      <c r="B20" s="534" t="s">
        <v>71</v>
      </c>
      <c r="C20" s="535"/>
      <c r="D20" s="535"/>
      <c r="E20" s="535"/>
      <c r="F20" s="536"/>
      <c r="G20" s="94">
        <v>90.82</v>
      </c>
      <c r="I20" s="40"/>
      <c r="J20" s="43" t="s">
        <v>99</v>
      </c>
      <c r="K20" s="14">
        <v>21.34</v>
      </c>
      <c r="L20" s="54">
        <v>20.7</v>
      </c>
    </row>
    <row r="21" spans="1:12">
      <c r="A21" s="35">
        <v>553423</v>
      </c>
      <c r="B21" s="534" t="s">
        <v>72</v>
      </c>
      <c r="C21" s="535"/>
      <c r="D21" s="535"/>
      <c r="E21" s="535"/>
      <c r="F21" s="536"/>
      <c r="G21" s="94">
        <v>67.75</v>
      </c>
      <c r="I21" s="40"/>
      <c r="J21" s="43" t="s">
        <v>100</v>
      </c>
      <c r="K21" s="14">
        <v>24.75</v>
      </c>
      <c r="L21" s="48">
        <v>24.01</v>
      </c>
    </row>
    <row r="22" spans="1:12">
      <c r="A22" s="35">
        <v>553423</v>
      </c>
      <c r="B22" s="534" t="s">
        <v>73</v>
      </c>
      <c r="C22" s="535"/>
      <c r="D22" s="535"/>
      <c r="E22" s="535"/>
      <c r="F22" s="536"/>
      <c r="G22" s="94">
        <v>60.4</v>
      </c>
      <c r="I22" s="40"/>
      <c r="J22" s="43" t="s">
        <v>101</v>
      </c>
      <c r="K22" s="53">
        <v>23.04</v>
      </c>
      <c r="L22" s="48">
        <v>22.35</v>
      </c>
    </row>
    <row r="23" spans="1:12">
      <c r="A23" s="35">
        <v>553423</v>
      </c>
      <c r="B23" s="534" t="s">
        <v>74</v>
      </c>
      <c r="C23" s="535"/>
      <c r="D23" s="535"/>
      <c r="E23" s="535"/>
      <c r="F23" s="536"/>
      <c r="G23" s="94">
        <v>75.150000000000006</v>
      </c>
      <c r="I23" s="40"/>
      <c r="J23" s="43" t="s">
        <v>102</v>
      </c>
      <c r="K23" s="53">
        <v>23.25</v>
      </c>
      <c r="L23" s="48">
        <v>22.55</v>
      </c>
    </row>
    <row r="24" spans="1:12">
      <c r="A24" s="35">
        <v>553423</v>
      </c>
      <c r="B24" s="534" t="s">
        <v>75</v>
      </c>
      <c r="C24" s="535"/>
      <c r="D24" s="535"/>
      <c r="E24" s="535"/>
      <c r="F24" s="536"/>
      <c r="G24" s="94">
        <v>86.66</v>
      </c>
      <c r="I24" s="12"/>
      <c r="J24" s="10"/>
      <c r="K24" s="13"/>
      <c r="L24" s="52"/>
    </row>
    <row r="25" spans="1:12">
      <c r="A25" s="35">
        <v>553423</v>
      </c>
      <c r="B25" s="534" t="s">
        <v>76</v>
      </c>
      <c r="C25" s="535"/>
      <c r="D25" s="535"/>
      <c r="E25" s="535"/>
      <c r="F25" s="536"/>
      <c r="G25" s="91">
        <v>50.72</v>
      </c>
      <c r="I25" s="40" t="s">
        <v>206</v>
      </c>
      <c r="J25" s="50"/>
      <c r="K25" s="53">
        <v>30.5</v>
      </c>
      <c r="L25" s="54">
        <v>29.58</v>
      </c>
    </row>
    <row r="26" spans="1:12" ht="15.75" thickBot="1">
      <c r="A26" s="35">
        <v>553424</v>
      </c>
      <c r="B26" s="534" t="s">
        <v>77</v>
      </c>
      <c r="C26" s="535"/>
      <c r="D26" s="535"/>
      <c r="E26" s="535"/>
      <c r="F26" s="536"/>
      <c r="G26" s="94">
        <v>70.540000000000006</v>
      </c>
      <c r="I26" s="41" t="s">
        <v>103</v>
      </c>
      <c r="J26" s="44"/>
      <c r="K26" s="46">
        <v>20.41</v>
      </c>
      <c r="L26" s="159">
        <v>19.8</v>
      </c>
    </row>
    <row r="27" spans="1:12">
      <c r="A27" s="35">
        <v>553424</v>
      </c>
      <c r="B27" s="534" t="s">
        <v>743</v>
      </c>
      <c r="C27" s="535"/>
      <c r="D27" s="535"/>
      <c r="E27" s="535"/>
      <c r="F27" s="536"/>
      <c r="G27" s="94">
        <v>102.79</v>
      </c>
      <c r="I27" s="56" t="s">
        <v>104</v>
      </c>
      <c r="J27" s="8"/>
      <c r="K27" s="11"/>
      <c r="L27" s="51"/>
    </row>
    <row r="28" spans="1:12">
      <c r="A28" s="35">
        <v>553424</v>
      </c>
      <c r="B28" s="534" t="s">
        <v>78</v>
      </c>
      <c r="C28" s="535"/>
      <c r="D28" s="535"/>
      <c r="E28" s="535"/>
      <c r="F28" s="536"/>
      <c r="G28" s="94">
        <v>64.09</v>
      </c>
      <c r="I28" s="40" t="s">
        <v>108</v>
      </c>
      <c r="J28" s="43" t="s">
        <v>105</v>
      </c>
      <c r="K28" s="53">
        <v>26.02</v>
      </c>
      <c r="L28" s="48">
        <v>25.23</v>
      </c>
    </row>
    <row r="29" spans="1:12" ht="15.75" thickBot="1">
      <c r="A29" s="39">
        <v>553424</v>
      </c>
      <c r="B29" s="568" t="s">
        <v>79</v>
      </c>
      <c r="C29" s="569"/>
      <c r="D29" s="569"/>
      <c r="E29" s="569"/>
      <c r="F29" s="570"/>
      <c r="G29" s="158">
        <v>53</v>
      </c>
      <c r="I29" s="40"/>
      <c r="J29" s="43" t="s">
        <v>106</v>
      </c>
      <c r="K29" s="14">
        <v>22.54</v>
      </c>
      <c r="L29" s="48">
        <v>21.87</v>
      </c>
    </row>
    <row r="30" spans="1:12" ht="15.75" thickBot="1">
      <c r="A30" s="3"/>
      <c r="B30" s="3"/>
      <c r="C30" s="3"/>
      <c r="D30" s="3"/>
      <c r="E30" s="3"/>
      <c r="F30" s="3"/>
      <c r="G30" s="3"/>
      <c r="I30" s="40" t="s">
        <v>107</v>
      </c>
      <c r="J30" s="43" t="s">
        <v>106</v>
      </c>
      <c r="K30" s="14">
        <v>25.58</v>
      </c>
      <c r="L30" s="48">
        <v>24.82</v>
      </c>
    </row>
    <row r="31" spans="1:12" ht="15.75" thickBot="1">
      <c r="A31" s="142" t="s">
        <v>24</v>
      </c>
      <c r="B31" s="573" t="s">
        <v>132</v>
      </c>
      <c r="C31" s="540" t="s">
        <v>118</v>
      </c>
      <c r="D31" s="571"/>
      <c r="E31" s="571"/>
      <c r="F31" s="571"/>
      <c r="G31" s="541"/>
      <c r="I31" s="41" t="s">
        <v>109</v>
      </c>
      <c r="J31" s="44" t="s">
        <v>105</v>
      </c>
      <c r="K31" s="160">
        <v>32.200000000000003</v>
      </c>
      <c r="L31" s="49">
        <v>31.24</v>
      </c>
    </row>
    <row r="32" spans="1:12">
      <c r="A32" s="143" t="s">
        <v>30</v>
      </c>
      <c r="B32" s="574"/>
      <c r="C32" s="544" t="s">
        <v>119</v>
      </c>
      <c r="D32" s="572"/>
      <c r="E32" s="572"/>
      <c r="F32" s="572"/>
      <c r="G32" s="545"/>
      <c r="I32" s="56" t="s">
        <v>110</v>
      </c>
      <c r="J32" s="8"/>
      <c r="K32" s="11"/>
      <c r="L32" s="51"/>
    </row>
    <row r="33" spans="1:12">
      <c r="A33" s="144" t="s">
        <v>25</v>
      </c>
      <c r="B33" s="575"/>
      <c r="C33" s="145">
        <v>1</v>
      </c>
      <c r="D33" s="145">
        <v>2</v>
      </c>
      <c r="E33" s="145">
        <v>3</v>
      </c>
      <c r="F33" s="145">
        <v>4</v>
      </c>
      <c r="G33" s="146">
        <v>5</v>
      </c>
      <c r="I33" s="40" t="s">
        <v>113</v>
      </c>
      <c r="J33" s="50" t="s">
        <v>96</v>
      </c>
      <c r="K33" s="14">
        <v>23.51</v>
      </c>
      <c r="L33" s="54">
        <v>22.8</v>
      </c>
    </row>
    <row r="34" spans="1:12">
      <c r="A34" s="35">
        <v>553426</v>
      </c>
      <c r="B34" s="32" t="s">
        <v>120</v>
      </c>
      <c r="C34" s="34"/>
      <c r="D34" s="34"/>
      <c r="E34" s="34"/>
      <c r="F34" s="34"/>
      <c r="G34" s="58"/>
      <c r="I34" s="40"/>
      <c r="J34" s="50" t="s">
        <v>114</v>
      </c>
      <c r="K34" s="14">
        <v>25.58</v>
      </c>
      <c r="L34" s="48">
        <v>24.82</v>
      </c>
    </row>
    <row r="35" spans="1:12">
      <c r="A35" s="35">
        <v>553429</v>
      </c>
      <c r="B35" s="32" t="s">
        <v>121</v>
      </c>
      <c r="C35" s="34"/>
      <c r="D35" s="34"/>
      <c r="E35" s="34"/>
      <c r="F35" s="34"/>
      <c r="G35" s="58"/>
      <c r="I35" s="40"/>
      <c r="J35" s="50" t="s">
        <v>99</v>
      </c>
      <c r="K35" s="14">
        <v>27.37</v>
      </c>
      <c r="L35" s="48">
        <v>26.55</v>
      </c>
    </row>
    <row r="36" spans="1:12">
      <c r="A36" s="63">
        <v>553439</v>
      </c>
      <c r="B36" s="62" t="s">
        <v>122</v>
      </c>
      <c r="C36" s="34"/>
      <c r="D36" s="34"/>
      <c r="E36" s="34"/>
      <c r="F36" s="34"/>
      <c r="G36" s="58"/>
      <c r="I36" s="40"/>
      <c r="J36" s="9"/>
      <c r="K36" s="14"/>
      <c r="L36" s="48"/>
    </row>
    <row r="37" spans="1:12">
      <c r="A37" s="37"/>
      <c r="B37" s="6" t="s">
        <v>123</v>
      </c>
      <c r="C37" s="34"/>
      <c r="D37" s="34"/>
      <c r="E37" s="34"/>
      <c r="F37" s="34"/>
      <c r="G37" s="58"/>
      <c r="I37" s="40" t="s">
        <v>115</v>
      </c>
      <c r="J37" s="50" t="s">
        <v>116</v>
      </c>
      <c r="K37" s="14">
        <v>25.41</v>
      </c>
      <c r="L37" s="48">
        <v>24.65</v>
      </c>
    </row>
    <row r="38" spans="1:12" ht="15.75" thickBot="1">
      <c r="A38" s="59"/>
      <c r="B38" s="57" t="s">
        <v>124</v>
      </c>
      <c r="C38" s="104">
        <v>85.38</v>
      </c>
      <c r="D38" s="104">
        <v>111.39</v>
      </c>
      <c r="E38" s="104">
        <v>137.41</v>
      </c>
      <c r="F38" s="104">
        <v>162.99</v>
      </c>
      <c r="G38" s="109">
        <v>189.04</v>
      </c>
      <c r="I38" s="41"/>
      <c r="J38" s="44" t="s">
        <v>117</v>
      </c>
      <c r="K38" s="46">
        <v>25.47</v>
      </c>
      <c r="L38" s="49">
        <v>24.71</v>
      </c>
    </row>
    <row r="39" spans="1:12">
      <c r="A39" s="59"/>
      <c r="B39" s="57" t="s">
        <v>125</v>
      </c>
      <c r="C39" s="104">
        <v>68.489999999999995</v>
      </c>
      <c r="D39" s="104">
        <v>87.66</v>
      </c>
      <c r="E39" s="104">
        <v>106.83</v>
      </c>
      <c r="F39" s="104">
        <v>125.98</v>
      </c>
      <c r="G39" s="109">
        <v>145.62</v>
      </c>
    </row>
    <row r="40" spans="1:12">
      <c r="A40" s="59"/>
      <c r="B40" s="57" t="s">
        <v>126</v>
      </c>
      <c r="C40" s="104">
        <v>56.62</v>
      </c>
      <c r="D40" s="104">
        <v>74.39</v>
      </c>
      <c r="E40" s="104">
        <v>92.2</v>
      </c>
      <c r="F40" s="104">
        <v>110.04</v>
      </c>
      <c r="G40" s="109">
        <v>127.92</v>
      </c>
    </row>
    <row r="41" spans="1:12">
      <c r="A41" s="59"/>
      <c r="B41" s="57" t="s">
        <v>127</v>
      </c>
      <c r="C41" s="104">
        <v>47.45</v>
      </c>
      <c r="D41" s="104">
        <v>63.01</v>
      </c>
      <c r="E41" s="104">
        <v>78.489999999999995</v>
      </c>
      <c r="F41" s="104">
        <v>94.03</v>
      </c>
      <c r="G41" s="109">
        <v>103.15</v>
      </c>
    </row>
    <row r="42" spans="1:12">
      <c r="A42" s="59"/>
      <c r="B42" s="57" t="s">
        <v>128</v>
      </c>
      <c r="C42" s="104">
        <v>37.89</v>
      </c>
      <c r="D42" s="104">
        <v>51.56</v>
      </c>
      <c r="E42" s="104">
        <v>64.83</v>
      </c>
      <c r="F42" s="104">
        <v>78.53</v>
      </c>
      <c r="G42" s="109">
        <v>91.79</v>
      </c>
    </row>
    <row r="43" spans="1:12">
      <c r="A43" s="59"/>
      <c r="B43" s="57" t="s">
        <v>129</v>
      </c>
      <c r="C43" s="104">
        <v>31.03</v>
      </c>
      <c r="D43" s="104">
        <v>42.89</v>
      </c>
      <c r="E43" s="104">
        <v>55.22</v>
      </c>
      <c r="F43" s="104">
        <v>67.08</v>
      </c>
      <c r="G43" s="109">
        <v>79.45</v>
      </c>
    </row>
    <row r="44" spans="1:12" ht="15.75" thickBot="1">
      <c r="A44" s="60"/>
      <c r="B44" s="61" t="s">
        <v>130</v>
      </c>
      <c r="C44" s="115">
        <v>26.46</v>
      </c>
      <c r="D44" s="115">
        <v>42.76</v>
      </c>
      <c r="E44" s="115">
        <v>45.64</v>
      </c>
      <c r="F44" s="115">
        <v>55.25</v>
      </c>
      <c r="G44" s="161">
        <v>64.83</v>
      </c>
    </row>
    <row r="45" spans="1:12">
      <c r="A45" s="34"/>
      <c r="B45" s="57"/>
      <c r="C45" s="34"/>
      <c r="D45" s="34"/>
      <c r="E45" s="34"/>
      <c r="F45" s="34"/>
      <c r="G45" s="34"/>
    </row>
    <row r="46" spans="1:12">
      <c r="A46" s="3"/>
      <c r="B46" s="3"/>
      <c r="C46" s="3"/>
      <c r="D46" s="3"/>
      <c r="E46" s="3"/>
      <c r="F46" s="3"/>
      <c r="G46" s="3"/>
    </row>
    <row r="47" spans="1:12">
      <c r="A47" s="3"/>
      <c r="B47" s="3"/>
      <c r="C47" s="3"/>
      <c r="D47" s="3"/>
      <c r="E47" s="3"/>
      <c r="F47" s="3"/>
      <c r="G47" s="3"/>
    </row>
    <row r="48" spans="1:12" ht="15.75" thickBot="1">
      <c r="A48" s="3"/>
      <c r="B48" s="3"/>
      <c r="C48" s="3"/>
      <c r="D48" s="3"/>
      <c r="E48" s="3"/>
      <c r="F48" s="3"/>
      <c r="G48" s="3"/>
    </row>
    <row r="49" spans="1:7">
      <c r="A49" s="142" t="s">
        <v>24</v>
      </c>
      <c r="B49" s="573" t="s">
        <v>132</v>
      </c>
      <c r="C49" s="540" t="s">
        <v>118</v>
      </c>
      <c r="D49" s="571"/>
      <c r="E49" s="571"/>
      <c r="F49" s="571"/>
      <c r="G49" s="541"/>
    </row>
    <row r="50" spans="1:7">
      <c r="A50" s="143" t="s">
        <v>30</v>
      </c>
      <c r="B50" s="574"/>
      <c r="C50" s="544" t="s">
        <v>119</v>
      </c>
      <c r="D50" s="572"/>
      <c r="E50" s="572"/>
      <c r="F50" s="572"/>
      <c r="G50" s="545"/>
    </row>
    <row r="51" spans="1:7">
      <c r="A51" s="144" t="s">
        <v>25</v>
      </c>
      <c r="B51" s="574"/>
      <c r="C51" s="145">
        <v>1</v>
      </c>
      <c r="D51" s="145">
        <v>2</v>
      </c>
      <c r="E51" s="145">
        <v>3</v>
      </c>
      <c r="F51" s="145">
        <v>4</v>
      </c>
      <c r="G51" s="146">
        <v>5</v>
      </c>
    </row>
    <row r="52" spans="1:7">
      <c r="A52" s="64">
        <v>553437</v>
      </c>
      <c r="B52" s="33" t="s">
        <v>131</v>
      </c>
      <c r="C52" s="34"/>
      <c r="D52" s="34"/>
      <c r="E52" s="34"/>
      <c r="F52" s="34"/>
      <c r="G52" s="58"/>
    </row>
    <row r="53" spans="1:7">
      <c r="A53" s="65"/>
      <c r="B53" s="66" t="s">
        <v>123</v>
      </c>
      <c r="C53" s="34"/>
      <c r="D53" s="34"/>
      <c r="E53" s="34"/>
      <c r="F53" s="34"/>
      <c r="G53" s="58"/>
    </row>
    <row r="54" spans="1:7">
      <c r="A54" s="59"/>
      <c r="B54" s="57" t="s">
        <v>124</v>
      </c>
      <c r="C54" s="105">
        <v>81.12</v>
      </c>
      <c r="D54" s="105">
        <v>107.86</v>
      </c>
      <c r="E54" s="105">
        <v>134.62</v>
      </c>
      <c r="F54" s="105">
        <v>161.35</v>
      </c>
      <c r="G54" s="109">
        <v>188.1</v>
      </c>
    </row>
    <row r="55" spans="1:7">
      <c r="A55" s="59"/>
      <c r="B55" s="57" t="s">
        <v>125</v>
      </c>
      <c r="C55" s="105">
        <v>66.819999999999993</v>
      </c>
      <c r="D55" s="105">
        <v>86.21</v>
      </c>
      <c r="E55" s="105">
        <v>105.11</v>
      </c>
      <c r="F55" s="105">
        <v>124.61</v>
      </c>
      <c r="G55" s="106">
        <v>143.37</v>
      </c>
    </row>
    <row r="56" spans="1:7">
      <c r="A56" s="59"/>
      <c r="B56" s="57" t="s">
        <v>126</v>
      </c>
      <c r="C56" s="105">
        <v>54.87</v>
      </c>
      <c r="D56" s="105">
        <v>72.84</v>
      </c>
      <c r="E56" s="105">
        <v>90.36</v>
      </c>
      <c r="F56" s="105">
        <v>108.32</v>
      </c>
      <c r="G56" s="109">
        <v>126.3</v>
      </c>
    </row>
    <row r="57" spans="1:7">
      <c r="A57" s="59"/>
      <c r="B57" s="57" t="s">
        <v>127</v>
      </c>
      <c r="C57" s="105">
        <v>46.07</v>
      </c>
      <c r="D57" s="105">
        <v>61.33</v>
      </c>
      <c r="E57" s="105">
        <v>76.98</v>
      </c>
      <c r="F57" s="105">
        <v>92.67</v>
      </c>
      <c r="G57" s="106">
        <v>109.26</v>
      </c>
    </row>
    <row r="58" spans="1:7">
      <c r="A58" s="59"/>
      <c r="B58" s="57" t="s">
        <v>128</v>
      </c>
      <c r="C58" s="105">
        <v>36.869999999999997</v>
      </c>
      <c r="D58" s="105">
        <v>49.78</v>
      </c>
      <c r="E58" s="105">
        <v>63.14</v>
      </c>
      <c r="F58" s="105">
        <v>76.98</v>
      </c>
      <c r="G58" s="106">
        <v>91.61</v>
      </c>
    </row>
    <row r="59" spans="1:7">
      <c r="A59" s="59"/>
      <c r="B59" s="57" t="s">
        <v>129</v>
      </c>
      <c r="C59" s="105">
        <v>28.59</v>
      </c>
      <c r="D59" s="105">
        <v>40.56</v>
      </c>
      <c r="E59" s="104">
        <v>53</v>
      </c>
      <c r="F59" s="104">
        <v>65</v>
      </c>
      <c r="G59" s="106">
        <v>77.91</v>
      </c>
    </row>
    <row r="60" spans="1:7" ht="15.75" thickBot="1">
      <c r="A60" s="60"/>
      <c r="B60" s="61" t="s">
        <v>130</v>
      </c>
      <c r="C60" s="107">
        <v>24.88</v>
      </c>
      <c r="D60" s="107">
        <v>34.57</v>
      </c>
      <c r="E60" s="115">
        <v>44.73</v>
      </c>
      <c r="F60" s="107">
        <v>54.39</v>
      </c>
      <c r="G60" s="108">
        <v>65.47</v>
      </c>
    </row>
    <row r="61" spans="1:7" ht="15.75" thickBot="1"/>
    <row r="62" spans="1:7">
      <c r="A62" s="147" t="s">
        <v>25</v>
      </c>
      <c r="B62" s="560" t="s">
        <v>133</v>
      </c>
      <c r="C62" s="562" t="s">
        <v>134</v>
      </c>
      <c r="D62" s="563"/>
      <c r="E62" s="563"/>
      <c r="F62" s="563"/>
      <c r="G62" s="564"/>
    </row>
    <row r="63" spans="1:7" s="26" customFormat="1">
      <c r="A63" s="148">
        <v>553439</v>
      </c>
      <c r="B63" s="561"/>
      <c r="C63" s="565"/>
      <c r="D63" s="566"/>
      <c r="E63" s="566"/>
      <c r="F63" s="566"/>
      <c r="G63" s="567"/>
    </row>
    <row r="64" spans="1:7">
      <c r="A64" s="555" t="s">
        <v>135</v>
      </c>
      <c r="B64" s="556"/>
      <c r="C64" s="428" t="s">
        <v>136</v>
      </c>
      <c r="D64" s="429"/>
      <c r="E64" s="428">
        <v>32.74</v>
      </c>
      <c r="F64" s="429"/>
      <c r="G64" s="430"/>
    </row>
    <row r="65" spans="1:7">
      <c r="A65" s="525"/>
      <c r="B65" s="418"/>
      <c r="C65" s="417" t="s">
        <v>137</v>
      </c>
      <c r="D65" s="418"/>
      <c r="E65" s="417">
        <v>23.49</v>
      </c>
      <c r="F65" s="418"/>
      <c r="G65" s="419"/>
    </row>
    <row r="66" spans="1:7">
      <c r="A66" s="519" t="s">
        <v>138</v>
      </c>
      <c r="B66" s="507"/>
      <c r="C66" s="446" t="s">
        <v>136</v>
      </c>
      <c r="D66" s="412"/>
      <c r="E66" s="446">
        <v>68.69</v>
      </c>
      <c r="F66" s="412"/>
      <c r="G66" s="413"/>
    </row>
    <row r="67" spans="1:7">
      <c r="A67" s="525"/>
      <c r="B67" s="418"/>
      <c r="C67" s="417" t="s">
        <v>137</v>
      </c>
      <c r="D67" s="418"/>
      <c r="E67" s="417">
        <v>89.43</v>
      </c>
      <c r="F67" s="418"/>
      <c r="G67" s="419"/>
    </row>
    <row r="68" spans="1:7">
      <c r="A68" s="519" t="s">
        <v>139</v>
      </c>
      <c r="B68" s="507"/>
      <c r="C68" s="446" t="s">
        <v>136</v>
      </c>
      <c r="D68" s="412"/>
      <c r="E68" s="446">
        <v>21.63</v>
      </c>
      <c r="F68" s="412"/>
      <c r="G68" s="413"/>
    </row>
    <row r="69" spans="1:7">
      <c r="A69" s="525"/>
      <c r="B69" s="418"/>
      <c r="C69" s="417" t="s">
        <v>137</v>
      </c>
      <c r="D69" s="418"/>
      <c r="E69" s="417">
        <v>17.96</v>
      </c>
      <c r="F69" s="418"/>
      <c r="G69" s="419"/>
    </row>
    <row r="70" spans="1:7">
      <c r="A70" s="519" t="s">
        <v>140</v>
      </c>
      <c r="B70" s="507"/>
      <c r="C70" s="446" t="s">
        <v>136</v>
      </c>
      <c r="D70" s="412"/>
      <c r="E70" s="446">
        <v>50.23</v>
      </c>
      <c r="F70" s="412"/>
      <c r="G70" s="413"/>
    </row>
    <row r="71" spans="1:7">
      <c r="A71" s="525"/>
      <c r="B71" s="418"/>
      <c r="C71" s="417" t="s">
        <v>137</v>
      </c>
      <c r="D71" s="418"/>
      <c r="E71" s="579">
        <v>41.94</v>
      </c>
      <c r="F71" s="580"/>
      <c r="G71" s="581"/>
    </row>
    <row r="72" spans="1:7">
      <c r="A72" s="519" t="s">
        <v>141</v>
      </c>
      <c r="B72" s="507"/>
      <c r="C72" s="446" t="s">
        <v>136</v>
      </c>
      <c r="D72" s="412"/>
      <c r="E72" s="446">
        <v>51.17</v>
      </c>
      <c r="F72" s="412"/>
      <c r="G72" s="413"/>
    </row>
    <row r="73" spans="1:7" ht="15.75" thickBot="1">
      <c r="A73" s="397"/>
      <c r="B73" s="386"/>
      <c r="C73" s="385" t="s">
        <v>137</v>
      </c>
      <c r="D73" s="386"/>
      <c r="E73" s="385">
        <v>42.87</v>
      </c>
      <c r="F73" s="386"/>
      <c r="G73" s="387"/>
    </row>
    <row r="74" spans="1:7" ht="15.75" thickBot="1"/>
    <row r="75" spans="1:7" s="103" customFormat="1">
      <c r="A75" s="523" t="s">
        <v>201</v>
      </c>
      <c r="B75" s="524"/>
      <c r="C75" s="461" t="s">
        <v>136</v>
      </c>
      <c r="D75" s="409"/>
      <c r="E75" s="461" t="s">
        <v>202</v>
      </c>
      <c r="F75" s="409"/>
      <c r="G75" s="410"/>
    </row>
    <row r="76" spans="1:7" s="103" customFormat="1">
      <c r="A76" s="525" t="s">
        <v>200</v>
      </c>
      <c r="B76" s="445"/>
      <c r="C76" s="417" t="s">
        <v>137</v>
      </c>
      <c r="D76" s="418"/>
      <c r="E76" s="417" t="s">
        <v>203</v>
      </c>
      <c r="F76" s="418"/>
      <c r="G76" s="419"/>
    </row>
    <row r="77" spans="1:7" s="103" customFormat="1">
      <c r="A77" s="519" t="s">
        <v>204</v>
      </c>
      <c r="B77" s="507"/>
      <c r="C77" s="446" t="s">
        <v>136</v>
      </c>
      <c r="D77" s="412"/>
      <c r="E77" s="446" t="s">
        <v>202</v>
      </c>
      <c r="F77" s="412"/>
      <c r="G77" s="413"/>
    </row>
    <row r="78" spans="1:7" s="103" customFormat="1" ht="15.75" thickBot="1">
      <c r="A78" s="397" t="s">
        <v>205</v>
      </c>
      <c r="B78" s="386"/>
      <c r="C78" s="385" t="s">
        <v>137</v>
      </c>
      <c r="D78" s="386"/>
      <c r="E78" s="520" t="s">
        <v>203</v>
      </c>
      <c r="F78" s="521"/>
      <c r="G78" s="522"/>
    </row>
  </sheetData>
  <mergeCells count="85">
    <mergeCell ref="I1:L1"/>
    <mergeCell ref="C72:D72"/>
    <mergeCell ref="C73:D7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C65:D65"/>
    <mergeCell ref="C66:D66"/>
    <mergeCell ref="A1:G1"/>
    <mergeCell ref="A64:B64"/>
    <mergeCell ref="A65:B65"/>
    <mergeCell ref="A66:B66"/>
    <mergeCell ref="B7:F7"/>
    <mergeCell ref="A72:B72"/>
    <mergeCell ref="B62:B63"/>
    <mergeCell ref="C62:G63"/>
    <mergeCell ref="C64:D64"/>
    <mergeCell ref="B29:F29"/>
    <mergeCell ref="C31:G31"/>
    <mergeCell ref="C32:G32"/>
    <mergeCell ref="B31:B33"/>
    <mergeCell ref="B49:B51"/>
    <mergeCell ref="C49:G49"/>
    <mergeCell ref="C50:G50"/>
    <mergeCell ref="A73:B73"/>
    <mergeCell ref="C68:D68"/>
    <mergeCell ref="C69:D69"/>
    <mergeCell ref="C67:D67"/>
    <mergeCell ref="C70:D70"/>
    <mergeCell ref="C71:D71"/>
    <mergeCell ref="A67:B67"/>
    <mergeCell ref="A68:B68"/>
    <mergeCell ref="A69:B69"/>
    <mergeCell ref="A70:B70"/>
    <mergeCell ref="A71:B71"/>
    <mergeCell ref="F2:G2"/>
    <mergeCell ref="F3:G3"/>
    <mergeCell ref="F4:G4"/>
    <mergeCell ref="B2:E4"/>
    <mergeCell ref="B28:F28"/>
    <mergeCell ref="B22:F22"/>
    <mergeCell ref="B23:F23"/>
    <mergeCell ref="B24:F24"/>
    <mergeCell ref="B25:F25"/>
    <mergeCell ref="B26:F26"/>
    <mergeCell ref="B8:F8"/>
    <mergeCell ref="B9:F9"/>
    <mergeCell ref="B10:F10"/>
    <mergeCell ref="B11:F11"/>
    <mergeCell ref="B12:F12"/>
    <mergeCell ref="I4:J4"/>
    <mergeCell ref="K2:L2"/>
    <mergeCell ref="K3:L3"/>
    <mergeCell ref="K4:L4"/>
    <mergeCell ref="B27:F27"/>
    <mergeCell ref="B18:F18"/>
    <mergeCell ref="B19:F19"/>
    <mergeCell ref="B20:F20"/>
    <mergeCell ref="B21:F21"/>
    <mergeCell ref="B13:F13"/>
    <mergeCell ref="B14:F14"/>
    <mergeCell ref="B15:F15"/>
    <mergeCell ref="B16:F16"/>
    <mergeCell ref="B17:F17"/>
    <mergeCell ref="B5:F5"/>
    <mergeCell ref="B6:F6"/>
    <mergeCell ref="A75:B75"/>
    <mergeCell ref="C75:D75"/>
    <mergeCell ref="E75:G75"/>
    <mergeCell ref="A76:B76"/>
    <mergeCell ref="C76:D76"/>
    <mergeCell ref="E76:G76"/>
    <mergeCell ref="A77:B77"/>
    <mergeCell ref="C77:D77"/>
    <mergeCell ref="E77:G77"/>
    <mergeCell ref="A78:B78"/>
    <mergeCell ref="C78:D78"/>
    <mergeCell ref="E78:G7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0"/>
  <sheetViews>
    <sheetView zoomScale="120" zoomScaleNormal="120" workbookViewId="0">
      <selection activeCell="D30" sqref="D30"/>
    </sheetView>
  </sheetViews>
  <sheetFormatPr defaultRowHeight="15"/>
  <sheetData>
    <row r="1" spans="1:20" ht="23.25">
      <c r="A1" s="587" t="s">
        <v>160</v>
      </c>
      <c r="B1" s="588"/>
      <c r="C1" s="588"/>
      <c r="D1" s="588"/>
      <c r="E1" s="588"/>
      <c r="F1" s="588"/>
      <c r="G1" s="588"/>
      <c r="H1" s="588"/>
      <c r="I1" s="588"/>
      <c r="J1" s="588"/>
      <c r="K1" s="588"/>
      <c r="L1" s="588"/>
      <c r="M1" s="588"/>
      <c r="N1" s="588"/>
      <c r="O1" s="588"/>
      <c r="P1" s="588"/>
      <c r="Q1" s="588"/>
      <c r="R1" s="588"/>
      <c r="S1" s="588"/>
      <c r="T1" s="589"/>
    </row>
    <row r="2" spans="1:20" ht="18.75">
      <c r="A2" s="590" t="s">
        <v>161</v>
      </c>
      <c r="B2" s="591"/>
      <c r="C2" s="592" t="s">
        <v>162</v>
      </c>
      <c r="D2" s="591"/>
      <c r="E2" s="592" t="s">
        <v>163</v>
      </c>
      <c r="F2" s="591"/>
      <c r="G2" s="592" t="s">
        <v>165</v>
      </c>
      <c r="H2" s="591"/>
      <c r="I2" s="592" t="s">
        <v>164</v>
      </c>
      <c r="J2" s="591"/>
      <c r="K2" s="592" t="s">
        <v>166</v>
      </c>
      <c r="L2" s="591"/>
      <c r="M2" s="592" t="s">
        <v>167</v>
      </c>
      <c r="N2" s="591"/>
      <c r="O2" s="592" t="s">
        <v>169</v>
      </c>
      <c r="P2" s="591"/>
      <c r="Q2" s="592" t="s">
        <v>170</v>
      </c>
      <c r="R2" s="591"/>
      <c r="S2" s="592" t="s">
        <v>168</v>
      </c>
      <c r="T2" s="593"/>
    </row>
    <row r="3" spans="1:20">
      <c r="A3" s="120">
        <v>8</v>
      </c>
      <c r="B3" s="102">
        <v>0.30299999999999999</v>
      </c>
      <c r="C3" s="123">
        <v>8</v>
      </c>
      <c r="D3" s="102">
        <v>0.32800000000000001</v>
      </c>
      <c r="E3" s="123">
        <v>5</v>
      </c>
      <c r="F3" s="102">
        <v>0.23</v>
      </c>
      <c r="G3" s="123">
        <v>5</v>
      </c>
      <c r="H3" s="102">
        <v>0.20799999999999999</v>
      </c>
      <c r="I3" s="123">
        <v>8</v>
      </c>
      <c r="J3" s="102">
        <v>0.34300000000000003</v>
      </c>
      <c r="K3" s="123">
        <v>10</v>
      </c>
      <c r="L3" s="79">
        <v>0.56100000000000005</v>
      </c>
      <c r="M3" s="123">
        <v>10</v>
      </c>
      <c r="N3" s="102">
        <v>0.56699999999999995</v>
      </c>
      <c r="O3" s="128">
        <v>20</v>
      </c>
      <c r="P3" s="81">
        <v>0.08</v>
      </c>
      <c r="Q3" s="123" t="s">
        <v>171</v>
      </c>
      <c r="R3" s="77">
        <v>0.1</v>
      </c>
      <c r="S3" s="123">
        <v>20</v>
      </c>
      <c r="T3" s="100">
        <v>7.5999999999999998E-2</v>
      </c>
    </row>
    <row r="4" spans="1:20">
      <c r="A4" s="120">
        <v>10</v>
      </c>
      <c r="B4" s="77">
        <v>0.37</v>
      </c>
      <c r="C4" s="123">
        <v>10</v>
      </c>
      <c r="D4" s="77">
        <v>0.4</v>
      </c>
      <c r="E4" s="123">
        <v>6.5</v>
      </c>
      <c r="F4" s="102">
        <v>0.27300000000000002</v>
      </c>
      <c r="G4" s="123">
        <v>6.5</v>
      </c>
      <c r="H4" s="102">
        <v>0.254</v>
      </c>
      <c r="I4" s="123">
        <v>10</v>
      </c>
      <c r="J4" s="102">
        <v>0.40200000000000002</v>
      </c>
      <c r="K4" s="123">
        <v>12</v>
      </c>
      <c r="L4" s="79">
        <v>0.67700000000000005</v>
      </c>
      <c r="M4" s="123">
        <v>12</v>
      </c>
      <c r="N4" s="102">
        <v>0.68600000000000005</v>
      </c>
      <c r="O4" s="123">
        <v>25</v>
      </c>
      <c r="P4" s="77">
        <v>0.1</v>
      </c>
      <c r="Q4" s="123" t="s">
        <v>173</v>
      </c>
      <c r="R4" s="102">
        <v>0.127</v>
      </c>
      <c r="S4" s="123">
        <v>25</v>
      </c>
      <c r="T4" s="100">
        <v>9.4E-2</v>
      </c>
    </row>
    <row r="5" spans="1:20">
      <c r="A5" s="120">
        <v>12</v>
      </c>
      <c r="B5" s="102">
        <v>0.438</v>
      </c>
      <c r="C5" s="123">
        <v>12</v>
      </c>
      <c r="D5" s="102">
        <v>0.47499999999999998</v>
      </c>
      <c r="E5" s="123">
        <v>8</v>
      </c>
      <c r="F5" s="102">
        <v>0.314</v>
      </c>
      <c r="G5" s="123">
        <v>8</v>
      </c>
      <c r="H5" s="102">
        <v>0.29799999999999999</v>
      </c>
      <c r="I5" s="123">
        <v>12</v>
      </c>
      <c r="J5" s="77">
        <v>0.46</v>
      </c>
      <c r="K5" s="123">
        <v>14</v>
      </c>
      <c r="L5" s="79">
        <v>0.79400000000000004</v>
      </c>
      <c r="M5" s="123">
        <v>14</v>
      </c>
      <c r="N5" s="102">
        <v>0.80500000000000005</v>
      </c>
      <c r="O5" s="123">
        <v>30</v>
      </c>
      <c r="P5" s="77">
        <v>0.12</v>
      </c>
      <c r="Q5" s="123" t="s">
        <v>174</v>
      </c>
      <c r="R5" s="77">
        <v>0.14000000000000001</v>
      </c>
      <c r="S5" s="123">
        <v>30</v>
      </c>
      <c r="T5" s="100">
        <v>0.114</v>
      </c>
    </row>
    <row r="6" spans="1:20">
      <c r="A6" s="120">
        <v>14</v>
      </c>
      <c r="B6" s="102">
        <v>0.50600000000000001</v>
      </c>
      <c r="C6" s="123">
        <v>14</v>
      </c>
      <c r="D6" s="102">
        <v>0.55100000000000005</v>
      </c>
      <c r="E6" s="123">
        <v>10</v>
      </c>
      <c r="F6" s="102">
        <v>0.372</v>
      </c>
      <c r="G6" s="123">
        <v>10</v>
      </c>
      <c r="H6" s="102">
        <v>0.36</v>
      </c>
      <c r="I6" s="123">
        <v>14</v>
      </c>
      <c r="J6" s="77">
        <v>0.52</v>
      </c>
      <c r="K6" s="123">
        <v>16</v>
      </c>
      <c r="L6" s="79">
        <v>0.90600000000000003</v>
      </c>
      <c r="M6" s="123">
        <v>16</v>
      </c>
      <c r="N6" s="102">
        <v>0.91800000000000004</v>
      </c>
      <c r="O6" s="123">
        <v>35</v>
      </c>
      <c r="P6" s="77">
        <v>0.14000000000000001</v>
      </c>
      <c r="Q6" s="123" t="s">
        <v>175</v>
      </c>
      <c r="R6" s="77">
        <v>0.15</v>
      </c>
      <c r="S6" s="123">
        <v>40</v>
      </c>
      <c r="T6" s="100">
        <v>0.153</v>
      </c>
    </row>
    <row r="7" spans="1:20">
      <c r="A7" s="120">
        <v>16</v>
      </c>
      <c r="B7" s="102">
        <v>0.57399999999999995</v>
      </c>
      <c r="C7" s="123">
        <v>16</v>
      </c>
      <c r="D7" s="102">
        <v>0.623</v>
      </c>
      <c r="E7" s="123">
        <v>12</v>
      </c>
      <c r="F7" s="102">
        <v>0.42899999999999999</v>
      </c>
      <c r="G7" s="123">
        <v>12</v>
      </c>
      <c r="H7" s="102">
        <v>0.42199999999999999</v>
      </c>
      <c r="I7" s="123">
        <v>16</v>
      </c>
      <c r="J7" s="102">
        <v>0.57899999999999996</v>
      </c>
      <c r="K7" s="123">
        <v>18</v>
      </c>
      <c r="L7" s="80">
        <v>1.02</v>
      </c>
      <c r="M7" s="123">
        <v>18</v>
      </c>
      <c r="N7" s="77">
        <v>1.04</v>
      </c>
      <c r="O7" s="123">
        <v>40</v>
      </c>
      <c r="P7" s="102">
        <v>0.156</v>
      </c>
      <c r="Q7" s="123" t="s">
        <v>176</v>
      </c>
      <c r="R7" s="77">
        <v>0.16</v>
      </c>
      <c r="S7" s="123">
        <v>50</v>
      </c>
      <c r="T7" s="100">
        <v>0.191</v>
      </c>
    </row>
    <row r="8" spans="1:20">
      <c r="A8" s="120">
        <v>18</v>
      </c>
      <c r="B8" s="102">
        <v>0.64100000000000001</v>
      </c>
      <c r="C8" s="123">
        <v>18</v>
      </c>
      <c r="D8" s="102">
        <v>0.69799999999999995</v>
      </c>
      <c r="E8" s="123">
        <v>14</v>
      </c>
      <c r="F8" s="102">
        <v>0.48699999999999999</v>
      </c>
      <c r="G8" s="123">
        <v>14</v>
      </c>
      <c r="H8" s="102">
        <v>0.48499999999999999</v>
      </c>
      <c r="I8" s="123">
        <v>18</v>
      </c>
      <c r="J8" s="102">
        <v>0.63900000000000001</v>
      </c>
      <c r="K8" s="123">
        <v>20</v>
      </c>
      <c r="L8" s="80">
        <v>1.1399999999999999</v>
      </c>
      <c r="M8" s="123">
        <v>20</v>
      </c>
      <c r="N8" s="77">
        <v>1.1499999999999999</v>
      </c>
      <c r="O8" s="123">
        <v>45</v>
      </c>
      <c r="P8" s="102">
        <v>0.17599999999999999</v>
      </c>
      <c r="Q8" s="123" t="s">
        <v>177</v>
      </c>
      <c r="R8" s="77">
        <v>0.2</v>
      </c>
      <c r="S8" s="123">
        <v>60</v>
      </c>
      <c r="T8" s="100">
        <v>0.22900000000000001</v>
      </c>
    </row>
    <row r="9" spans="1:20">
      <c r="A9" s="120">
        <v>20</v>
      </c>
      <c r="B9" s="102">
        <v>0.70899999999999996</v>
      </c>
      <c r="C9" s="123">
        <v>20</v>
      </c>
      <c r="D9" s="102">
        <v>0.76800000000000002</v>
      </c>
      <c r="E9" s="123">
        <v>16</v>
      </c>
      <c r="F9" s="102">
        <v>0.54500000000000004</v>
      </c>
      <c r="G9" s="123">
        <v>16</v>
      </c>
      <c r="H9" s="102">
        <v>0.54700000000000004</v>
      </c>
      <c r="I9" s="123">
        <v>20</v>
      </c>
      <c r="J9" s="102">
        <v>0.69699999999999995</v>
      </c>
      <c r="K9" s="123">
        <v>22</v>
      </c>
      <c r="L9" s="80">
        <v>1.26</v>
      </c>
      <c r="M9" s="123">
        <v>22</v>
      </c>
      <c r="N9" s="77">
        <v>1.27</v>
      </c>
      <c r="O9" s="123">
        <v>50</v>
      </c>
      <c r="P9" s="102">
        <v>0.19600000000000001</v>
      </c>
      <c r="Q9" s="123" t="s">
        <v>178</v>
      </c>
      <c r="R9" s="77">
        <v>0.23</v>
      </c>
      <c r="S9" s="123">
        <v>80</v>
      </c>
      <c r="T9" s="100">
        <v>0.307</v>
      </c>
    </row>
    <row r="10" spans="1:20">
      <c r="A10" s="120">
        <v>22</v>
      </c>
      <c r="B10" s="102">
        <v>0.77700000000000002</v>
      </c>
      <c r="C10" s="123">
        <v>22</v>
      </c>
      <c r="D10" s="102">
        <v>0.84799999999999998</v>
      </c>
      <c r="E10" s="123">
        <v>18</v>
      </c>
      <c r="F10" s="102">
        <v>0.60299999999999998</v>
      </c>
      <c r="G10" s="123">
        <v>18</v>
      </c>
      <c r="H10" s="102">
        <v>0.60899999999999999</v>
      </c>
      <c r="I10" s="123">
        <v>22</v>
      </c>
      <c r="J10" s="102">
        <v>0.75600000000000001</v>
      </c>
      <c r="K10" s="123">
        <v>24</v>
      </c>
      <c r="L10" s="80">
        <v>1.37</v>
      </c>
      <c r="M10" s="123">
        <v>24</v>
      </c>
      <c r="N10" s="77">
        <v>1.38</v>
      </c>
      <c r="O10" s="123">
        <v>55</v>
      </c>
      <c r="P10" s="77">
        <v>0.21</v>
      </c>
      <c r="Q10" s="123" t="s">
        <v>179</v>
      </c>
      <c r="R10" s="102">
        <v>0.22500000000000001</v>
      </c>
      <c r="S10" s="124"/>
      <c r="T10" s="116"/>
    </row>
    <row r="11" spans="1:20">
      <c r="A11" s="120">
        <v>24</v>
      </c>
      <c r="B11" s="102">
        <v>0.84499999999999997</v>
      </c>
      <c r="C11" s="123">
        <v>24</v>
      </c>
      <c r="D11" s="102">
        <v>1.0409999999999999</v>
      </c>
      <c r="E11" s="123">
        <v>20</v>
      </c>
      <c r="F11" s="102">
        <v>0.66</v>
      </c>
      <c r="G11" s="123">
        <v>20</v>
      </c>
      <c r="H11" s="102">
        <v>0.67100000000000004</v>
      </c>
      <c r="I11" s="123">
        <v>24</v>
      </c>
      <c r="J11" s="102">
        <v>0.81299999999999994</v>
      </c>
      <c r="K11" s="123">
        <v>26</v>
      </c>
      <c r="L11" s="80">
        <v>1.48</v>
      </c>
      <c r="M11" s="123">
        <v>26</v>
      </c>
      <c r="N11" s="77">
        <v>1.5</v>
      </c>
      <c r="O11" s="123">
        <v>60</v>
      </c>
      <c r="P11" s="77">
        <v>0.23</v>
      </c>
      <c r="Q11" s="123" t="s">
        <v>172</v>
      </c>
      <c r="R11" s="77">
        <v>0.24</v>
      </c>
      <c r="S11" s="124"/>
      <c r="T11" s="116"/>
    </row>
    <row r="12" spans="1:20">
      <c r="A12" s="120">
        <v>26</v>
      </c>
      <c r="B12" s="102">
        <v>0.90800000000000003</v>
      </c>
      <c r="C12" s="123">
        <v>27</v>
      </c>
      <c r="D12" s="77">
        <v>1.1599999999999999</v>
      </c>
      <c r="E12" s="123">
        <v>22</v>
      </c>
      <c r="F12" s="102">
        <v>0.71799999999999997</v>
      </c>
      <c r="G12" s="123">
        <v>22</v>
      </c>
      <c r="H12" s="102">
        <v>0.73299999999999998</v>
      </c>
      <c r="I12" s="123">
        <v>27</v>
      </c>
      <c r="J12" s="102">
        <v>0.89200000000000002</v>
      </c>
      <c r="K12" s="123">
        <v>28</v>
      </c>
      <c r="L12" s="80">
        <v>1.6</v>
      </c>
      <c r="M12" s="123">
        <v>28</v>
      </c>
      <c r="N12" s="77">
        <v>1.62</v>
      </c>
      <c r="O12" s="123">
        <v>65</v>
      </c>
      <c r="P12" s="77">
        <v>0.25</v>
      </c>
      <c r="Q12" s="123" t="s">
        <v>180</v>
      </c>
      <c r="R12" s="77">
        <v>0.27</v>
      </c>
      <c r="S12" s="124"/>
      <c r="T12" s="116"/>
    </row>
    <row r="13" spans="1:20">
      <c r="A13" s="120">
        <v>28</v>
      </c>
      <c r="B13" s="102">
        <v>0.96799999999999997</v>
      </c>
      <c r="C13" s="123">
        <v>30</v>
      </c>
      <c r="D13" s="102">
        <v>1.254</v>
      </c>
      <c r="E13" s="123">
        <v>24</v>
      </c>
      <c r="F13" s="102">
        <v>0.77600000000000002</v>
      </c>
      <c r="G13" s="123">
        <v>24</v>
      </c>
      <c r="H13" s="102">
        <v>0.80300000000000005</v>
      </c>
      <c r="I13" s="123">
        <v>30</v>
      </c>
      <c r="J13" s="102">
        <v>0.96799999999999997</v>
      </c>
      <c r="K13" s="123">
        <v>30</v>
      </c>
      <c r="L13" s="80">
        <v>1.72</v>
      </c>
      <c r="M13" s="123">
        <v>30</v>
      </c>
      <c r="N13" s="77">
        <v>1.73</v>
      </c>
      <c r="O13" s="123">
        <v>70</v>
      </c>
      <c r="P13" s="102">
        <v>0.27400000000000002</v>
      </c>
      <c r="Q13" s="123" t="s">
        <v>181</v>
      </c>
      <c r="R13" s="77">
        <v>0.28999999999999998</v>
      </c>
      <c r="S13" s="124"/>
      <c r="T13" s="116"/>
    </row>
    <row r="14" spans="1:20">
      <c r="A14" s="120">
        <v>30</v>
      </c>
      <c r="B14" s="102">
        <v>1.028</v>
      </c>
      <c r="C14" s="123">
        <v>33</v>
      </c>
      <c r="D14" s="102">
        <v>1.353</v>
      </c>
      <c r="E14" s="123">
        <v>26</v>
      </c>
      <c r="F14" s="102">
        <v>0.83299999999999996</v>
      </c>
      <c r="G14" s="123">
        <v>27</v>
      </c>
      <c r="H14" s="102">
        <v>0.88100000000000001</v>
      </c>
      <c r="I14" s="123">
        <v>33</v>
      </c>
      <c r="J14" s="102"/>
      <c r="K14" s="123">
        <v>32</v>
      </c>
      <c r="L14" s="80">
        <v>1.76</v>
      </c>
      <c r="M14" s="123">
        <v>32</v>
      </c>
      <c r="N14" s="77">
        <v>1.77</v>
      </c>
      <c r="O14" s="123">
        <v>75</v>
      </c>
      <c r="P14" s="77">
        <v>0.24</v>
      </c>
      <c r="Q14" s="123" t="s">
        <v>182</v>
      </c>
      <c r="R14" s="77">
        <v>0.3</v>
      </c>
      <c r="S14" s="124"/>
      <c r="T14" s="116"/>
    </row>
    <row r="15" spans="1:20">
      <c r="A15" s="120">
        <v>32</v>
      </c>
      <c r="B15" s="102">
        <v>1.0880000000000001</v>
      </c>
      <c r="C15" s="123">
        <v>36</v>
      </c>
      <c r="D15" s="102">
        <v>1.4670000000000001</v>
      </c>
      <c r="E15" s="123">
        <v>28</v>
      </c>
      <c r="F15" s="102">
        <v>0.89100000000000001</v>
      </c>
      <c r="G15" s="123">
        <v>30</v>
      </c>
      <c r="H15" s="102">
        <v>0.95799999999999996</v>
      </c>
      <c r="I15" s="123">
        <v>36</v>
      </c>
      <c r="J15" s="102"/>
      <c r="K15" s="123">
        <v>34</v>
      </c>
      <c r="L15" s="80">
        <v>1.79</v>
      </c>
      <c r="M15" s="123">
        <v>34</v>
      </c>
      <c r="N15" s="77">
        <v>1.81</v>
      </c>
      <c r="O15" s="123">
        <v>80</v>
      </c>
      <c r="P15" s="102">
        <v>0.314</v>
      </c>
      <c r="Q15" s="123" t="s">
        <v>183</v>
      </c>
      <c r="R15" s="77">
        <v>0.32</v>
      </c>
      <c r="S15" s="124"/>
      <c r="T15" s="116"/>
    </row>
    <row r="16" spans="1:20">
      <c r="A16" s="120">
        <v>34</v>
      </c>
      <c r="B16" s="102">
        <v>1.1479999999999999</v>
      </c>
      <c r="C16" s="123">
        <v>40</v>
      </c>
      <c r="D16" s="102">
        <v>1.605</v>
      </c>
      <c r="E16" s="123">
        <v>30</v>
      </c>
      <c r="F16" s="102">
        <v>0.94899999999999995</v>
      </c>
      <c r="G16" s="126"/>
      <c r="H16" s="101"/>
      <c r="I16" s="123">
        <v>40</v>
      </c>
      <c r="J16" s="102"/>
      <c r="K16" s="123">
        <v>36</v>
      </c>
      <c r="L16" s="80">
        <v>1.83</v>
      </c>
      <c r="M16" s="123">
        <v>36</v>
      </c>
      <c r="N16" s="77">
        <v>1.85</v>
      </c>
      <c r="O16" s="123">
        <v>90</v>
      </c>
      <c r="P16" s="102">
        <v>0.35299999999999998</v>
      </c>
      <c r="Q16" s="123" t="s">
        <v>184</v>
      </c>
      <c r="R16" s="77">
        <v>0.39</v>
      </c>
      <c r="S16" s="124"/>
      <c r="T16" s="116"/>
    </row>
    <row r="17" spans="1:20">
      <c r="A17" s="120">
        <v>38</v>
      </c>
      <c r="B17" s="102">
        <v>1.2669999999999999</v>
      </c>
      <c r="C17" s="123">
        <v>45</v>
      </c>
      <c r="D17" s="102">
        <v>1.7430000000000001</v>
      </c>
      <c r="E17" s="123"/>
      <c r="F17" s="101"/>
      <c r="G17" s="126"/>
      <c r="H17" s="101"/>
      <c r="I17" s="124"/>
      <c r="J17" s="102"/>
      <c r="K17" s="123">
        <v>40</v>
      </c>
      <c r="L17" s="80">
        <v>1.91</v>
      </c>
      <c r="M17" s="123">
        <v>40</v>
      </c>
      <c r="N17" s="77">
        <v>1.93</v>
      </c>
      <c r="O17" s="123">
        <v>100</v>
      </c>
      <c r="P17" s="102">
        <v>0.39100000000000001</v>
      </c>
      <c r="Q17" s="123" t="s">
        <v>185</v>
      </c>
      <c r="R17" s="102">
        <v>0.45100000000000001</v>
      </c>
      <c r="S17" s="124"/>
      <c r="T17" s="116"/>
    </row>
    <row r="18" spans="1:20">
      <c r="A18" s="120">
        <v>40</v>
      </c>
      <c r="B18" s="102">
        <v>1.3280000000000001</v>
      </c>
      <c r="C18" s="123">
        <v>50</v>
      </c>
      <c r="D18" s="101"/>
      <c r="E18" s="123"/>
      <c r="F18" s="101"/>
      <c r="G18" s="126"/>
      <c r="H18" s="101"/>
      <c r="I18" s="124"/>
      <c r="J18" s="102"/>
      <c r="K18" s="123">
        <v>45</v>
      </c>
      <c r="L18" s="80">
        <v>2.0099999999999998</v>
      </c>
      <c r="M18" s="123">
        <v>45</v>
      </c>
      <c r="N18" s="77">
        <v>2.0299999999999998</v>
      </c>
      <c r="O18" s="123">
        <v>110</v>
      </c>
      <c r="P18" s="102">
        <v>0.43099999999999999</v>
      </c>
      <c r="Q18" s="123" t="s">
        <v>186</v>
      </c>
      <c r="R18" s="102">
        <v>0.51100000000000001</v>
      </c>
      <c r="S18" s="124"/>
      <c r="T18" s="116"/>
    </row>
    <row r="19" spans="1:20">
      <c r="A19" s="120">
        <v>45</v>
      </c>
      <c r="B19" s="102">
        <v>1.476</v>
      </c>
      <c r="C19" s="123"/>
      <c r="D19" s="101"/>
      <c r="E19" s="123"/>
      <c r="F19" s="101"/>
      <c r="G19" s="126"/>
      <c r="H19" s="101"/>
      <c r="I19" s="124"/>
      <c r="J19" s="102"/>
      <c r="K19" s="123">
        <v>50</v>
      </c>
      <c r="L19" s="80">
        <v>2.11</v>
      </c>
      <c r="M19" s="123">
        <v>50</v>
      </c>
      <c r="N19" s="77">
        <v>2.12</v>
      </c>
      <c r="O19" s="123">
        <v>120</v>
      </c>
      <c r="P19" s="77">
        <v>0.47</v>
      </c>
      <c r="Q19" s="123"/>
      <c r="R19" s="102"/>
      <c r="S19" s="124"/>
      <c r="T19" s="116"/>
    </row>
    <row r="20" spans="1:20">
      <c r="A20" s="120">
        <v>50</v>
      </c>
      <c r="B20" s="102">
        <v>1.6259999999999999</v>
      </c>
      <c r="C20" s="123"/>
      <c r="D20" s="101"/>
      <c r="E20" s="123"/>
      <c r="F20" s="101"/>
      <c r="G20" s="126"/>
      <c r="H20" s="101"/>
      <c r="I20" s="124"/>
      <c r="J20" s="102"/>
      <c r="K20" s="123">
        <v>55</v>
      </c>
      <c r="L20" s="80">
        <v>2.21</v>
      </c>
      <c r="M20" s="123">
        <v>55</v>
      </c>
      <c r="N20" s="77">
        <v>2.2200000000000002</v>
      </c>
      <c r="O20" s="123">
        <v>140</v>
      </c>
      <c r="P20" s="77">
        <v>0.55000000000000004</v>
      </c>
      <c r="Q20" s="123"/>
      <c r="R20" s="102"/>
      <c r="S20" s="124"/>
      <c r="T20" s="116"/>
    </row>
    <row r="21" spans="1:20">
      <c r="A21" s="121"/>
      <c r="B21" s="101"/>
      <c r="C21" s="124"/>
      <c r="D21" s="101"/>
      <c r="E21" s="124"/>
      <c r="F21" s="101"/>
      <c r="G21" s="124"/>
      <c r="H21" s="101"/>
      <c r="I21" s="124"/>
      <c r="J21" s="101"/>
      <c r="K21" s="123">
        <v>60</v>
      </c>
      <c r="L21" s="80">
        <v>2.31</v>
      </c>
      <c r="M21" s="123">
        <v>60</v>
      </c>
      <c r="N21" s="77">
        <v>2.3199999999999998</v>
      </c>
      <c r="O21" s="123">
        <v>160</v>
      </c>
      <c r="P21" s="102">
        <v>0.629</v>
      </c>
      <c r="Q21" s="123"/>
      <c r="R21" s="102"/>
      <c r="S21" s="124"/>
      <c r="T21" s="116"/>
    </row>
    <row r="22" spans="1:20">
      <c r="A22" s="121"/>
      <c r="B22" s="101"/>
      <c r="C22" s="124"/>
      <c r="D22" s="101"/>
      <c r="E22" s="124"/>
      <c r="F22" s="101"/>
      <c r="G22" s="124"/>
      <c r="H22" s="101"/>
      <c r="I22" s="124"/>
      <c r="J22" s="101"/>
      <c r="K22" s="123">
        <v>65</v>
      </c>
      <c r="L22" s="80">
        <v>2.41</v>
      </c>
      <c r="M22" s="123">
        <v>65</v>
      </c>
      <c r="N22" s="77">
        <v>2.42</v>
      </c>
      <c r="O22" s="123">
        <v>180</v>
      </c>
      <c r="P22" s="102">
        <v>0.70899999999999996</v>
      </c>
      <c r="Q22" s="123"/>
      <c r="R22" s="102"/>
      <c r="S22" s="124"/>
      <c r="T22" s="116"/>
    </row>
    <row r="23" spans="1:20">
      <c r="A23" s="121"/>
      <c r="B23" s="101"/>
      <c r="C23" s="124"/>
      <c r="D23" s="101"/>
      <c r="E23" s="124"/>
      <c r="F23" s="101"/>
      <c r="G23" s="124"/>
      <c r="H23" s="101"/>
      <c r="I23" s="124"/>
      <c r="J23" s="101"/>
      <c r="K23" s="123">
        <v>70</v>
      </c>
      <c r="L23" s="80">
        <v>2.5</v>
      </c>
      <c r="M23" s="123">
        <v>70</v>
      </c>
      <c r="N23" s="77">
        <v>2.52</v>
      </c>
      <c r="O23" s="123">
        <v>200</v>
      </c>
      <c r="P23" s="102">
        <v>0.78700000000000003</v>
      </c>
      <c r="Q23" s="123"/>
      <c r="R23" s="102"/>
      <c r="S23" s="124"/>
      <c r="T23" s="116"/>
    </row>
    <row r="24" spans="1:20">
      <c r="A24" s="121"/>
      <c r="B24" s="101"/>
      <c r="C24" s="124"/>
      <c r="D24" s="101"/>
      <c r="E24" s="124"/>
      <c r="F24" s="101"/>
      <c r="G24" s="124"/>
      <c r="H24" s="101"/>
      <c r="I24" s="124"/>
      <c r="J24" s="101"/>
      <c r="K24" s="123">
        <v>80</v>
      </c>
      <c r="L24" s="80">
        <v>2.7</v>
      </c>
      <c r="M24" s="123">
        <v>80</v>
      </c>
      <c r="N24" s="77">
        <v>2.71</v>
      </c>
      <c r="O24" s="124"/>
      <c r="P24" s="102"/>
      <c r="Q24" s="123"/>
      <c r="R24" s="102"/>
      <c r="S24" s="124"/>
      <c r="T24" s="116"/>
    </row>
    <row r="25" spans="1:20">
      <c r="A25" s="121"/>
      <c r="B25" s="101"/>
      <c r="C25" s="124"/>
      <c r="D25" s="101"/>
      <c r="E25" s="124"/>
      <c r="F25" s="101"/>
      <c r="G25" s="124"/>
      <c r="H25" s="101"/>
      <c r="I25" s="124"/>
      <c r="J25" s="101"/>
      <c r="K25" s="123">
        <v>90</v>
      </c>
      <c r="L25" s="80">
        <v>2.9</v>
      </c>
      <c r="M25" s="123">
        <v>100</v>
      </c>
      <c r="N25" s="77">
        <v>3.11</v>
      </c>
      <c r="O25" s="124"/>
      <c r="P25" s="102"/>
      <c r="Q25" s="123"/>
      <c r="R25" s="102"/>
      <c r="S25" s="124"/>
      <c r="T25" s="116"/>
    </row>
    <row r="26" spans="1:20" ht="15.75" thickBot="1">
      <c r="A26" s="122"/>
      <c r="B26" s="117"/>
      <c r="C26" s="125"/>
      <c r="D26" s="117"/>
      <c r="E26" s="125"/>
      <c r="F26" s="117"/>
      <c r="G26" s="125"/>
      <c r="H26" s="117"/>
      <c r="I26" s="125"/>
      <c r="J26" s="117"/>
      <c r="K26" s="127">
        <v>100</v>
      </c>
      <c r="L26" s="117"/>
      <c r="M26" s="125"/>
      <c r="N26" s="118"/>
      <c r="O26" s="125"/>
      <c r="P26" s="99"/>
      <c r="Q26" s="127"/>
      <c r="R26" s="99"/>
      <c r="S26" s="125"/>
      <c r="T26" s="119"/>
    </row>
    <row r="27" spans="1:20" ht="15.75" thickBot="1">
      <c r="K27" s="78"/>
    </row>
    <row r="28" spans="1:20">
      <c r="A28" s="584" t="s">
        <v>737</v>
      </c>
      <c r="B28" s="585"/>
      <c r="C28" s="585"/>
      <c r="D28" s="586"/>
      <c r="E28" s="1"/>
      <c r="F28" s="584" t="s">
        <v>742</v>
      </c>
      <c r="G28" s="585"/>
      <c r="H28" s="585"/>
      <c r="I28" s="586"/>
    </row>
    <row r="29" spans="1:20">
      <c r="A29" s="215" t="s">
        <v>738</v>
      </c>
      <c r="B29" s="214" t="s">
        <v>739</v>
      </c>
      <c r="C29" s="214" t="s">
        <v>740</v>
      </c>
      <c r="D29" s="216" t="s">
        <v>156</v>
      </c>
      <c r="F29" s="215" t="s">
        <v>738</v>
      </c>
      <c r="G29" s="214" t="s">
        <v>739</v>
      </c>
      <c r="H29" s="214" t="s">
        <v>740</v>
      </c>
      <c r="I29" s="216" t="s">
        <v>156</v>
      </c>
    </row>
    <row r="30" spans="1:20" ht="15.75" thickBot="1">
      <c r="A30" s="217">
        <v>900</v>
      </c>
      <c r="B30" s="218">
        <v>2000</v>
      </c>
      <c r="C30" s="218">
        <v>100</v>
      </c>
      <c r="D30" s="219">
        <f>2*(B30+C30)*(A30+2*C30)/1000000</f>
        <v>4.62</v>
      </c>
      <c r="F30" s="217">
        <v>700</v>
      </c>
      <c r="G30" s="218">
        <v>1970</v>
      </c>
      <c r="H30" s="218">
        <v>150</v>
      </c>
      <c r="I30" s="219">
        <f>((2*G30+F30)*(H30+100))/1000000</f>
        <v>1.1599999999999999</v>
      </c>
    </row>
  </sheetData>
  <mergeCells count="13">
    <mergeCell ref="A28:D28"/>
    <mergeCell ref="A1:T1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F28:I28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402"/>
  <sheetViews>
    <sheetView topLeftCell="A331" zoomScale="200" zoomScaleNormal="200" workbookViewId="0">
      <selection activeCell="A315" sqref="A315:D315"/>
    </sheetView>
  </sheetViews>
  <sheetFormatPr defaultRowHeight="15"/>
  <cols>
    <col min="1" max="1" width="10.7109375" customWidth="1"/>
    <col min="2" max="2" width="50.7109375" customWidth="1"/>
    <col min="3" max="4" width="10.7109375" customWidth="1"/>
  </cols>
  <sheetData>
    <row r="1" spans="1:4" s="156" customFormat="1" ht="15.75" thickBot="1">
      <c r="D1" s="171" t="s">
        <v>225</v>
      </c>
    </row>
    <row r="2" spans="1:4" s="156" customFormat="1" ht="15.75" thickBot="1">
      <c r="A2" s="172" t="s">
        <v>226</v>
      </c>
      <c r="B2" s="173" t="s">
        <v>227</v>
      </c>
      <c r="C2" s="173" t="s">
        <v>228</v>
      </c>
      <c r="D2" s="174" t="s">
        <v>146</v>
      </c>
    </row>
    <row r="3" spans="1:4" s="156" customFormat="1" ht="15.75" thickBot="1">
      <c r="A3" s="594" t="s">
        <v>229</v>
      </c>
      <c r="B3" s="595"/>
      <c r="C3" s="595"/>
      <c r="D3" s="596"/>
    </row>
    <row r="4" spans="1:4" s="156" customFormat="1">
      <c r="A4" s="40"/>
      <c r="B4" s="175" t="s">
        <v>230</v>
      </c>
      <c r="C4" s="152"/>
      <c r="D4" s="116"/>
    </row>
    <row r="5" spans="1:4" s="156" customFormat="1">
      <c r="A5" s="40"/>
      <c r="B5" s="175" t="s">
        <v>231</v>
      </c>
      <c r="C5" s="152"/>
      <c r="D5" s="116"/>
    </row>
    <row r="6" spans="1:4" s="156" customFormat="1">
      <c r="A6" s="40" t="s">
        <v>232</v>
      </c>
      <c r="B6" s="176" t="s">
        <v>233</v>
      </c>
      <c r="C6" s="152" t="s">
        <v>234</v>
      </c>
      <c r="D6" s="177">
        <v>208</v>
      </c>
    </row>
    <row r="7" spans="1:4" s="156" customFormat="1">
      <c r="A7" s="40" t="s">
        <v>235</v>
      </c>
      <c r="B7" s="178" t="s">
        <v>236</v>
      </c>
      <c r="C7" s="152" t="s">
        <v>234</v>
      </c>
      <c r="D7" s="177">
        <v>246</v>
      </c>
    </row>
    <row r="8" spans="1:4" s="156" customFormat="1">
      <c r="A8" s="40" t="s">
        <v>237</v>
      </c>
      <c r="B8" s="178" t="s">
        <v>238</v>
      </c>
      <c r="C8" s="152" t="s">
        <v>234</v>
      </c>
      <c r="D8" s="177">
        <v>294</v>
      </c>
    </row>
    <row r="9" spans="1:4" s="156" customFormat="1">
      <c r="A9" s="40" t="s">
        <v>239</v>
      </c>
      <c r="B9" s="176" t="s">
        <v>240</v>
      </c>
      <c r="C9" s="152" t="s">
        <v>234</v>
      </c>
      <c r="D9" s="177">
        <v>459</v>
      </c>
    </row>
    <row r="10" spans="1:4" s="156" customFormat="1">
      <c r="A10" s="40"/>
      <c r="B10" s="175" t="s">
        <v>241</v>
      </c>
      <c r="C10" s="152"/>
      <c r="D10" s="116"/>
    </row>
    <row r="11" spans="1:4" s="156" customFormat="1">
      <c r="A11" s="40" t="s">
        <v>242</v>
      </c>
      <c r="B11" s="176" t="s">
        <v>233</v>
      </c>
      <c r="C11" s="152" t="s">
        <v>234</v>
      </c>
      <c r="D11" s="177">
        <v>280</v>
      </c>
    </row>
    <row r="12" spans="1:4" s="156" customFormat="1">
      <c r="A12" s="40" t="s">
        <v>243</v>
      </c>
      <c r="B12" s="178" t="s">
        <v>236</v>
      </c>
      <c r="C12" s="152" t="s">
        <v>234</v>
      </c>
      <c r="D12" s="177">
        <v>370</v>
      </c>
    </row>
    <row r="13" spans="1:4" s="156" customFormat="1">
      <c r="A13" s="40" t="s">
        <v>244</v>
      </c>
      <c r="B13" s="178" t="s">
        <v>238</v>
      </c>
      <c r="C13" s="152" t="s">
        <v>234</v>
      </c>
      <c r="D13" s="177">
        <v>385</v>
      </c>
    </row>
    <row r="14" spans="1:4" s="156" customFormat="1">
      <c r="A14" s="40" t="s">
        <v>245</v>
      </c>
      <c r="B14" s="176" t="s">
        <v>240</v>
      </c>
      <c r="C14" s="152" t="s">
        <v>234</v>
      </c>
      <c r="D14" s="177">
        <v>606</v>
      </c>
    </row>
    <row r="15" spans="1:4" s="156" customFormat="1">
      <c r="A15" s="40"/>
      <c r="B15" s="179" t="s">
        <v>246</v>
      </c>
      <c r="C15" s="152"/>
      <c r="D15" s="116"/>
    </row>
    <row r="16" spans="1:4" s="156" customFormat="1">
      <c r="A16" s="40"/>
      <c r="B16" s="175" t="s">
        <v>231</v>
      </c>
      <c r="C16" s="152"/>
      <c r="D16" s="116"/>
    </row>
    <row r="17" spans="1:4" s="156" customFormat="1">
      <c r="A17" s="40" t="s">
        <v>247</v>
      </c>
      <c r="B17" s="176" t="s">
        <v>233</v>
      </c>
      <c r="C17" s="152" t="s">
        <v>234</v>
      </c>
      <c r="D17" s="177">
        <v>217</v>
      </c>
    </row>
    <row r="18" spans="1:4" s="156" customFormat="1">
      <c r="A18" s="40" t="s">
        <v>248</v>
      </c>
      <c r="B18" s="178" t="s">
        <v>236</v>
      </c>
      <c r="C18" s="152" t="s">
        <v>234</v>
      </c>
      <c r="D18" s="177">
        <v>251</v>
      </c>
    </row>
    <row r="19" spans="1:4" s="156" customFormat="1">
      <c r="A19" s="40" t="s">
        <v>249</v>
      </c>
      <c r="B19" s="178" t="s">
        <v>238</v>
      </c>
      <c r="C19" s="152" t="s">
        <v>234</v>
      </c>
      <c r="D19" s="177">
        <v>294</v>
      </c>
    </row>
    <row r="20" spans="1:4" s="156" customFormat="1">
      <c r="A20" s="40" t="s">
        <v>250</v>
      </c>
      <c r="B20" s="178" t="s">
        <v>251</v>
      </c>
      <c r="C20" s="152" t="s">
        <v>234</v>
      </c>
      <c r="D20" s="177">
        <v>366</v>
      </c>
    </row>
    <row r="21" spans="1:4" s="156" customFormat="1">
      <c r="A21" s="40" t="s">
        <v>252</v>
      </c>
      <c r="B21" s="176" t="s">
        <v>253</v>
      </c>
      <c r="C21" s="152" t="s">
        <v>234</v>
      </c>
      <c r="D21" s="177">
        <v>574</v>
      </c>
    </row>
    <row r="22" spans="1:4" s="156" customFormat="1">
      <c r="A22" s="40"/>
      <c r="B22" s="175" t="s">
        <v>241</v>
      </c>
      <c r="C22" s="152"/>
      <c r="D22" s="116"/>
    </row>
    <row r="23" spans="1:4" s="156" customFormat="1">
      <c r="A23" s="40" t="s">
        <v>254</v>
      </c>
      <c r="B23" s="176" t="s">
        <v>233</v>
      </c>
      <c r="C23" s="152" t="s">
        <v>234</v>
      </c>
      <c r="D23" s="177">
        <v>265</v>
      </c>
    </row>
    <row r="24" spans="1:4" s="156" customFormat="1">
      <c r="A24" s="40" t="s">
        <v>255</v>
      </c>
      <c r="B24" s="178" t="s">
        <v>236</v>
      </c>
      <c r="C24" s="152" t="s">
        <v>234</v>
      </c>
      <c r="D24" s="177">
        <v>332</v>
      </c>
    </row>
    <row r="25" spans="1:4" s="156" customFormat="1">
      <c r="A25" s="40" t="s">
        <v>256</v>
      </c>
      <c r="B25" s="178" t="s">
        <v>238</v>
      </c>
      <c r="C25" s="152" t="s">
        <v>234</v>
      </c>
      <c r="D25" s="177">
        <v>409</v>
      </c>
    </row>
    <row r="26" spans="1:4" s="156" customFormat="1">
      <c r="A26" s="40" t="s">
        <v>257</v>
      </c>
      <c r="B26" s="178" t="s">
        <v>251</v>
      </c>
      <c r="C26" s="152" t="s">
        <v>234</v>
      </c>
      <c r="D26" s="177">
        <v>495</v>
      </c>
    </row>
    <row r="27" spans="1:4" s="156" customFormat="1">
      <c r="A27" s="40" t="s">
        <v>258</v>
      </c>
      <c r="B27" s="176" t="s">
        <v>253</v>
      </c>
      <c r="C27" s="152" t="s">
        <v>234</v>
      </c>
      <c r="D27" s="177">
        <v>782</v>
      </c>
    </row>
    <row r="28" spans="1:4" s="156" customFormat="1">
      <c r="A28" s="40"/>
      <c r="B28" s="175" t="s">
        <v>259</v>
      </c>
      <c r="C28" s="152"/>
      <c r="D28" s="116"/>
    </row>
    <row r="29" spans="1:4" s="156" customFormat="1">
      <c r="A29" s="40" t="s">
        <v>260</v>
      </c>
      <c r="B29" s="176" t="s">
        <v>261</v>
      </c>
      <c r="C29" s="152" t="s">
        <v>234</v>
      </c>
      <c r="D29" s="177">
        <v>151</v>
      </c>
    </row>
    <row r="30" spans="1:4" s="156" customFormat="1">
      <c r="A30" s="40" t="s">
        <v>262</v>
      </c>
      <c r="B30" s="176" t="s">
        <v>263</v>
      </c>
      <c r="C30" s="152" t="s">
        <v>234</v>
      </c>
      <c r="D30" s="177">
        <v>267</v>
      </c>
    </row>
    <row r="31" spans="1:4" s="156" customFormat="1" ht="15.75" thickBot="1">
      <c r="A31" s="40"/>
      <c r="B31" s="154"/>
      <c r="C31" s="152"/>
      <c r="D31" s="177"/>
    </row>
    <row r="32" spans="1:4" s="156" customFormat="1" ht="15.75" thickBot="1">
      <c r="A32" s="594" t="s">
        <v>264</v>
      </c>
      <c r="B32" s="595"/>
      <c r="C32" s="595"/>
      <c r="D32" s="596"/>
    </row>
    <row r="33" spans="1:4" s="156" customFormat="1">
      <c r="A33" s="40"/>
      <c r="B33" s="179" t="s">
        <v>265</v>
      </c>
      <c r="C33" s="152"/>
      <c r="D33" s="116"/>
    </row>
    <row r="34" spans="1:4" s="156" customFormat="1">
      <c r="A34" s="40" t="s">
        <v>266</v>
      </c>
      <c r="B34" s="176" t="s">
        <v>267</v>
      </c>
      <c r="C34" s="152" t="s">
        <v>234</v>
      </c>
      <c r="D34" s="177">
        <v>191</v>
      </c>
    </row>
    <row r="35" spans="1:4" s="156" customFormat="1">
      <c r="A35" s="40" t="s">
        <v>268</v>
      </c>
      <c r="B35" s="176" t="s">
        <v>269</v>
      </c>
      <c r="C35" s="152" t="s">
        <v>234</v>
      </c>
      <c r="D35" s="177">
        <v>221</v>
      </c>
    </row>
    <row r="36" spans="1:4" s="156" customFormat="1">
      <c r="A36" s="40" t="s">
        <v>270</v>
      </c>
      <c r="B36" s="176" t="s">
        <v>271</v>
      </c>
      <c r="C36" s="152" t="s">
        <v>234</v>
      </c>
      <c r="D36" s="177">
        <v>240</v>
      </c>
    </row>
    <row r="37" spans="1:4" s="156" customFormat="1">
      <c r="A37" s="40" t="s">
        <v>272</v>
      </c>
      <c r="B37" s="176" t="s">
        <v>273</v>
      </c>
      <c r="C37" s="152" t="s">
        <v>234</v>
      </c>
      <c r="D37" s="177">
        <v>260</v>
      </c>
    </row>
    <row r="38" spans="1:4" s="156" customFormat="1">
      <c r="A38" s="40"/>
      <c r="B38" s="179" t="s">
        <v>274</v>
      </c>
      <c r="C38" s="152"/>
      <c r="D38" s="116"/>
    </row>
    <row r="39" spans="1:4" s="156" customFormat="1">
      <c r="A39" s="40" t="s">
        <v>275</v>
      </c>
      <c r="B39" s="176" t="s">
        <v>267</v>
      </c>
      <c r="C39" s="152" t="s">
        <v>234</v>
      </c>
      <c r="D39" s="177">
        <v>219</v>
      </c>
    </row>
    <row r="40" spans="1:4" s="156" customFormat="1">
      <c r="A40" s="40" t="s">
        <v>276</v>
      </c>
      <c r="B40" s="176" t="s">
        <v>269</v>
      </c>
      <c r="C40" s="152" t="s">
        <v>234</v>
      </c>
      <c r="D40" s="177">
        <v>252</v>
      </c>
    </row>
    <row r="41" spans="1:4" s="156" customFormat="1">
      <c r="A41" s="40" t="s">
        <v>277</v>
      </c>
      <c r="B41" s="176" t="s">
        <v>271</v>
      </c>
      <c r="C41" s="152" t="s">
        <v>234</v>
      </c>
      <c r="D41" s="177">
        <v>278</v>
      </c>
    </row>
    <row r="42" spans="1:4" s="156" customFormat="1" ht="15.75" thickBot="1">
      <c r="A42" s="40" t="s">
        <v>278</v>
      </c>
      <c r="B42" s="176" t="s">
        <v>273</v>
      </c>
      <c r="C42" s="152" t="s">
        <v>234</v>
      </c>
      <c r="D42" s="177">
        <v>306</v>
      </c>
    </row>
    <row r="43" spans="1:4" s="156" customFormat="1" ht="15.75" thickBot="1">
      <c r="A43" s="594" t="s">
        <v>279</v>
      </c>
      <c r="B43" s="595"/>
      <c r="C43" s="595"/>
      <c r="D43" s="596"/>
    </row>
    <row r="44" spans="1:4" s="156" customFormat="1">
      <c r="A44" s="40"/>
      <c r="B44" s="179" t="s">
        <v>280</v>
      </c>
      <c r="C44" s="152"/>
      <c r="D44" s="116"/>
    </row>
    <row r="45" spans="1:4" s="156" customFormat="1">
      <c r="A45" s="40" t="s">
        <v>281</v>
      </c>
      <c r="B45" s="176" t="s">
        <v>261</v>
      </c>
      <c r="C45" s="152" t="s">
        <v>282</v>
      </c>
      <c r="D45" s="177">
        <v>111</v>
      </c>
    </row>
    <row r="46" spans="1:4" s="156" customFormat="1">
      <c r="A46" s="40" t="s">
        <v>283</v>
      </c>
      <c r="B46" s="176" t="s">
        <v>263</v>
      </c>
      <c r="C46" s="152" t="s">
        <v>282</v>
      </c>
      <c r="D46" s="177">
        <v>121</v>
      </c>
    </row>
    <row r="47" spans="1:4" s="156" customFormat="1">
      <c r="A47" s="40"/>
      <c r="B47" s="154"/>
      <c r="C47" s="152"/>
      <c r="D47" s="177"/>
    </row>
    <row r="48" spans="1:4" s="156" customFormat="1">
      <c r="A48" s="40"/>
      <c r="B48" s="154"/>
      <c r="C48" s="152"/>
      <c r="D48" s="177"/>
    </row>
    <row r="49" spans="1:4" s="156" customFormat="1" ht="15.75" thickBot="1">
      <c r="A49" s="41"/>
      <c r="B49" s="180"/>
      <c r="C49" s="153"/>
      <c r="D49" s="181"/>
    </row>
    <row r="50" spans="1:4" s="156" customFormat="1" ht="15.75" thickBot="1">
      <c r="D50" s="171" t="s">
        <v>284</v>
      </c>
    </row>
    <row r="51" spans="1:4" s="156" customFormat="1" ht="15.75" thickBot="1">
      <c r="A51" s="172" t="s">
        <v>226</v>
      </c>
      <c r="B51" s="173" t="s">
        <v>227</v>
      </c>
      <c r="C51" s="173" t="s">
        <v>228</v>
      </c>
      <c r="D51" s="174" t="s">
        <v>146</v>
      </c>
    </row>
    <row r="52" spans="1:4" s="156" customFormat="1" ht="15.75" thickBot="1">
      <c r="A52" s="594" t="s">
        <v>285</v>
      </c>
      <c r="B52" s="595"/>
      <c r="C52" s="595"/>
      <c r="D52" s="596"/>
    </row>
    <row r="53" spans="1:4" s="156" customFormat="1">
      <c r="A53" s="40"/>
      <c r="B53" s="175" t="s">
        <v>230</v>
      </c>
      <c r="C53" s="152"/>
      <c r="D53" s="116"/>
    </row>
    <row r="54" spans="1:4" s="156" customFormat="1">
      <c r="A54" s="40"/>
      <c r="B54" s="175" t="s">
        <v>231</v>
      </c>
      <c r="C54" s="152"/>
      <c r="D54" s="116"/>
    </row>
    <row r="55" spans="1:4" s="156" customFormat="1">
      <c r="A55" s="40" t="s">
        <v>286</v>
      </c>
      <c r="B55" s="176" t="s">
        <v>287</v>
      </c>
      <c r="C55" s="152" t="s">
        <v>234</v>
      </c>
      <c r="D55" s="177">
        <v>234</v>
      </c>
    </row>
    <row r="56" spans="1:4" s="156" customFormat="1">
      <c r="A56" s="40" t="s">
        <v>288</v>
      </c>
      <c r="B56" s="178" t="s">
        <v>289</v>
      </c>
      <c r="C56" s="152" t="s">
        <v>234</v>
      </c>
      <c r="D56" s="177">
        <v>290</v>
      </c>
    </row>
    <row r="57" spans="1:4" s="156" customFormat="1">
      <c r="A57" s="40" t="s">
        <v>290</v>
      </c>
      <c r="B57" s="176" t="s">
        <v>291</v>
      </c>
      <c r="C57" s="152" t="s">
        <v>234</v>
      </c>
      <c r="D57" s="177">
        <v>349</v>
      </c>
    </row>
    <row r="58" spans="1:4" s="156" customFormat="1">
      <c r="A58" s="40"/>
      <c r="B58" s="175" t="s">
        <v>292</v>
      </c>
      <c r="C58" s="152"/>
      <c r="D58" s="116"/>
    </row>
    <row r="59" spans="1:4" s="156" customFormat="1">
      <c r="A59" s="40" t="s">
        <v>293</v>
      </c>
      <c r="B59" s="176" t="s">
        <v>294</v>
      </c>
      <c r="C59" s="152" t="s">
        <v>282</v>
      </c>
      <c r="D59" s="177">
        <v>282</v>
      </c>
    </row>
    <row r="60" spans="1:4" s="156" customFormat="1">
      <c r="A60" s="40"/>
      <c r="B60" s="175" t="s">
        <v>241</v>
      </c>
      <c r="C60" s="152"/>
      <c r="D60" s="116"/>
    </row>
    <row r="61" spans="1:4" s="156" customFormat="1">
      <c r="A61" s="40" t="s">
        <v>295</v>
      </c>
      <c r="B61" s="176" t="s">
        <v>287</v>
      </c>
      <c r="C61" s="152" t="s">
        <v>234</v>
      </c>
      <c r="D61" s="177">
        <v>358</v>
      </c>
    </row>
    <row r="62" spans="1:4" s="156" customFormat="1">
      <c r="A62" s="40" t="s">
        <v>296</v>
      </c>
      <c r="B62" s="178" t="s">
        <v>289</v>
      </c>
      <c r="C62" s="152" t="s">
        <v>234</v>
      </c>
      <c r="D62" s="177">
        <v>401</v>
      </c>
    </row>
    <row r="63" spans="1:4" s="156" customFormat="1">
      <c r="A63" s="40" t="s">
        <v>297</v>
      </c>
      <c r="B63" s="176" t="s">
        <v>291</v>
      </c>
      <c r="C63" s="152" t="s">
        <v>234</v>
      </c>
      <c r="D63" s="177">
        <v>472</v>
      </c>
    </row>
    <row r="64" spans="1:4" s="156" customFormat="1">
      <c r="A64" s="40"/>
      <c r="B64" s="179" t="s">
        <v>246</v>
      </c>
      <c r="C64" s="152"/>
      <c r="D64" s="116"/>
    </row>
    <row r="65" spans="1:4" s="156" customFormat="1">
      <c r="A65" s="40"/>
      <c r="B65" s="175" t="s">
        <v>231</v>
      </c>
      <c r="C65" s="152"/>
      <c r="D65" s="116"/>
    </row>
    <row r="66" spans="1:4" s="156" customFormat="1">
      <c r="A66" s="40" t="s">
        <v>298</v>
      </c>
      <c r="B66" s="176" t="s">
        <v>233</v>
      </c>
      <c r="C66" s="152" t="s">
        <v>234</v>
      </c>
      <c r="D66" s="177">
        <v>245</v>
      </c>
    </row>
    <row r="67" spans="1:4" s="156" customFormat="1">
      <c r="A67" s="40" t="s">
        <v>299</v>
      </c>
      <c r="B67" s="178" t="s">
        <v>300</v>
      </c>
      <c r="C67" s="152" t="s">
        <v>234</v>
      </c>
      <c r="D67" s="177">
        <v>326</v>
      </c>
    </row>
    <row r="68" spans="1:4" s="156" customFormat="1">
      <c r="A68" s="40" t="s">
        <v>301</v>
      </c>
      <c r="B68" s="176" t="s">
        <v>302</v>
      </c>
      <c r="C68" s="152" t="s">
        <v>234</v>
      </c>
      <c r="D68" s="177">
        <v>424</v>
      </c>
    </row>
    <row r="69" spans="1:4" s="156" customFormat="1">
      <c r="A69" s="40"/>
      <c r="B69" s="175" t="s">
        <v>292</v>
      </c>
      <c r="C69" s="152"/>
      <c r="D69" s="116"/>
    </row>
    <row r="70" spans="1:4" s="156" customFormat="1">
      <c r="A70" s="40" t="s">
        <v>303</v>
      </c>
      <c r="B70" s="176" t="s">
        <v>294</v>
      </c>
      <c r="C70" s="152" t="s">
        <v>282</v>
      </c>
      <c r="D70" s="177">
        <v>366</v>
      </c>
    </row>
    <row r="71" spans="1:4" s="156" customFormat="1">
      <c r="A71" s="40"/>
      <c r="B71" s="175" t="s">
        <v>241</v>
      </c>
      <c r="C71" s="152"/>
      <c r="D71" s="116"/>
    </row>
    <row r="72" spans="1:4" s="156" customFormat="1">
      <c r="A72" s="40" t="s">
        <v>304</v>
      </c>
      <c r="B72" s="176" t="s">
        <v>233</v>
      </c>
      <c r="C72" s="152" t="s">
        <v>234</v>
      </c>
      <c r="D72" s="177">
        <v>365</v>
      </c>
    </row>
    <row r="73" spans="1:4" s="156" customFormat="1">
      <c r="A73" s="40" t="s">
        <v>305</v>
      </c>
      <c r="B73" s="178" t="s">
        <v>300</v>
      </c>
      <c r="C73" s="152" t="s">
        <v>234</v>
      </c>
      <c r="D73" s="177">
        <v>451</v>
      </c>
    </row>
    <row r="74" spans="1:4" s="156" customFormat="1">
      <c r="A74" s="40" t="s">
        <v>306</v>
      </c>
      <c r="B74" s="176" t="s">
        <v>302</v>
      </c>
      <c r="C74" s="152" t="s">
        <v>234</v>
      </c>
      <c r="D74" s="177">
        <v>572</v>
      </c>
    </row>
    <row r="75" spans="1:4" s="156" customFormat="1">
      <c r="A75" s="40"/>
      <c r="B75" s="179" t="s">
        <v>307</v>
      </c>
      <c r="C75" s="154"/>
      <c r="D75" s="116"/>
    </row>
    <row r="76" spans="1:4" s="156" customFormat="1" ht="15.75" thickBot="1">
      <c r="A76" s="40" t="s">
        <v>308</v>
      </c>
      <c r="B76" s="176" t="s">
        <v>309</v>
      </c>
      <c r="C76" s="152" t="s">
        <v>282</v>
      </c>
      <c r="D76" s="177">
        <v>272</v>
      </c>
    </row>
    <row r="77" spans="1:4" s="156" customFormat="1" ht="15.75" thickBot="1">
      <c r="A77" s="594" t="s">
        <v>310</v>
      </c>
      <c r="B77" s="595"/>
      <c r="C77" s="595"/>
      <c r="D77" s="596"/>
    </row>
    <row r="78" spans="1:4" s="156" customFormat="1">
      <c r="A78" s="40" t="s">
        <v>311</v>
      </c>
      <c r="B78" s="176" t="s">
        <v>261</v>
      </c>
      <c r="C78" s="152" t="s">
        <v>156</v>
      </c>
      <c r="D78" s="177">
        <v>164</v>
      </c>
    </row>
    <row r="79" spans="1:4" s="156" customFormat="1" ht="15.75" thickBot="1">
      <c r="A79" s="40" t="s">
        <v>312</v>
      </c>
      <c r="B79" s="176" t="s">
        <v>263</v>
      </c>
      <c r="C79" s="152" t="s">
        <v>156</v>
      </c>
      <c r="D79" s="177">
        <v>215</v>
      </c>
    </row>
    <row r="80" spans="1:4" s="156" customFormat="1" ht="15.75" thickBot="1">
      <c r="A80" s="594" t="s">
        <v>313</v>
      </c>
      <c r="B80" s="595"/>
      <c r="C80" s="595"/>
      <c r="D80" s="596"/>
    </row>
    <row r="81" spans="1:4" s="156" customFormat="1">
      <c r="A81" s="40"/>
      <c r="B81" s="175" t="s">
        <v>314</v>
      </c>
      <c r="C81" s="154"/>
      <c r="D81" s="116"/>
    </row>
    <row r="82" spans="1:4" s="156" customFormat="1">
      <c r="A82" s="40" t="s">
        <v>315</v>
      </c>
      <c r="B82" s="176" t="s">
        <v>316</v>
      </c>
      <c r="C82" s="152" t="s">
        <v>156</v>
      </c>
      <c r="D82" s="177">
        <v>224</v>
      </c>
    </row>
    <row r="83" spans="1:4" s="156" customFormat="1">
      <c r="A83" s="40" t="s">
        <v>736</v>
      </c>
      <c r="B83" s="176" t="s">
        <v>261</v>
      </c>
      <c r="C83" s="152" t="s">
        <v>156</v>
      </c>
      <c r="D83" s="177">
        <v>235</v>
      </c>
    </row>
    <row r="84" spans="1:4" s="156" customFormat="1">
      <c r="A84" s="40" t="s">
        <v>317</v>
      </c>
      <c r="B84" s="176" t="s">
        <v>318</v>
      </c>
      <c r="C84" s="152" t="s">
        <v>156</v>
      </c>
      <c r="D84" s="177">
        <v>300</v>
      </c>
    </row>
    <row r="85" spans="1:4" s="156" customFormat="1">
      <c r="A85" s="40" t="s">
        <v>319</v>
      </c>
      <c r="B85" s="176" t="s">
        <v>320</v>
      </c>
      <c r="C85" s="152" t="s">
        <v>156</v>
      </c>
      <c r="D85" s="177">
        <v>296</v>
      </c>
    </row>
    <row r="86" spans="1:4" s="156" customFormat="1">
      <c r="A86" s="40"/>
      <c r="B86" s="175" t="s">
        <v>292</v>
      </c>
      <c r="C86" s="154"/>
      <c r="D86" s="116"/>
    </row>
    <row r="87" spans="1:4" s="156" customFormat="1">
      <c r="A87" s="40" t="s">
        <v>321</v>
      </c>
      <c r="B87" s="176" t="s">
        <v>322</v>
      </c>
      <c r="C87" s="152" t="s">
        <v>156</v>
      </c>
      <c r="D87" s="177">
        <v>110</v>
      </c>
    </row>
    <row r="88" spans="1:4" s="156" customFormat="1">
      <c r="A88" s="40"/>
      <c r="B88" s="175" t="s">
        <v>323</v>
      </c>
      <c r="C88" s="154"/>
      <c r="D88" s="116"/>
    </row>
    <row r="89" spans="1:4" s="156" customFormat="1">
      <c r="A89" s="40" t="s">
        <v>324</v>
      </c>
      <c r="B89" s="176" t="s">
        <v>325</v>
      </c>
      <c r="C89" s="152" t="s">
        <v>234</v>
      </c>
      <c r="D89" s="177">
        <v>102</v>
      </c>
    </row>
    <row r="90" spans="1:4" s="156" customFormat="1">
      <c r="A90" s="40"/>
      <c r="B90" s="179" t="s">
        <v>326</v>
      </c>
      <c r="C90" s="154"/>
      <c r="D90" s="116"/>
    </row>
    <row r="91" spans="1:4" s="156" customFormat="1">
      <c r="A91" s="40" t="s">
        <v>327</v>
      </c>
      <c r="B91" s="176" t="s">
        <v>328</v>
      </c>
      <c r="C91" s="152" t="s">
        <v>234</v>
      </c>
      <c r="D91" s="177">
        <v>21.1</v>
      </c>
    </row>
    <row r="92" spans="1:4" s="156" customFormat="1" ht="15.75" thickBot="1">
      <c r="A92" s="40" t="s">
        <v>329</v>
      </c>
      <c r="B92" s="176" t="s">
        <v>330</v>
      </c>
      <c r="C92" s="152" t="s">
        <v>234</v>
      </c>
      <c r="D92" s="177">
        <v>12.5</v>
      </c>
    </row>
    <row r="93" spans="1:4" s="156" customFormat="1" ht="15.75" thickBot="1">
      <c r="A93" s="594" t="s">
        <v>331</v>
      </c>
      <c r="B93" s="595"/>
      <c r="C93" s="595"/>
      <c r="D93" s="596"/>
    </row>
    <row r="94" spans="1:4" s="156" customFormat="1">
      <c r="A94" s="40" t="s">
        <v>332</v>
      </c>
      <c r="B94" s="176" t="s">
        <v>333</v>
      </c>
      <c r="C94" s="152" t="s">
        <v>334</v>
      </c>
      <c r="D94" s="177">
        <v>28.1</v>
      </c>
    </row>
    <row r="95" spans="1:4" s="156" customFormat="1">
      <c r="A95" s="40"/>
      <c r="B95" s="175" t="s">
        <v>335</v>
      </c>
      <c r="C95" s="154"/>
      <c r="D95" s="116"/>
    </row>
    <row r="96" spans="1:4" s="156" customFormat="1">
      <c r="A96" s="40" t="s">
        <v>336</v>
      </c>
      <c r="B96" s="176" t="s">
        <v>337</v>
      </c>
      <c r="C96" s="152"/>
      <c r="D96" s="177"/>
    </row>
    <row r="97" spans="1:4" s="156" customFormat="1">
      <c r="A97" s="40"/>
      <c r="B97" s="182" t="s">
        <v>338</v>
      </c>
      <c r="C97" s="78" t="s">
        <v>282</v>
      </c>
      <c r="D97" s="116">
        <v>69.8</v>
      </c>
    </row>
    <row r="98" spans="1:4" s="156" customFormat="1" ht="15.75" thickBot="1">
      <c r="A98" s="41" t="s">
        <v>339</v>
      </c>
      <c r="B98" s="183" t="s">
        <v>340</v>
      </c>
      <c r="C98" s="153" t="s">
        <v>282</v>
      </c>
      <c r="D98" s="181">
        <v>118</v>
      </c>
    </row>
    <row r="99" spans="1:4" s="156" customFormat="1" ht="15.75" thickBot="1">
      <c r="D99" s="171" t="s">
        <v>341</v>
      </c>
    </row>
    <row r="100" spans="1:4" s="156" customFormat="1" ht="15.75" thickBot="1">
      <c r="A100" s="172" t="s">
        <v>226</v>
      </c>
      <c r="B100" s="173" t="s">
        <v>227</v>
      </c>
      <c r="C100" s="173" t="s">
        <v>228</v>
      </c>
      <c r="D100" s="174" t="s">
        <v>146</v>
      </c>
    </row>
    <row r="101" spans="1:4" s="156" customFormat="1" ht="15.75" thickBot="1">
      <c r="A101" s="594" t="s">
        <v>342</v>
      </c>
      <c r="B101" s="595"/>
      <c r="C101" s="595"/>
      <c r="D101" s="596"/>
    </row>
    <row r="102" spans="1:4" s="156" customFormat="1">
      <c r="A102" s="40" t="s">
        <v>343</v>
      </c>
      <c r="B102" s="176" t="s">
        <v>344</v>
      </c>
      <c r="C102" s="152" t="s">
        <v>156</v>
      </c>
      <c r="D102" s="177">
        <v>53.1</v>
      </c>
    </row>
    <row r="103" spans="1:4" s="156" customFormat="1">
      <c r="A103" s="40"/>
      <c r="B103" s="175" t="s">
        <v>345</v>
      </c>
      <c r="C103" s="154"/>
      <c r="D103" s="116"/>
    </row>
    <row r="104" spans="1:4" s="156" customFormat="1">
      <c r="A104" s="40" t="s">
        <v>346</v>
      </c>
      <c r="B104" s="176" t="s">
        <v>347</v>
      </c>
      <c r="C104" s="152" t="s">
        <v>234</v>
      </c>
      <c r="D104" s="177">
        <v>82</v>
      </c>
    </row>
    <row r="105" spans="1:4" s="156" customFormat="1">
      <c r="A105" s="40"/>
      <c r="B105" s="179" t="s">
        <v>348</v>
      </c>
      <c r="C105" s="154"/>
      <c r="D105" s="116"/>
    </row>
    <row r="106" spans="1:4" s="156" customFormat="1">
      <c r="A106" s="40" t="s">
        <v>349</v>
      </c>
      <c r="B106" s="176" t="s">
        <v>350</v>
      </c>
      <c r="C106" s="152" t="s">
        <v>234</v>
      </c>
      <c r="D106" s="177">
        <v>70.3</v>
      </c>
    </row>
    <row r="107" spans="1:4" s="156" customFormat="1" ht="15.75" thickBot="1">
      <c r="A107" s="40" t="s">
        <v>351</v>
      </c>
      <c r="B107" s="176" t="s">
        <v>352</v>
      </c>
      <c r="C107" s="152" t="s">
        <v>234</v>
      </c>
      <c r="D107" s="177">
        <v>66.400000000000006</v>
      </c>
    </row>
    <row r="108" spans="1:4" s="156" customFormat="1" ht="15.75" thickBot="1">
      <c r="A108" s="594" t="s">
        <v>353</v>
      </c>
      <c r="B108" s="595"/>
      <c r="C108" s="595"/>
      <c r="D108" s="596"/>
    </row>
    <row r="109" spans="1:4" s="156" customFormat="1">
      <c r="A109" s="40"/>
      <c r="B109" s="175" t="s">
        <v>354</v>
      </c>
      <c r="C109" s="154"/>
      <c r="D109" s="116"/>
    </row>
    <row r="110" spans="1:4" s="156" customFormat="1">
      <c r="A110" s="40" t="s">
        <v>355</v>
      </c>
      <c r="B110" s="176" t="s">
        <v>263</v>
      </c>
      <c r="C110" s="152" t="s">
        <v>334</v>
      </c>
      <c r="D110" s="177">
        <v>29.5</v>
      </c>
    </row>
    <row r="111" spans="1:4" s="156" customFormat="1">
      <c r="A111" s="40" t="s">
        <v>356</v>
      </c>
      <c r="B111" s="176" t="s">
        <v>261</v>
      </c>
      <c r="C111" s="152" t="s">
        <v>334</v>
      </c>
      <c r="D111" s="177">
        <v>30.6</v>
      </c>
    </row>
    <row r="112" spans="1:4" s="156" customFormat="1">
      <c r="A112" s="40" t="s">
        <v>357</v>
      </c>
      <c r="B112" s="176" t="s">
        <v>316</v>
      </c>
      <c r="C112" s="152" t="s">
        <v>334</v>
      </c>
      <c r="D112" s="177">
        <v>30.2</v>
      </c>
    </row>
    <row r="113" spans="1:4" s="156" customFormat="1">
      <c r="A113" s="40"/>
      <c r="B113" s="175" t="s">
        <v>292</v>
      </c>
      <c r="C113" s="154"/>
      <c r="D113" s="116"/>
    </row>
    <row r="114" spans="1:4" s="156" customFormat="1">
      <c r="A114" s="40" t="s">
        <v>358</v>
      </c>
      <c r="B114" s="176" t="s">
        <v>359</v>
      </c>
      <c r="C114" s="152" t="s">
        <v>282</v>
      </c>
      <c r="D114" s="177">
        <v>60.1</v>
      </c>
    </row>
    <row r="115" spans="1:4" s="156" customFormat="1" ht="15.75" thickBot="1">
      <c r="A115" s="40" t="s">
        <v>360</v>
      </c>
      <c r="B115" s="176" t="s">
        <v>361</v>
      </c>
      <c r="C115" s="152" t="s">
        <v>234</v>
      </c>
      <c r="D115" s="177">
        <v>60.9</v>
      </c>
    </row>
    <row r="116" spans="1:4" s="156" customFormat="1" ht="15.75" thickBot="1">
      <c r="A116" s="594" t="s">
        <v>362</v>
      </c>
      <c r="B116" s="595"/>
      <c r="C116" s="595"/>
      <c r="D116" s="596"/>
    </row>
    <row r="117" spans="1:4" s="156" customFormat="1">
      <c r="A117" s="40"/>
      <c r="B117" s="179" t="s">
        <v>363</v>
      </c>
      <c r="C117" s="154"/>
      <c r="D117" s="116"/>
    </row>
    <row r="118" spans="1:4" s="156" customFormat="1">
      <c r="A118" s="40"/>
      <c r="B118" s="179" t="s">
        <v>364</v>
      </c>
      <c r="C118" s="154"/>
      <c r="D118" s="116"/>
    </row>
    <row r="119" spans="1:4" s="156" customFormat="1">
      <c r="A119" s="40" t="s">
        <v>365</v>
      </c>
      <c r="B119" s="176" t="s">
        <v>366</v>
      </c>
      <c r="C119" s="152" t="s">
        <v>282</v>
      </c>
      <c r="D119" s="177">
        <v>3380</v>
      </c>
    </row>
    <row r="120" spans="1:4" s="156" customFormat="1">
      <c r="A120" s="40" t="s">
        <v>367</v>
      </c>
      <c r="B120" s="176" t="s">
        <v>368</v>
      </c>
      <c r="C120" s="152" t="s">
        <v>282</v>
      </c>
      <c r="D120" s="177">
        <v>4040</v>
      </c>
    </row>
    <row r="121" spans="1:4" s="156" customFormat="1">
      <c r="A121" s="40" t="s">
        <v>369</v>
      </c>
      <c r="B121" s="176" t="s">
        <v>370</v>
      </c>
      <c r="C121" s="152" t="s">
        <v>282</v>
      </c>
      <c r="D121" s="177">
        <v>3640</v>
      </c>
    </row>
    <row r="122" spans="1:4" s="156" customFormat="1">
      <c r="A122" s="40" t="s">
        <v>371</v>
      </c>
      <c r="B122" s="176" t="s">
        <v>372</v>
      </c>
      <c r="C122" s="152" t="s">
        <v>282</v>
      </c>
      <c r="D122" s="177">
        <v>4560</v>
      </c>
    </row>
    <row r="123" spans="1:4" s="156" customFormat="1">
      <c r="A123" s="40"/>
      <c r="B123" s="179" t="s">
        <v>373</v>
      </c>
      <c r="C123" s="154"/>
      <c r="D123" s="116"/>
    </row>
    <row r="124" spans="1:4" s="156" customFormat="1">
      <c r="A124" s="40" t="s">
        <v>374</v>
      </c>
      <c r="B124" s="176" t="s">
        <v>366</v>
      </c>
      <c r="C124" s="152" t="s">
        <v>282</v>
      </c>
      <c r="D124" s="177">
        <v>6050</v>
      </c>
    </row>
    <row r="125" spans="1:4" s="156" customFormat="1">
      <c r="A125" s="40" t="s">
        <v>375</v>
      </c>
      <c r="B125" s="176" t="s">
        <v>368</v>
      </c>
      <c r="C125" s="152" t="s">
        <v>282</v>
      </c>
      <c r="D125" s="177">
        <v>7270</v>
      </c>
    </row>
    <row r="126" spans="1:4" s="156" customFormat="1">
      <c r="A126" s="40" t="s">
        <v>376</v>
      </c>
      <c r="B126" s="176" t="s">
        <v>370</v>
      </c>
      <c r="C126" s="152" t="s">
        <v>282</v>
      </c>
      <c r="D126" s="177">
        <v>6540</v>
      </c>
    </row>
    <row r="127" spans="1:4" s="156" customFormat="1">
      <c r="A127" s="40" t="s">
        <v>377</v>
      </c>
      <c r="B127" s="176" t="s">
        <v>372</v>
      </c>
      <c r="C127" s="152" t="s">
        <v>282</v>
      </c>
      <c r="D127" s="177">
        <v>8250</v>
      </c>
    </row>
    <row r="128" spans="1:4" s="156" customFormat="1">
      <c r="A128" s="40"/>
      <c r="B128" s="179" t="s">
        <v>378</v>
      </c>
      <c r="C128" s="154"/>
      <c r="D128" s="116"/>
    </row>
    <row r="129" spans="1:4" s="156" customFormat="1">
      <c r="A129" s="40" t="s">
        <v>379</v>
      </c>
      <c r="B129" s="176" t="s">
        <v>364</v>
      </c>
      <c r="C129" s="152" t="s">
        <v>282</v>
      </c>
      <c r="D129" s="177">
        <v>909</v>
      </c>
    </row>
    <row r="130" spans="1:4" s="156" customFormat="1">
      <c r="A130" s="40" t="s">
        <v>380</v>
      </c>
      <c r="B130" s="176" t="s">
        <v>373</v>
      </c>
      <c r="C130" s="152" t="s">
        <v>282</v>
      </c>
      <c r="D130" s="177">
        <v>1370</v>
      </c>
    </row>
    <row r="131" spans="1:4" s="156" customFormat="1">
      <c r="A131" s="40"/>
      <c r="B131" s="179" t="s">
        <v>381</v>
      </c>
      <c r="C131" s="154"/>
      <c r="D131" s="116"/>
    </row>
    <row r="132" spans="1:4" s="156" customFormat="1">
      <c r="A132" s="40"/>
      <c r="B132" s="179" t="s">
        <v>382</v>
      </c>
      <c r="C132" s="154"/>
      <c r="D132" s="116"/>
    </row>
    <row r="133" spans="1:4" s="156" customFormat="1">
      <c r="A133" s="40" t="s">
        <v>383</v>
      </c>
      <c r="B133" s="176" t="s">
        <v>384</v>
      </c>
      <c r="C133" s="152" t="s">
        <v>282</v>
      </c>
      <c r="D133" s="177">
        <v>184</v>
      </c>
    </row>
    <row r="134" spans="1:4" s="156" customFormat="1">
      <c r="A134" s="40" t="s">
        <v>385</v>
      </c>
      <c r="B134" s="178" t="s">
        <v>386</v>
      </c>
      <c r="C134" s="152" t="s">
        <v>282</v>
      </c>
      <c r="D134" s="177">
        <v>238</v>
      </c>
    </row>
    <row r="135" spans="1:4" s="156" customFormat="1">
      <c r="A135" s="40" t="s">
        <v>387</v>
      </c>
      <c r="B135" s="178" t="s">
        <v>388</v>
      </c>
      <c r="C135" s="152" t="s">
        <v>282</v>
      </c>
      <c r="D135" s="177">
        <v>260</v>
      </c>
    </row>
    <row r="136" spans="1:4" s="156" customFormat="1">
      <c r="A136" s="40"/>
      <c r="B136" s="179" t="s">
        <v>389</v>
      </c>
      <c r="C136" s="154"/>
      <c r="D136" s="116"/>
    </row>
    <row r="137" spans="1:4" s="156" customFormat="1">
      <c r="A137" s="40" t="s">
        <v>390</v>
      </c>
      <c r="B137" s="176" t="s">
        <v>384</v>
      </c>
      <c r="C137" s="152" t="s">
        <v>282</v>
      </c>
      <c r="D137" s="177">
        <v>314</v>
      </c>
    </row>
    <row r="138" spans="1:4" s="156" customFormat="1">
      <c r="A138" s="40" t="s">
        <v>391</v>
      </c>
      <c r="B138" s="178" t="s">
        <v>386</v>
      </c>
      <c r="C138" s="152" t="s">
        <v>282</v>
      </c>
      <c r="D138" s="177">
        <v>359</v>
      </c>
    </row>
    <row r="139" spans="1:4" s="156" customFormat="1">
      <c r="A139" s="40" t="s">
        <v>392</v>
      </c>
      <c r="B139" s="178" t="s">
        <v>388</v>
      </c>
      <c r="C139" s="152" t="s">
        <v>282</v>
      </c>
      <c r="D139" s="177">
        <v>434</v>
      </c>
    </row>
    <row r="140" spans="1:4" s="156" customFormat="1">
      <c r="A140" s="40"/>
      <c r="B140" s="179" t="s">
        <v>393</v>
      </c>
      <c r="C140" s="154"/>
      <c r="D140" s="116"/>
    </row>
    <row r="141" spans="1:4" s="156" customFormat="1">
      <c r="A141" s="40" t="s">
        <v>394</v>
      </c>
      <c r="B141" s="176" t="s">
        <v>364</v>
      </c>
      <c r="C141" s="152" t="s">
        <v>282</v>
      </c>
      <c r="D141" s="177">
        <v>1510</v>
      </c>
    </row>
    <row r="142" spans="1:4" s="156" customFormat="1">
      <c r="A142" s="40"/>
      <c r="B142" s="179" t="s">
        <v>389</v>
      </c>
      <c r="C142" s="154"/>
      <c r="D142" s="116"/>
    </row>
    <row r="143" spans="1:4" s="156" customFormat="1">
      <c r="A143" s="40" t="s">
        <v>395</v>
      </c>
      <c r="B143" s="176" t="s">
        <v>396</v>
      </c>
      <c r="C143" s="152" t="s">
        <v>282</v>
      </c>
      <c r="D143" s="177">
        <v>1940</v>
      </c>
    </row>
    <row r="144" spans="1:4" s="156" customFormat="1">
      <c r="A144" s="40" t="s">
        <v>397</v>
      </c>
      <c r="B144" s="178" t="s">
        <v>398</v>
      </c>
      <c r="C144" s="152" t="s">
        <v>282</v>
      </c>
      <c r="D144" s="177">
        <v>2140</v>
      </c>
    </row>
    <row r="145" spans="1:4" s="156" customFormat="1">
      <c r="A145" s="40" t="s">
        <v>399</v>
      </c>
      <c r="B145" s="178" t="s">
        <v>400</v>
      </c>
      <c r="C145" s="152" t="s">
        <v>282</v>
      </c>
      <c r="D145" s="177">
        <v>2290</v>
      </c>
    </row>
    <row r="146" spans="1:4" s="156" customFormat="1">
      <c r="A146" s="40"/>
      <c r="B146" s="179" t="s">
        <v>401</v>
      </c>
      <c r="C146" s="154"/>
      <c r="D146" s="116"/>
    </row>
    <row r="147" spans="1:4" s="156" customFormat="1" ht="15.75" thickBot="1">
      <c r="A147" s="41" t="s">
        <v>402</v>
      </c>
      <c r="B147" s="183" t="s">
        <v>403</v>
      </c>
      <c r="C147" s="153" t="s">
        <v>282</v>
      </c>
      <c r="D147" s="181">
        <v>313</v>
      </c>
    </row>
    <row r="148" spans="1:4" s="156" customFormat="1" ht="15.75" thickBot="1">
      <c r="D148" s="171" t="s">
        <v>404</v>
      </c>
    </row>
    <row r="149" spans="1:4" s="156" customFormat="1">
      <c r="A149" s="172" t="s">
        <v>226</v>
      </c>
      <c r="B149" s="173" t="s">
        <v>227</v>
      </c>
      <c r="C149" s="173" t="s">
        <v>228</v>
      </c>
      <c r="D149" s="174" t="s">
        <v>146</v>
      </c>
    </row>
    <row r="150" spans="1:4" s="156" customFormat="1">
      <c r="A150" s="40"/>
      <c r="B150" s="179" t="s">
        <v>405</v>
      </c>
      <c r="C150" s="154"/>
      <c r="D150" s="116"/>
    </row>
    <row r="151" spans="1:4" s="156" customFormat="1">
      <c r="A151" s="40" t="s">
        <v>406</v>
      </c>
      <c r="B151" s="176" t="s">
        <v>407</v>
      </c>
      <c r="C151" s="152" t="s">
        <v>234</v>
      </c>
      <c r="D151" s="177">
        <v>100</v>
      </c>
    </row>
    <row r="152" spans="1:4" s="156" customFormat="1">
      <c r="A152" s="40" t="s">
        <v>408</v>
      </c>
      <c r="B152" s="176" t="s">
        <v>409</v>
      </c>
      <c r="C152" s="152" t="s">
        <v>234</v>
      </c>
      <c r="D152" s="177">
        <v>200</v>
      </c>
    </row>
    <row r="153" spans="1:4" s="156" customFormat="1">
      <c r="A153" s="40" t="s">
        <v>410</v>
      </c>
      <c r="B153" s="176" t="s">
        <v>411</v>
      </c>
      <c r="C153" s="152" t="s">
        <v>234</v>
      </c>
      <c r="D153" s="177">
        <v>161</v>
      </c>
    </row>
    <row r="154" spans="1:4" s="156" customFormat="1">
      <c r="A154" s="40"/>
      <c r="B154" s="179" t="s">
        <v>412</v>
      </c>
      <c r="C154" s="154"/>
      <c r="D154" s="116"/>
    </row>
    <row r="155" spans="1:4" s="156" customFormat="1">
      <c r="A155" s="40" t="s">
        <v>413</v>
      </c>
      <c r="B155" s="176" t="s">
        <v>364</v>
      </c>
      <c r="C155" s="152" t="s">
        <v>282</v>
      </c>
      <c r="D155" s="177">
        <v>113</v>
      </c>
    </row>
    <row r="156" spans="1:4" s="156" customFormat="1">
      <c r="A156" s="40" t="s">
        <v>414</v>
      </c>
      <c r="B156" s="176" t="s">
        <v>373</v>
      </c>
      <c r="C156" s="152" t="s">
        <v>282</v>
      </c>
      <c r="D156" s="177">
        <v>148</v>
      </c>
    </row>
    <row r="157" spans="1:4" s="156" customFormat="1">
      <c r="A157" s="40"/>
      <c r="B157" s="179" t="s">
        <v>415</v>
      </c>
      <c r="C157" s="154"/>
      <c r="D157" s="116"/>
    </row>
    <row r="158" spans="1:4" s="156" customFormat="1">
      <c r="A158" s="40" t="s">
        <v>416</v>
      </c>
      <c r="B158" s="176" t="s">
        <v>417</v>
      </c>
      <c r="C158" s="152" t="s">
        <v>282</v>
      </c>
      <c r="D158" s="177">
        <v>160</v>
      </c>
    </row>
    <row r="159" spans="1:4" s="156" customFormat="1">
      <c r="A159" s="40" t="s">
        <v>418</v>
      </c>
      <c r="B159" s="176" t="s">
        <v>419</v>
      </c>
      <c r="C159" s="152" t="s">
        <v>282</v>
      </c>
      <c r="D159" s="177">
        <v>184</v>
      </c>
    </row>
    <row r="160" spans="1:4" s="156" customFormat="1">
      <c r="A160" s="40" t="s">
        <v>420</v>
      </c>
      <c r="B160" s="176" t="s">
        <v>401</v>
      </c>
      <c r="C160" s="152" t="s">
        <v>282</v>
      </c>
      <c r="D160" s="177">
        <v>70.8</v>
      </c>
    </row>
    <row r="161" spans="1:4" s="156" customFormat="1">
      <c r="A161" s="40" t="s">
        <v>421</v>
      </c>
      <c r="B161" s="176" t="s">
        <v>422</v>
      </c>
      <c r="C161" s="152" t="s">
        <v>282</v>
      </c>
      <c r="D161" s="177">
        <v>29.6</v>
      </c>
    </row>
    <row r="162" spans="1:4" s="156" customFormat="1">
      <c r="A162" s="40" t="s">
        <v>423</v>
      </c>
      <c r="B162" s="176" t="s">
        <v>424</v>
      </c>
      <c r="C162" s="152" t="s">
        <v>282</v>
      </c>
      <c r="D162" s="184">
        <v>548</v>
      </c>
    </row>
    <row r="163" spans="1:4" s="156" customFormat="1" ht="15.75" thickBot="1">
      <c r="A163" s="40" t="s">
        <v>425</v>
      </c>
      <c r="B163" s="176" t="s">
        <v>426</v>
      </c>
      <c r="C163" s="152" t="s">
        <v>282</v>
      </c>
      <c r="D163" s="184">
        <v>623</v>
      </c>
    </row>
    <row r="164" spans="1:4" s="156" customFormat="1" ht="15.75" thickBot="1">
      <c r="A164" s="594" t="s">
        <v>427</v>
      </c>
      <c r="B164" s="595"/>
      <c r="C164" s="595"/>
      <c r="D164" s="596"/>
    </row>
    <row r="165" spans="1:4" s="156" customFormat="1">
      <c r="A165" s="40"/>
      <c r="B165" s="179" t="s">
        <v>428</v>
      </c>
      <c r="C165" s="154"/>
      <c r="D165" s="116"/>
    </row>
    <row r="166" spans="1:4" s="156" customFormat="1">
      <c r="A166" s="40"/>
      <c r="B166" s="179" t="s">
        <v>429</v>
      </c>
      <c r="C166" s="154"/>
      <c r="D166" s="116"/>
    </row>
    <row r="167" spans="1:4" s="156" customFormat="1">
      <c r="A167" s="40" t="s">
        <v>430</v>
      </c>
      <c r="B167" s="176" t="s">
        <v>384</v>
      </c>
      <c r="C167" s="152" t="s">
        <v>282</v>
      </c>
      <c r="D167" s="177">
        <v>6580</v>
      </c>
    </row>
    <row r="168" spans="1:4" s="156" customFormat="1">
      <c r="A168" s="40" t="s">
        <v>431</v>
      </c>
      <c r="B168" s="178" t="s">
        <v>432</v>
      </c>
      <c r="C168" s="152" t="s">
        <v>282</v>
      </c>
      <c r="D168" s="177">
        <v>7200</v>
      </c>
    </row>
    <row r="169" spans="1:4" s="156" customFormat="1">
      <c r="A169" s="40" t="s">
        <v>433</v>
      </c>
      <c r="B169" s="178" t="s">
        <v>434</v>
      </c>
      <c r="C169" s="152" t="s">
        <v>282</v>
      </c>
      <c r="D169" s="177">
        <v>8310</v>
      </c>
    </row>
    <row r="170" spans="1:4" s="156" customFormat="1">
      <c r="A170" s="40"/>
      <c r="B170" s="179" t="s">
        <v>435</v>
      </c>
      <c r="C170" s="154"/>
      <c r="D170" s="116"/>
    </row>
    <row r="171" spans="1:4" s="156" customFormat="1">
      <c r="A171" s="40" t="s">
        <v>436</v>
      </c>
      <c r="B171" s="176" t="s">
        <v>437</v>
      </c>
      <c r="C171" s="152" t="s">
        <v>282</v>
      </c>
      <c r="D171" s="177">
        <v>7220</v>
      </c>
    </row>
    <row r="172" spans="1:4" s="156" customFormat="1">
      <c r="A172" s="40" t="s">
        <v>438</v>
      </c>
      <c r="B172" s="178" t="s">
        <v>439</v>
      </c>
      <c r="C172" s="152" t="s">
        <v>282</v>
      </c>
      <c r="D172" s="177">
        <v>7320</v>
      </c>
    </row>
    <row r="173" spans="1:4" s="156" customFormat="1">
      <c r="A173" s="40" t="s">
        <v>440</v>
      </c>
      <c r="B173" s="178" t="s">
        <v>441</v>
      </c>
      <c r="C173" s="152" t="s">
        <v>282</v>
      </c>
      <c r="D173" s="177">
        <v>8440</v>
      </c>
    </row>
    <row r="174" spans="1:4" s="156" customFormat="1">
      <c r="A174" s="40" t="s">
        <v>442</v>
      </c>
      <c r="B174" s="178" t="s">
        <v>443</v>
      </c>
      <c r="C174" s="152" t="s">
        <v>282</v>
      </c>
      <c r="D174" s="177">
        <v>9550</v>
      </c>
    </row>
    <row r="175" spans="1:4" s="156" customFormat="1">
      <c r="A175" s="40"/>
      <c r="B175" s="179" t="s">
        <v>444</v>
      </c>
      <c r="C175" s="154"/>
      <c r="D175" s="116"/>
    </row>
    <row r="176" spans="1:4" s="156" customFormat="1">
      <c r="A176" s="40" t="s">
        <v>445</v>
      </c>
      <c r="B176" s="176" t="s">
        <v>446</v>
      </c>
      <c r="C176" s="152" t="s">
        <v>282</v>
      </c>
      <c r="D176" s="177">
        <v>25900</v>
      </c>
    </row>
    <row r="177" spans="1:4" s="156" customFormat="1">
      <c r="A177" s="40" t="s">
        <v>447</v>
      </c>
      <c r="B177" s="178" t="s">
        <v>448</v>
      </c>
      <c r="C177" s="152" t="s">
        <v>282</v>
      </c>
      <c r="D177" s="177">
        <v>27400</v>
      </c>
    </row>
    <row r="178" spans="1:4" s="156" customFormat="1">
      <c r="A178" s="40"/>
      <c r="B178" s="179" t="s">
        <v>449</v>
      </c>
      <c r="C178" s="154"/>
      <c r="D178" s="116"/>
    </row>
    <row r="179" spans="1:4" s="156" customFormat="1">
      <c r="A179" s="40" t="s">
        <v>450</v>
      </c>
      <c r="B179" s="176" t="s">
        <v>451</v>
      </c>
      <c r="C179" s="152" t="s">
        <v>282</v>
      </c>
      <c r="D179" s="177">
        <v>33900</v>
      </c>
    </row>
    <row r="180" spans="1:4" s="156" customFormat="1">
      <c r="A180" s="40"/>
      <c r="B180" s="179" t="s">
        <v>452</v>
      </c>
      <c r="C180" s="154"/>
      <c r="D180" s="116"/>
    </row>
    <row r="181" spans="1:4" s="156" customFormat="1">
      <c r="A181" s="40" t="s">
        <v>453</v>
      </c>
      <c r="B181" s="176" t="s">
        <v>454</v>
      </c>
      <c r="C181" s="152" t="s">
        <v>282</v>
      </c>
      <c r="D181" s="177">
        <v>11800</v>
      </c>
    </row>
    <row r="182" spans="1:4" s="156" customFormat="1">
      <c r="A182" s="40"/>
      <c r="B182" s="179" t="s">
        <v>455</v>
      </c>
      <c r="C182" s="154"/>
      <c r="D182" s="116"/>
    </row>
    <row r="183" spans="1:4" s="156" customFormat="1">
      <c r="A183" s="40" t="s">
        <v>456</v>
      </c>
      <c r="B183" s="176" t="s">
        <v>457</v>
      </c>
      <c r="C183" s="152" t="s">
        <v>282</v>
      </c>
      <c r="D183" s="177">
        <v>13100</v>
      </c>
    </row>
    <row r="184" spans="1:4" s="156" customFormat="1">
      <c r="A184" s="40"/>
      <c r="B184" s="179" t="s">
        <v>458</v>
      </c>
      <c r="C184" s="154"/>
      <c r="D184" s="116"/>
    </row>
    <row r="185" spans="1:4" s="156" customFormat="1">
      <c r="A185" s="40" t="s">
        <v>459</v>
      </c>
      <c r="B185" s="176" t="s">
        <v>451</v>
      </c>
      <c r="C185" s="152" t="s">
        <v>282</v>
      </c>
      <c r="D185" s="177">
        <v>48600</v>
      </c>
    </row>
    <row r="186" spans="1:4" s="156" customFormat="1">
      <c r="A186" s="40" t="s">
        <v>460</v>
      </c>
      <c r="B186" s="176" t="s">
        <v>461</v>
      </c>
      <c r="C186" s="152" t="s">
        <v>282</v>
      </c>
      <c r="D186" s="177">
        <v>52500</v>
      </c>
    </row>
    <row r="187" spans="1:4" s="156" customFormat="1">
      <c r="A187" s="40"/>
      <c r="B187" s="179" t="s">
        <v>462</v>
      </c>
      <c r="C187" s="154"/>
      <c r="D187" s="116"/>
    </row>
    <row r="188" spans="1:4" s="156" customFormat="1">
      <c r="A188" s="40"/>
      <c r="B188" s="179" t="s">
        <v>429</v>
      </c>
      <c r="C188" s="154"/>
      <c r="D188" s="116"/>
    </row>
    <row r="189" spans="1:4" s="156" customFormat="1">
      <c r="A189" s="40" t="s">
        <v>463</v>
      </c>
      <c r="B189" s="176" t="s">
        <v>384</v>
      </c>
      <c r="C189" s="152" t="s">
        <v>282</v>
      </c>
      <c r="D189" s="177">
        <v>7750</v>
      </c>
    </row>
    <row r="190" spans="1:4" s="156" customFormat="1">
      <c r="A190" s="40" t="s">
        <v>464</v>
      </c>
      <c r="B190" s="178" t="s">
        <v>432</v>
      </c>
      <c r="C190" s="152" t="s">
        <v>282</v>
      </c>
      <c r="D190" s="177">
        <v>8490</v>
      </c>
    </row>
    <row r="191" spans="1:4" s="156" customFormat="1">
      <c r="A191" s="40" t="s">
        <v>465</v>
      </c>
      <c r="B191" s="178" t="s">
        <v>434</v>
      </c>
      <c r="C191" s="152" t="s">
        <v>282</v>
      </c>
      <c r="D191" s="177">
        <v>9800</v>
      </c>
    </row>
    <row r="192" spans="1:4" s="156" customFormat="1">
      <c r="A192" s="40"/>
      <c r="B192" s="179" t="s">
        <v>435</v>
      </c>
      <c r="C192" s="154"/>
      <c r="D192" s="116"/>
    </row>
    <row r="193" spans="1:4" s="156" customFormat="1">
      <c r="A193" s="40" t="s">
        <v>466</v>
      </c>
      <c r="B193" s="176" t="s">
        <v>437</v>
      </c>
      <c r="C193" s="152" t="s">
        <v>282</v>
      </c>
      <c r="D193" s="177">
        <v>8510</v>
      </c>
    </row>
    <row r="194" spans="1:4" s="156" customFormat="1">
      <c r="A194" s="40" t="s">
        <v>467</v>
      </c>
      <c r="B194" s="178" t="s">
        <v>439</v>
      </c>
      <c r="C194" s="152" t="s">
        <v>282</v>
      </c>
      <c r="D194" s="177">
        <v>8640</v>
      </c>
    </row>
    <row r="195" spans="1:4" s="156" customFormat="1">
      <c r="A195" s="40" t="s">
        <v>468</v>
      </c>
      <c r="B195" s="178" t="s">
        <v>441</v>
      </c>
      <c r="C195" s="152" t="s">
        <v>282</v>
      </c>
      <c r="D195" s="177">
        <v>9950</v>
      </c>
    </row>
    <row r="196" spans="1:4" s="156" customFormat="1" ht="15.75" thickBot="1">
      <c r="A196" s="41" t="s">
        <v>469</v>
      </c>
      <c r="B196" s="185" t="s">
        <v>443</v>
      </c>
      <c r="C196" s="153" t="s">
        <v>282</v>
      </c>
      <c r="D196" s="181">
        <v>11300</v>
      </c>
    </row>
    <row r="197" spans="1:4" s="156" customFormat="1" ht="15.75" thickBot="1">
      <c r="D197" s="171" t="s">
        <v>470</v>
      </c>
    </row>
    <row r="198" spans="1:4" s="156" customFormat="1">
      <c r="A198" s="172" t="s">
        <v>226</v>
      </c>
      <c r="B198" s="173" t="s">
        <v>227</v>
      </c>
      <c r="C198" s="173" t="s">
        <v>228</v>
      </c>
      <c r="D198" s="174" t="s">
        <v>146</v>
      </c>
    </row>
    <row r="199" spans="1:4" s="156" customFormat="1">
      <c r="A199" s="40"/>
      <c r="B199" s="179" t="s">
        <v>444</v>
      </c>
      <c r="C199" s="154"/>
      <c r="D199" s="116"/>
    </row>
    <row r="200" spans="1:4" s="156" customFormat="1">
      <c r="A200" s="40" t="s">
        <v>471</v>
      </c>
      <c r="B200" s="176" t="s">
        <v>446</v>
      </c>
      <c r="C200" s="152" t="s">
        <v>282</v>
      </c>
      <c r="D200" s="177">
        <v>29200</v>
      </c>
    </row>
    <row r="201" spans="1:4" s="156" customFormat="1">
      <c r="A201" s="40"/>
      <c r="B201" s="179" t="s">
        <v>449</v>
      </c>
      <c r="C201" s="154"/>
      <c r="D201" s="116"/>
    </row>
    <row r="202" spans="1:4" s="156" customFormat="1">
      <c r="A202" s="40" t="s">
        <v>472</v>
      </c>
      <c r="B202" s="176" t="s">
        <v>451</v>
      </c>
      <c r="C202" s="152" t="s">
        <v>282</v>
      </c>
      <c r="D202" s="177">
        <v>36700</v>
      </c>
    </row>
    <row r="203" spans="1:4" s="156" customFormat="1">
      <c r="A203" s="40"/>
      <c r="B203" s="179" t="s">
        <v>452</v>
      </c>
      <c r="C203" s="154"/>
      <c r="D203" s="116"/>
    </row>
    <row r="204" spans="1:4" s="156" customFormat="1">
      <c r="A204" s="40" t="s">
        <v>473</v>
      </c>
      <c r="B204" s="176" t="s">
        <v>454</v>
      </c>
      <c r="C204" s="152" t="s">
        <v>282</v>
      </c>
      <c r="D204" s="177">
        <v>13400</v>
      </c>
    </row>
    <row r="205" spans="1:4" s="156" customFormat="1">
      <c r="A205" s="40"/>
      <c r="B205" s="179" t="s">
        <v>455</v>
      </c>
      <c r="C205" s="154"/>
      <c r="D205" s="116"/>
    </row>
    <row r="206" spans="1:4" s="156" customFormat="1">
      <c r="A206" s="40" t="s">
        <v>474</v>
      </c>
      <c r="B206" s="176" t="s">
        <v>457</v>
      </c>
      <c r="C206" s="152" t="s">
        <v>282</v>
      </c>
      <c r="D206" s="177">
        <v>14900</v>
      </c>
    </row>
    <row r="207" spans="1:4" s="156" customFormat="1">
      <c r="A207" s="40"/>
      <c r="B207" s="179" t="s">
        <v>475</v>
      </c>
      <c r="C207" s="154"/>
      <c r="D207" s="116"/>
    </row>
    <row r="208" spans="1:4" s="156" customFormat="1">
      <c r="A208" s="40" t="s">
        <v>476</v>
      </c>
      <c r="B208" s="176" t="s">
        <v>451</v>
      </c>
      <c r="C208" s="152" t="s">
        <v>282</v>
      </c>
      <c r="D208" s="177">
        <v>51800</v>
      </c>
    </row>
    <row r="209" spans="1:4" s="156" customFormat="1" ht="15.75" thickBot="1">
      <c r="A209" s="40" t="s">
        <v>477</v>
      </c>
      <c r="B209" s="176" t="s">
        <v>461</v>
      </c>
      <c r="C209" s="152" t="s">
        <v>282</v>
      </c>
      <c r="D209" s="177">
        <v>55700</v>
      </c>
    </row>
    <row r="210" spans="1:4" s="156" customFormat="1" ht="15.75" thickBot="1">
      <c r="A210" s="594" t="s">
        <v>478</v>
      </c>
      <c r="B210" s="595"/>
      <c r="C210" s="595"/>
      <c r="D210" s="596"/>
    </row>
    <row r="211" spans="1:4" s="156" customFormat="1">
      <c r="A211" s="40"/>
      <c r="B211" s="179" t="s">
        <v>479</v>
      </c>
      <c r="C211" s="154"/>
      <c r="D211" s="116"/>
    </row>
    <row r="212" spans="1:4" s="156" customFormat="1">
      <c r="A212" s="40" t="s">
        <v>480</v>
      </c>
      <c r="B212" s="176" t="s">
        <v>481</v>
      </c>
      <c r="C212" s="152" t="s">
        <v>282</v>
      </c>
      <c r="D212" s="177">
        <v>4120</v>
      </c>
    </row>
    <row r="213" spans="1:4" s="156" customFormat="1">
      <c r="A213" s="40" t="s">
        <v>482</v>
      </c>
      <c r="B213" s="178" t="s">
        <v>483</v>
      </c>
      <c r="C213" s="152" t="s">
        <v>282</v>
      </c>
      <c r="D213" s="177">
        <v>4600</v>
      </c>
    </row>
    <row r="214" spans="1:4" s="156" customFormat="1">
      <c r="A214" s="40" t="s">
        <v>484</v>
      </c>
      <c r="B214" s="178" t="s">
        <v>485</v>
      </c>
      <c r="C214" s="152" t="s">
        <v>282</v>
      </c>
      <c r="D214" s="177">
        <v>5030</v>
      </c>
    </row>
    <row r="215" spans="1:4" s="156" customFormat="1">
      <c r="A215" s="40" t="s">
        <v>486</v>
      </c>
      <c r="B215" s="176" t="s">
        <v>487</v>
      </c>
      <c r="C215" s="152" t="s">
        <v>282</v>
      </c>
      <c r="D215" s="177">
        <v>5610</v>
      </c>
    </row>
    <row r="216" spans="1:4" s="156" customFormat="1">
      <c r="A216" s="40"/>
      <c r="B216" s="179" t="s">
        <v>488</v>
      </c>
      <c r="C216" s="154"/>
      <c r="D216" s="116"/>
    </row>
    <row r="217" spans="1:4" s="156" customFormat="1">
      <c r="A217" s="40" t="s">
        <v>489</v>
      </c>
      <c r="B217" s="176" t="s">
        <v>490</v>
      </c>
      <c r="C217" s="152" t="s">
        <v>282</v>
      </c>
      <c r="D217" s="177">
        <v>97.7</v>
      </c>
    </row>
    <row r="218" spans="1:4" s="156" customFormat="1">
      <c r="A218" s="40" t="s">
        <v>741</v>
      </c>
      <c r="B218" s="176" t="s">
        <v>491</v>
      </c>
      <c r="C218" s="152" t="s">
        <v>282</v>
      </c>
      <c r="D218" s="177">
        <v>1480</v>
      </c>
    </row>
    <row r="219" spans="1:4" s="156" customFormat="1">
      <c r="A219" s="40" t="s">
        <v>492</v>
      </c>
      <c r="B219" s="176" t="s">
        <v>493</v>
      </c>
      <c r="C219" s="152" t="s">
        <v>494</v>
      </c>
      <c r="D219" s="177">
        <v>259</v>
      </c>
    </row>
    <row r="220" spans="1:4" s="156" customFormat="1">
      <c r="A220" s="40"/>
      <c r="B220" s="179" t="s">
        <v>495</v>
      </c>
      <c r="C220" s="154"/>
      <c r="D220" s="116"/>
    </row>
    <row r="221" spans="1:4" s="156" customFormat="1">
      <c r="A221" s="40"/>
      <c r="B221" s="179" t="s">
        <v>496</v>
      </c>
      <c r="C221" s="154"/>
      <c r="D221" s="116"/>
    </row>
    <row r="222" spans="1:4" s="156" customFormat="1">
      <c r="A222" s="40" t="s">
        <v>497</v>
      </c>
      <c r="B222" s="176" t="s">
        <v>481</v>
      </c>
      <c r="C222" s="152" t="s">
        <v>282</v>
      </c>
      <c r="D222" s="177">
        <v>1060</v>
      </c>
    </row>
    <row r="223" spans="1:4" s="156" customFormat="1">
      <c r="A223" s="40" t="s">
        <v>498</v>
      </c>
      <c r="B223" s="178" t="s">
        <v>483</v>
      </c>
      <c r="C223" s="152" t="s">
        <v>282</v>
      </c>
      <c r="D223" s="177">
        <v>1290</v>
      </c>
    </row>
    <row r="224" spans="1:4" s="156" customFormat="1">
      <c r="A224" s="40" t="s">
        <v>499</v>
      </c>
      <c r="B224" s="178" t="s">
        <v>485</v>
      </c>
      <c r="C224" s="152" t="s">
        <v>282</v>
      </c>
      <c r="D224" s="177">
        <v>1720</v>
      </c>
    </row>
    <row r="225" spans="1:4" s="156" customFormat="1">
      <c r="A225" s="40" t="s">
        <v>500</v>
      </c>
      <c r="B225" s="176" t="s">
        <v>487</v>
      </c>
      <c r="C225" s="152" t="s">
        <v>282</v>
      </c>
      <c r="D225" s="177">
        <v>2180</v>
      </c>
    </row>
    <row r="226" spans="1:4" s="156" customFormat="1">
      <c r="A226" s="40"/>
      <c r="B226" s="179" t="s">
        <v>501</v>
      </c>
      <c r="C226" s="154"/>
      <c r="D226" s="116"/>
    </row>
    <row r="227" spans="1:4" s="156" customFormat="1">
      <c r="A227" s="40" t="s">
        <v>502</v>
      </c>
      <c r="B227" s="176" t="s">
        <v>481</v>
      </c>
      <c r="C227" s="152" t="s">
        <v>282</v>
      </c>
      <c r="D227" s="177">
        <v>3730</v>
      </c>
    </row>
    <row r="228" spans="1:4" s="156" customFormat="1">
      <c r="A228" s="40" t="s">
        <v>503</v>
      </c>
      <c r="B228" s="178" t="s">
        <v>483</v>
      </c>
      <c r="C228" s="152" t="s">
        <v>282</v>
      </c>
      <c r="D228" s="177">
        <v>5040</v>
      </c>
    </row>
    <row r="229" spans="1:4" s="156" customFormat="1">
      <c r="A229" s="40" t="s">
        <v>504</v>
      </c>
      <c r="B229" s="178" t="s">
        <v>485</v>
      </c>
      <c r="C229" s="152" t="s">
        <v>282</v>
      </c>
      <c r="D229" s="177">
        <v>6630</v>
      </c>
    </row>
    <row r="230" spans="1:4" s="156" customFormat="1">
      <c r="A230" s="40" t="s">
        <v>505</v>
      </c>
      <c r="B230" s="176" t="s">
        <v>487</v>
      </c>
      <c r="C230" s="152" t="s">
        <v>282</v>
      </c>
      <c r="D230" s="177">
        <v>8500</v>
      </c>
    </row>
    <row r="231" spans="1:4" s="156" customFormat="1">
      <c r="A231" s="40"/>
      <c r="B231" s="179" t="s">
        <v>506</v>
      </c>
      <c r="C231" s="154"/>
      <c r="D231" s="116"/>
    </row>
    <row r="232" spans="1:4" s="156" customFormat="1">
      <c r="A232" s="40"/>
      <c r="B232" s="179" t="s">
        <v>496</v>
      </c>
      <c r="C232" s="154"/>
      <c r="D232" s="116"/>
    </row>
    <row r="233" spans="1:4" s="156" customFormat="1">
      <c r="A233" s="40" t="s">
        <v>507</v>
      </c>
      <c r="B233" s="176" t="s">
        <v>481</v>
      </c>
      <c r="C233" s="152" t="s">
        <v>282</v>
      </c>
      <c r="D233" s="177">
        <v>1330</v>
      </c>
    </row>
    <row r="234" spans="1:4" s="156" customFormat="1">
      <c r="A234" s="40" t="s">
        <v>508</v>
      </c>
      <c r="B234" s="178" t="s">
        <v>483</v>
      </c>
      <c r="C234" s="152" t="s">
        <v>282</v>
      </c>
      <c r="D234" s="177">
        <v>1740</v>
      </c>
    </row>
    <row r="235" spans="1:4" s="156" customFormat="1">
      <c r="A235" s="40" t="s">
        <v>509</v>
      </c>
      <c r="B235" s="178" t="s">
        <v>485</v>
      </c>
      <c r="C235" s="152" t="s">
        <v>282</v>
      </c>
      <c r="D235" s="177">
        <v>2260</v>
      </c>
    </row>
    <row r="236" spans="1:4" s="156" customFormat="1">
      <c r="A236" s="40" t="s">
        <v>510</v>
      </c>
      <c r="B236" s="178" t="s">
        <v>511</v>
      </c>
      <c r="C236" s="152" t="s">
        <v>282</v>
      </c>
      <c r="D236" s="177">
        <v>3020</v>
      </c>
    </row>
    <row r="237" spans="1:4" s="156" customFormat="1">
      <c r="A237" s="40" t="s">
        <v>512</v>
      </c>
      <c r="B237" s="178" t="s">
        <v>513</v>
      </c>
      <c r="C237" s="152" t="s">
        <v>282</v>
      </c>
      <c r="D237" s="177">
        <v>4760</v>
      </c>
    </row>
    <row r="238" spans="1:4" s="156" customFormat="1">
      <c r="A238" s="40" t="s">
        <v>514</v>
      </c>
      <c r="B238" s="176" t="s">
        <v>515</v>
      </c>
      <c r="C238" s="152" t="s">
        <v>282</v>
      </c>
      <c r="D238" s="177">
        <v>6290</v>
      </c>
    </row>
    <row r="239" spans="1:4" s="156" customFormat="1">
      <c r="A239" s="40"/>
      <c r="B239" s="179" t="s">
        <v>501</v>
      </c>
      <c r="C239" s="154"/>
      <c r="D239" s="116"/>
    </row>
    <row r="240" spans="1:4" s="156" customFormat="1">
      <c r="A240" s="40" t="s">
        <v>516</v>
      </c>
      <c r="B240" s="176" t="s">
        <v>481</v>
      </c>
      <c r="C240" s="152" t="s">
        <v>282</v>
      </c>
      <c r="D240" s="177">
        <v>3280</v>
      </c>
    </row>
    <row r="241" spans="1:4" s="156" customFormat="1">
      <c r="A241" s="40" t="s">
        <v>517</v>
      </c>
      <c r="B241" s="178" t="s">
        <v>483</v>
      </c>
      <c r="C241" s="152" t="s">
        <v>282</v>
      </c>
      <c r="D241" s="177">
        <v>3810</v>
      </c>
    </row>
    <row r="242" spans="1:4" s="156" customFormat="1">
      <c r="A242" s="40" t="s">
        <v>518</v>
      </c>
      <c r="B242" s="178" t="s">
        <v>485</v>
      </c>
      <c r="C242" s="152" t="s">
        <v>282</v>
      </c>
      <c r="D242" s="177">
        <v>5050</v>
      </c>
    </row>
    <row r="243" spans="1:4" s="156" customFormat="1">
      <c r="A243" s="40" t="s">
        <v>519</v>
      </c>
      <c r="B243" s="178" t="s">
        <v>511</v>
      </c>
      <c r="C243" s="152" t="s">
        <v>282</v>
      </c>
      <c r="D243" s="177">
        <v>7600</v>
      </c>
    </row>
    <row r="244" spans="1:4" s="156" customFormat="1">
      <c r="A244" s="40" t="s">
        <v>520</v>
      </c>
      <c r="B244" s="178" t="s">
        <v>513</v>
      </c>
      <c r="C244" s="152" t="s">
        <v>282</v>
      </c>
      <c r="D244" s="177">
        <v>10200</v>
      </c>
    </row>
    <row r="245" spans="1:4" s="156" customFormat="1" ht="15.75" thickBot="1">
      <c r="A245" s="41" t="s">
        <v>521</v>
      </c>
      <c r="B245" s="183" t="s">
        <v>515</v>
      </c>
      <c r="C245" s="153" t="s">
        <v>282</v>
      </c>
      <c r="D245" s="181">
        <v>13100</v>
      </c>
    </row>
    <row r="246" spans="1:4" s="156" customFormat="1" ht="15.75" thickBot="1">
      <c r="D246" s="171" t="s">
        <v>522</v>
      </c>
    </row>
    <row r="247" spans="1:4" s="156" customFormat="1">
      <c r="A247" s="172" t="s">
        <v>226</v>
      </c>
      <c r="B247" s="173" t="s">
        <v>227</v>
      </c>
      <c r="C247" s="173" t="s">
        <v>228</v>
      </c>
      <c r="D247" s="174" t="s">
        <v>146</v>
      </c>
    </row>
    <row r="248" spans="1:4" s="156" customFormat="1">
      <c r="A248" s="40"/>
      <c r="B248" s="179" t="s">
        <v>523</v>
      </c>
      <c r="C248" s="154"/>
      <c r="D248" s="116"/>
    </row>
    <row r="249" spans="1:4" s="156" customFormat="1">
      <c r="A249" s="40"/>
      <c r="B249" s="179" t="s">
        <v>524</v>
      </c>
      <c r="C249" s="154"/>
      <c r="D249" s="116"/>
    </row>
    <row r="250" spans="1:4" s="156" customFormat="1">
      <c r="A250" s="40"/>
      <c r="B250" s="179" t="s">
        <v>525</v>
      </c>
      <c r="C250" s="154"/>
      <c r="D250" s="116"/>
    </row>
    <row r="251" spans="1:4" s="156" customFormat="1">
      <c r="A251" s="40" t="s">
        <v>526</v>
      </c>
      <c r="B251" s="176" t="s">
        <v>481</v>
      </c>
      <c r="C251" s="152" t="s">
        <v>282</v>
      </c>
      <c r="D251" s="177">
        <v>2290</v>
      </c>
    </row>
    <row r="252" spans="1:4" s="156" customFormat="1">
      <c r="A252" s="40" t="s">
        <v>527</v>
      </c>
      <c r="B252" s="178" t="s">
        <v>483</v>
      </c>
      <c r="C252" s="152" t="s">
        <v>282</v>
      </c>
      <c r="D252" s="177">
        <v>2950</v>
      </c>
    </row>
    <row r="253" spans="1:4" s="156" customFormat="1">
      <c r="A253" s="40" t="s">
        <v>528</v>
      </c>
      <c r="B253" s="178" t="s">
        <v>485</v>
      </c>
      <c r="C253" s="152" t="s">
        <v>282</v>
      </c>
      <c r="D253" s="177">
        <v>3640</v>
      </c>
    </row>
    <row r="254" spans="1:4" s="156" customFormat="1">
      <c r="A254" s="40" t="s">
        <v>529</v>
      </c>
      <c r="B254" s="176" t="s">
        <v>487</v>
      </c>
      <c r="C254" s="152" t="s">
        <v>282</v>
      </c>
      <c r="D254" s="177">
        <v>4940</v>
      </c>
    </row>
    <row r="255" spans="1:4" s="156" customFormat="1">
      <c r="A255" s="40"/>
      <c r="B255" s="179" t="s">
        <v>530</v>
      </c>
      <c r="C255" s="154"/>
      <c r="D255" s="116"/>
    </row>
    <row r="256" spans="1:4" s="156" customFormat="1">
      <c r="A256" s="40" t="s">
        <v>531</v>
      </c>
      <c r="B256" s="176" t="s">
        <v>532</v>
      </c>
      <c r="C256" s="152" t="s">
        <v>282</v>
      </c>
      <c r="D256" s="177">
        <v>5410</v>
      </c>
    </row>
    <row r="257" spans="1:4" s="156" customFormat="1">
      <c r="A257" s="40" t="s">
        <v>533</v>
      </c>
      <c r="B257" s="178" t="s">
        <v>513</v>
      </c>
      <c r="C257" s="152" t="s">
        <v>282</v>
      </c>
      <c r="D257" s="177">
        <v>7240</v>
      </c>
    </row>
    <row r="258" spans="1:4" s="156" customFormat="1">
      <c r="A258" s="40" t="s">
        <v>534</v>
      </c>
      <c r="B258" s="176" t="s">
        <v>515</v>
      </c>
      <c r="C258" s="152" t="s">
        <v>282</v>
      </c>
      <c r="D258" s="177">
        <v>9440</v>
      </c>
    </row>
    <row r="259" spans="1:4" s="156" customFormat="1">
      <c r="A259" s="40"/>
      <c r="B259" s="179" t="s">
        <v>535</v>
      </c>
      <c r="C259" s="154"/>
      <c r="D259" s="116"/>
    </row>
    <row r="260" spans="1:4" s="156" customFormat="1">
      <c r="A260" s="40"/>
      <c r="B260" s="179" t="s">
        <v>525</v>
      </c>
      <c r="C260" s="154"/>
      <c r="D260" s="116"/>
    </row>
    <row r="261" spans="1:4" s="156" customFormat="1">
      <c r="A261" s="40" t="s">
        <v>536</v>
      </c>
      <c r="B261" s="176" t="s">
        <v>481</v>
      </c>
      <c r="C261" s="152" t="s">
        <v>282</v>
      </c>
      <c r="D261" s="177">
        <v>5900</v>
      </c>
    </row>
    <row r="262" spans="1:4" s="156" customFormat="1">
      <c r="A262" s="40" t="s">
        <v>537</v>
      </c>
      <c r="B262" s="178" t="s">
        <v>483</v>
      </c>
      <c r="C262" s="152" t="s">
        <v>282</v>
      </c>
      <c r="D262" s="177">
        <v>8470</v>
      </c>
    </row>
    <row r="263" spans="1:4" s="156" customFormat="1">
      <c r="A263" s="40" t="s">
        <v>538</v>
      </c>
      <c r="B263" s="178" t="s">
        <v>485</v>
      </c>
      <c r="C263" s="152" t="s">
        <v>282</v>
      </c>
      <c r="D263" s="177">
        <v>11300</v>
      </c>
    </row>
    <row r="264" spans="1:4" s="156" customFormat="1">
      <c r="A264" s="40" t="s">
        <v>539</v>
      </c>
      <c r="B264" s="176" t="s">
        <v>487</v>
      </c>
      <c r="C264" s="152" t="s">
        <v>282</v>
      </c>
      <c r="D264" s="177">
        <v>14600</v>
      </c>
    </row>
    <row r="265" spans="1:4" s="156" customFormat="1">
      <c r="A265" s="40"/>
      <c r="B265" s="179" t="s">
        <v>530</v>
      </c>
      <c r="C265" s="154"/>
      <c r="D265" s="116"/>
    </row>
    <row r="266" spans="1:4" s="156" customFormat="1">
      <c r="A266" s="40" t="s">
        <v>540</v>
      </c>
      <c r="B266" s="176" t="s">
        <v>532</v>
      </c>
      <c r="C266" s="152" t="s">
        <v>282</v>
      </c>
      <c r="D266" s="177">
        <v>16700</v>
      </c>
    </row>
    <row r="267" spans="1:4" s="156" customFormat="1">
      <c r="A267" s="40" t="s">
        <v>541</v>
      </c>
      <c r="B267" s="178" t="s">
        <v>513</v>
      </c>
      <c r="C267" s="152" t="s">
        <v>282</v>
      </c>
      <c r="D267" s="177">
        <v>23100</v>
      </c>
    </row>
    <row r="268" spans="1:4" s="156" customFormat="1">
      <c r="A268" s="40" t="s">
        <v>542</v>
      </c>
      <c r="B268" s="176" t="s">
        <v>515</v>
      </c>
      <c r="C268" s="152" t="s">
        <v>282</v>
      </c>
      <c r="D268" s="177">
        <v>29800</v>
      </c>
    </row>
    <row r="269" spans="1:4" s="156" customFormat="1">
      <c r="A269" s="40"/>
      <c r="B269" s="179" t="s">
        <v>543</v>
      </c>
      <c r="C269" s="154"/>
      <c r="D269" s="116"/>
    </row>
    <row r="270" spans="1:4" s="156" customFormat="1">
      <c r="A270" s="40"/>
      <c r="B270" s="179" t="s">
        <v>544</v>
      </c>
      <c r="C270" s="154"/>
      <c r="D270" s="116"/>
    </row>
    <row r="271" spans="1:4" s="156" customFormat="1">
      <c r="A271" s="40" t="s">
        <v>545</v>
      </c>
      <c r="B271" s="176" t="s">
        <v>481</v>
      </c>
      <c r="C271" s="152" t="s">
        <v>282</v>
      </c>
      <c r="D271" s="177">
        <v>4420</v>
      </c>
    </row>
    <row r="272" spans="1:4" s="156" customFormat="1">
      <c r="A272" s="40" t="s">
        <v>546</v>
      </c>
      <c r="B272" s="178" t="s">
        <v>483</v>
      </c>
      <c r="C272" s="152" t="s">
        <v>282</v>
      </c>
      <c r="D272" s="177">
        <v>6260</v>
      </c>
    </row>
    <row r="273" spans="1:4" s="156" customFormat="1">
      <c r="A273" s="40" t="s">
        <v>547</v>
      </c>
      <c r="B273" s="178" t="s">
        <v>485</v>
      </c>
      <c r="C273" s="152" t="s">
        <v>282</v>
      </c>
      <c r="D273" s="177">
        <v>7150</v>
      </c>
    </row>
    <row r="274" spans="1:4" s="156" customFormat="1">
      <c r="A274" s="40" t="s">
        <v>548</v>
      </c>
      <c r="B274" s="176" t="s">
        <v>487</v>
      </c>
      <c r="C274" s="152" t="s">
        <v>282</v>
      </c>
      <c r="D274" s="177">
        <v>8810</v>
      </c>
    </row>
    <row r="275" spans="1:4" s="156" customFormat="1">
      <c r="A275" s="40"/>
      <c r="B275" s="179" t="s">
        <v>549</v>
      </c>
      <c r="C275" s="154"/>
      <c r="D275" s="116"/>
    </row>
    <row r="276" spans="1:4" s="156" customFormat="1">
      <c r="A276" s="40" t="s">
        <v>550</v>
      </c>
      <c r="B276" s="176" t="s">
        <v>481</v>
      </c>
      <c r="C276" s="152" t="s">
        <v>282</v>
      </c>
      <c r="D276" s="177">
        <v>5350</v>
      </c>
    </row>
    <row r="277" spans="1:4" s="156" customFormat="1">
      <c r="A277" s="40" t="s">
        <v>551</v>
      </c>
      <c r="B277" s="178" t="s">
        <v>483</v>
      </c>
      <c r="C277" s="152" t="s">
        <v>282</v>
      </c>
      <c r="D277" s="177">
        <v>7980</v>
      </c>
    </row>
    <row r="278" spans="1:4" s="156" customFormat="1">
      <c r="A278" s="40" t="s">
        <v>552</v>
      </c>
      <c r="B278" s="178" t="s">
        <v>485</v>
      </c>
      <c r="C278" s="152" t="s">
        <v>282</v>
      </c>
      <c r="D278" s="177">
        <v>8840</v>
      </c>
    </row>
    <row r="279" spans="1:4" s="156" customFormat="1">
      <c r="A279" s="40" t="s">
        <v>553</v>
      </c>
      <c r="B279" s="176" t="s">
        <v>487</v>
      </c>
      <c r="C279" s="152" t="s">
        <v>282</v>
      </c>
      <c r="D279" s="177">
        <v>10800</v>
      </c>
    </row>
    <row r="280" spans="1:4" s="156" customFormat="1">
      <c r="A280" s="40"/>
      <c r="B280" s="179" t="s">
        <v>554</v>
      </c>
      <c r="C280" s="154"/>
      <c r="D280" s="116"/>
    </row>
    <row r="281" spans="1:4" s="156" customFormat="1">
      <c r="A281" s="40" t="s">
        <v>555</v>
      </c>
      <c r="B281" s="176" t="s">
        <v>396</v>
      </c>
      <c r="C281" s="152" t="s">
        <v>282</v>
      </c>
      <c r="D281" s="116">
        <v>2210</v>
      </c>
    </row>
    <row r="282" spans="1:4" s="156" customFormat="1">
      <c r="A282" s="40" t="s">
        <v>556</v>
      </c>
      <c r="B282" s="178" t="s">
        <v>398</v>
      </c>
      <c r="C282" s="152" t="s">
        <v>282</v>
      </c>
      <c r="D282" s="116">
        <v>2480</v>
      </c>
    </row>
    <row r="283" spans="1:4" s="156" customFormat="1">
      <c r="A283" s="40" t="s">
        <v>557</v>
      </c>
      <c r="B283" s="178" t="s">
        <v>400</v>
      </c>
      <c r="C283" s="152" t="s">
        <v>282</v>
      </c>
      <c r="D283" s="116">
        <v>2760</v>
      </c>
    </row>
    <row r="284" spans="1:4" s="156" customFormat="1">
      <c r="A284" s="40"/>
      <c r="B284" s="179" t="s">
        <v>558</v>
      </c>
      <c r="C284" s="154"/>
      <c r="D284" s="116"/>
    </row>
    <row r="285" spans="1:4" s="156" customFormat="1" ht="15.75" thickBot="1">
      <c r="A285" s="40" t="s">
        <v>559</v>
      </c>
      <c r="B285" s="178" t="s">
        <v>560</v>
      </c>
      <c r="C285" s="152" t="s">
        <v>282</v>
      </c>
      <c r="D285" s="116">
        <v>3190</v>
      </c>
    </row>
    <row r="286" spans="1:4" s="156" customFormat="1" ht="15.75" thickBot="1">
      <c r="A286" s="594" t="s">
        <v>561</v>
      </c>
      <c r="B286" s="595"/>
      <c r="C286" s="595"/>
      <c r="D286" s="596"/>
    </row>
    <row r="287" spans="1:4" s="156" customFormat="1">
      <c r="A287" s="40" t="s">
        <v>562</v>
      </c>
      <c r="B287" s="176" t="s">
        <v>563</v>
      </c>
      <c r="C287" s="152" t="s">
        <v>156</v>
      </c>
      <c r="D287" s="177">
        <v>304</v>
      </c>
    </row>
    <row r="288" spans="1:4" s="156" customFormat="1">
      <c r="A288" s="40" t="s">
        <v>564</v>
      </c>
      <c r="B288" s="176" t="s">
        <v>565</v>
      </c>
      <c r="C288" s="152" t="s">
        <v>156</v>
      </c>
      <c r="D288" s="177">
        <v>339</v>
      </c>
    </row>
    <row r="289" spans="1:4" s="156" customFormat="1">
      <c r="A289" s="40" t="s">
        <v>566</v>
      </c>
      <c r="B289" s="176" t="s">
        <v>495</v>
      </c>
      <c r="C289" s="152" t="s">
        <v>156</v>
      </c>
      <c r="D289" s="177">
        <v>193</v>
      </c>
    </row>
    <row r="290" spans="1:4" s="156" customFormat="1">
      <c r="A290" s="40"/>
      <c r="B290" s="154"/>
      <c r="C290" s="154"/>
      <c r="D290" s="116"/>
    </row>
    <row r="291" spans="1:4" s="156" customFormat="1">
      <c r="A291" s="40"/>
      <c r="B291" s="154"/>
      <c r="C291" s="154"/>
      <c r="D291" s="116"/>
    </row>
    <row r="292" spans="1:4" s="156" customFormat="1">
      <c r="A292" s="40"/>
      <c r="B292" s="154"/>
      <c r="C292" s="154"/>
      <c r="D292" s="116"/>
    </row>
    <row r="293" spans="1:4" s="156" customFormat="1">
      <c r="A293" s="40"/>
      <c r="B293" s="154"/>
      <c r="C293" s="154"/>
      <c r="D293" s="116"/>
    </row>
    <row r="294" spans="1:4" s="156" customFormat="1" ht="15.75" thickBot="1">
      <c r="A294" s="41"/>
      <c r="B294" s="180"/>
      <c r="C294" s="180"/>
      <c r="D294" s="119"/>
    </row>
    <row r="295" spans="1:4" s="156" customFormat="1" ht="15.75" thickBot="1">
      <c r="D295" s="171" t="s">
        <v>567</v>
      </c>
    </row>
    <row r="296" spans="1:4" s="156" customFormat="1" ht="15.75" thickBot="1">
      <c r="A296" s="172" t="s">
        <v>226</v>
      </c>
      <c r="B296" s="173" t="s">
        <v>227</v>
      </c>
      <c r="C296" s="173" t="s">
        <v>228</v>
      </c>
      <c r="D296" s="174" t="s">
        <v>146</v>
      </c>
    </row>
    <row r="297" spans="1:4" s="156" customFormat="1" ht="15.75" thickBot="1">
      <c r="A297" s="594" t="s">
        <v>568</v>
      </c>
      <c r="B297" s="595"/>
      <c r="C297" s="595"/>
      <c r="D297" s="596"/>
    </row>
    <row r="298" spans="1:4" s="156" customFormat="1">
      <c r="A298" s="40"/>
      <c r="B298" s="179" t="s">
        <v>269</v>
      </c>
      <c r="C298" s="154"/>
      <c r="D298" s="116"/>
    </row>
    <row r="299" spans="1:4" s="156" customFormat="1">
      <c r="A299" s="40" t="s">
        <v>569</v>
      </c>
      <c r="B299" s="176" t="s">
        <v>570</v>
      </c>
      <c r="C299" s="152" t="s">
        <v>234</v>
      </c>
      <c r="D299" s="177">
        <v>2440</v>
      </c>
    </row>
    <row r="300" spans="1:4" s="156" customFormat="1">
      <c r="A300" s="40" t="s">
        <v>571</v>
      </c>
      <c r="B300" s="176" t="s">
        <v>572</v>
      </c>
      <c r="C300" s="152" t="s">
        <v>234</v>
      </c>
      <c r="D300" s="177">
        <v>2330</v>
      </c>
    </row>
    <row r="301" spans="1:4" s="156" customFormat="1">
      <c r="A301" s="40"/>
      <c r="B301" s="179" t="s">
        <v>573</v>
      </c>
      <c r="C301" s="154"/>
      <c r="D301" s="116"/>
    </row>
    <row r="302" spans="1:4" s="156" customFormat="1">
      <c r="A302" s="40" t="s">
        <v>574</v>
      </c>
      <c r="B302" s="176" t="s">
        <v>570</v>
      </c>
      <c r="C302" s="152" t="s">
        <v>234</v>
      </c>
      <c r="D302" s="177">
        <v>2160</v>
      </c>
    </row>
    <row r="303" spans="1:4" s="156" customFormat="1">
      <c r="A303" s="40" t="s">
        <v>575</v>
      </c>
      <c r="B303" s="176" t="s">
        <v>572</v>
      </c>
      <c r="C303" s="152" t="s">
        <v>234</v>
      </c>
      <c r="D303" s="177">
        <v>2090</v>
      </c>
    </row>
    <row r="304" spans="1:4" s="156" customFormat="1">
      <c r="A304" s="40"/>
      <c r="B304" s="175" t="s">
        <v>576</v>
      </c>
      <c r="C304" s="154"/>
      <c r="D304" s="116"/>
    </row>
    <row r="305" spans="1:4" s="156" customFormat="1">
      <c r="A305" s="40"/>
      <c r="B305" s="186" t="s">
        <v>577</v>
      </c>
      <c r="C305" s="154"/>
      <c r="D305" s="116"/>
    </row>
    <row r="306" spans="1:4" s="156" customFormat="1">
      <c r="A306" s="40" t="s">
        <v>578</v>
      </c>
      <c r="B306" s="176" t="s">
        <v>261</v>
      </c>
      <c r="C306" s="152" t="s">
        <v>234</v>
      </c>
      <c r="D306" s="177">
        <v>451</v>
      </c>
    </row>
    <row r="307" spans="1:4" s="156" customFormat="1" ht="15.75" thickBot="1">
      <c r="A307" s="40" t="s">
        <v>579</v>
      </c>
      <c r="B307" s="176" t="s">
        <v>263</v>
      </c>
      <c r="C307" s="152" t="s">
        <v>234</v>
      </c>
      <c r="D307" s="177">
        <v>520</v>
      </c>
    </row>
    <row r="308" spans="1:4" s="156" customFormat="1" ht="15.75" thickBot="1">
      <c r="A308" s="594" t="s">
        <v>580</v>
      </c>
      <c r="B308" s="595"/>
      <c r="C308" s="595"/>
      <c r="D308" s="596"/>
    </row>
    <row r="309" spans="1:4" s="156" customFormat="1">
      <c r="A309" s="40" t="s">
        <v>581</v>
      </c>
      <c r="B309" s="176" t="s">
        <v>582</v>
      </c>
      <c r="C309" s="152" t="s">
        <v>234</v>
      </c>
      <c r="D309" s="177">
        <v>1950</v>
      </c>
    </row>
    <row r="310" spans="1:4" s="156" customFormat="1">
      <c r="A310" s="40" t="s">
        <v>583</v>
      </c>
      <c r="B310" s="176" t="s">
        <v>584</v>
      </c>
      <c r="C310" s="152" t="s">
        <v>234</v>
      </c>
      <c r="D310" s="177">
        <v>2170</v>
      </c>
    </row>
    <row r="311" spans="1:4" s="156" customFormat="1">
      <c r="A311" s="40" t="s">
        <v>585</v>
      </c>
      <c r="B311" s="176" t="s">
        <v>586</v>
      </c>
      <c r="C311" s="152" t="s">
        <v>234</v>
      </c>
      <c r="D311" s="177">
        <v>2310</v>
      </c>
    </row>
    <row r="312" spans="1:4" s="156" customFormat="1">
      <c r="A312" s="40" t="s">
        <v>587</v>
      </c>
      <c r="B312" s="176" t="s">
        <v>588</v>
      </c>
      <c r="C312" s="152" t="s">
        <v>234</v>
      </c>
      <c r="D312" s="177">
        <v>2870</v>
      </c>
    </row>
    <row r="313" spans="1:4" s="156" customFormat="1">
      <c r="A313" s="40" t="s">
        <v>589</v>
      </c>
      <c r="B313" s="176" t="s">
        <v>590</v>
      </c>
      <c r="C313" s="152" t="s">
        <v>234</v>
      </c>
      <c r="D313" s="177">
        <v>3210</v>
      </c>
    </row>
    <row r="314" spans="1:4" s="156" customFormat="1" ht="15.75" thickBot="1">
      <c r="A314" s="40" t="s">
        <v>591</v>
      </c>
      <c r="B314" s="176" t="s">
        <v>592</v>
      </c>
      <c r="C314" s="152" t="s">
        <v>234</v>
      </c>
      <c r="D314" s="177">
        <v>3410</v>
      </c>
    </row>
    <row r="315" spans="1:4" s="156" customFormat="1" ht="15.75" thickBot="1">
      <c r="A315" s="594" t="s">
        <v>593</v>
      </c>
      <c r="B315" s="595"/>
      <c r="C315" s="595"/>
      <c r="D315" s="596"/>
    </row>
    <row r="316" spans="1:4" s="156" customFormat="1">
      <c r="A316" s="40"/>
      <c r="B316" s="179" t="s">
        <v>594</v>
      </c>
      <c r="C316" s="152"/>
      <c r="D316" s="177"/>
    </row>
    <row r="317" spans="1:4" s="156" customFormat="1">
      <c r="A317" s="40" t="s">
        <v>595</v>
      </c>
      <c r="B317" s="176" t="s">
        <v>596</v>
      </c>
      <c r="C317" s="152" t="s">
        <v>282</v>
      </c>
      <c r="D317" s="177">
        <v>892</v>
      </c>
    </row>
    <row r="318" spans="1:4" s="156" customFormat="1">
      <c r="A318" s="40" t="s">
        <v>597</v>
      </c>
      <c r="B318" s="176" t="s">
        <v>598</v>
      </c>
      <c r="C318" s="152" t="s">
        <v>282</v>
      </c>
      <c r="D318" s="177">
        <v>1060</v>
      </c>
    </row>
    <row r="319" spans="1:4" s="156" customFormat="1">
      <c r="A319" s="40" t="s">
        <v>599</v>
      </c>
      <c r="B319" s="176" t="s">
        <v>600</v>
      </c>
      <c r="C319" s="152" t="s">
        <v>282</v>
      </c>
      <c r="D319" s="177">
        <v>970</v>
      </c>
    </row>
    <row r="320" spans="1:4" s="156" customFormat="1">
      <c r="A320" s="40" t="s">
        <v>601</v>
      </c>
      <c r="B320" s="176" t="s">
        <v>602</v>
      </c>
      <c r="C320" s="152" t="s">
        <v>282</v>
      </c>
      <c r="D320" s="177">
        <v>1240</v>
      </c>
    </row>
    <row r="321" spans="1:4" s="156" customFormat="1">
      <c r="A321" s="40" t="s">
        <v>603</v>
      </c>
      <c r="B321" s="176" t="s">
        <v>604</v>
      </c>
      <c r="C321" s="152" t="s">
        <v>282</v>
      </c>
      <c r="D321" s="177">
        <v>1600</v>
      </c>
    </row>
    <row r="322" spans="1:4" s="156" customFormat="1">
      <c r="A322" s="40" t="s">
        <v>605</v>
      </c>
      <c r="B322" s="176" t="s">
        <v>606</v>
      </c>
      <c r="C322" s="152" t="s">
        <v>282</v>
      </c>
      <c r="D322" s="177">
        <v>2080</v>
      </c>
    </row>
    <row r="323" spans="1:4" s="156" customFormat="1">
      <c r="A323" s="40"/>
      <c r="B323" s="179" t="s">
        <v>607</v>
      </c>
      <c r="C323" s="152"/>
      <c r="D323" s="177"/>
    </row>
    <row r="324" spans="1:4" s="156" customFormat="1">
      <c r="A324" s="40" t="s">
        <v>608</v>
      </c>
      <c r="B324" s="176" t="s">
        <v>596</v>
      </c>
      <c r="C324" s="152" t="s">
        <v>282</v>
      </c>
      <c r="D324" s="177">
        <v>931</v>
      </c>
    </row>
    <row r="325" spans="1:4" s="156" customFormat="1">
      <c r="A325" s="40" t="s">
        <v>609</v>
      </c>
      <c r="B325" s="176" t="s">
        <v>598</v>
      </c>
      <c r="C325" s="152" t="s">
        <v>282</v>
      </c>
      <c r="D325" s="177">
        <v>1100</v>
      </c>
    </row>
    <row r="326" spans="1:4" s="156" customFormat="1">
      <c r="A326" s="40" t="s">
        <v>610</v>
      </c>
      <c r="B326" s="176" t="s">
        <v>600</v>
      </c>
      <c r="C326" s="152" t="s">
        <v>282</v>
      </c>
      <c r="D326" s="177">
        <v>1010</v>
      </c>
    </row>
    <row r="327" spans="1:4" s="156" customFormat="1">
      <c r="A327" s="40" t="s">
        <v>611</v>
      </c>
      <c r="B327" s="176" t="s">
        <v>602</v>
      </c>
      <c r="C327" s="152" t="s">
        <v>282</v>
      </c>
      <c r="D327" s="177">
        <v>1240</v>
      </c>
    </row>
    <row r="328" spans="1:4" s="156" customFormat="1">
      <c r="A328" s="40" t="s">
        <v>612</v>
      </c>
      <c r="B328" s="176" t="s">
        <v>604</v>
      </c>
      <c r="C328" s="152" t="s">
        <v>282</v>
      </c>
      <c r="D328" s="177">
        <v>1300</v>
      </c>
    </row>
    <row r="329" spans="1:4" s="156" customFormat="1">
      <c r="A329" s="40" t="s">
        <v>613</v>
      </c>
      <c r="B329" s="176" t="s">
        <v>606</v>
      </c>
      <c r="C329" s="152" t="s">
        <v>282</v>
      </c>
      <c r="D329" s="177">
        <v>2180</v>
      </c>
    </row>
    <row r="330" spans="1:4" s="156" customFormat="1">
      <c r="A330" s="40"/>
      <c r="B330" s="179" t="s">
        <v>614</v>
      </c>
      <c r="C330" s="152"/>
      <c r="D330" s="177"/>
    </row>
    <row r="331" spans="1:4" s="156" customFormat="1">
      <c r="A331" s="40" t="s">
        <v>615</v>
      </c>
      <c r="B331" s="176" t="s">
        <v>616</v>
      </c>
      <c r="C331" s="152" t="s">
        <v>282</v>
      </c>
      <c r="D331" s="177">
        <v>1000</v>
      </c>
    </row>
    <row r="332" spans="1:4" s="156" customFormat="1">
      <c r="A332" s="40" t="s">
        <v>617</v>
      </c>
      <c r="B332" s="176" t="s">
        <v>618</v>
      </c>
      <c r="C332" s="152" t="s">
        <v>282</v>
      </c>
      <c r="D332" s="177">
        <v>1470</v>
      </c>
    </row>
    <row r="333" spans="1:4" s="156" customFormat="1">
      <c r="A333" s="40"/>
      <c r="B333" s="175" t="s">
        <v>619</v>
      </c>
      <c r="C333" s="152"/>
      <c r="D333" s="177"/>
    </row>
    <row r="334" spans="1:4" s="156" customFormat="1">
      <c r="A334" s="40" t="s">
        <v>620</v>
      </c>
      <c r="B334" s="176" t="s">
        <v>621</v>
      </c>
      <c r="C334" s="152" t="s">
        <v>234</v>
      </c>
      <c r="D334" s="177">
        <v>719</v>
      </c>
    </row>
    <row r="335" spans="1:4" s="156" customFormat="1" ht="15.75" thickBot="1">
      <c r="A335" s="40" t="s">
        <v>622</v>
      </c>
      <c r="B335" s="176" t="s">
        <v>623</v>
      </c>
      <c r="C335" s="152" t="s">
        <v>234</v>
      </c>
      <c r="D335" s="177">
        <v>1310</v>
      </c>
    </row>
    <row r="336" spans="1:4" s="156" customFormat="1" ht="15.75" thickBot="1">
      <c r="A336" s="594" t="s">
        <v>624</v>
      </c>
      <c r="B336" s="595"/>
      <c r="C336" s="595"/>
      <c r="D336" s="596"/>
    </row>
    <row r="337" spans="1:4" s="156" customFormat="1">
      <c r="A337" s="40" t="s">
        <v>625</v>
      </c>
      <c r="B337" s="176" t="s">
        <v>626</v>
      </c>
      <c r="C337" s="152" t="s">
        <v>334</v>
      </c>
      <c r="D337" s="187">
        <v>119</v>
      </c>
    </row>
    <row r="338" spans="1:4" s="156" customFormat="1">
      <c r="A338" s="40" t="s">
        <v>627</v>
      </c>
      <c r="B338" s="178" t="s">
        <v>628</v>
      </c>
      <c r="C338" s="152" t="s">
        <v>334</v>
      </c>
      <c r="D338" s="187">
        <v>90.9</v>
      </c>
    </row>
    <row r="339" spans="1:4" s="156" customFormat="1">
      <c r="A339" s="40" t="s">
        <v>629</v>
      </c>
      <c r="B339" s="178" t="s">
        <v>630</v>
      </c>
      <c r="C339" s="152" t="s">
        <v>334</v>
      </c>
      <c r="D339" s="187">
        <v>64.400000000000006</v>
      </c>
    </row>
    <row r="340" spans="1:4" s="156" customFormat="1">
      <c r="A340" s="40" t="s">
        <v>631</v>
      </c>
      <c r="B340" s="178" t="s">
        <v>632</v>
      </c>
      <c r="C340" s="78" t="s">
        <v>334</v>
      </c>
      <c r="D340" s="187">
        <v>38.700000000000003</v>
      </c>
    </row>
    <row r="341" spans="1:4" s="156" customFormat="1">
      <c r="A341" s="40" t="s">
        <v>633</v>
      </c>
      <c r="B341" s="178" t="s">
        <v>634</v>
      </c>
      <c r="C341" s="78" t="s">
        <v>334</v>
      </c>
      <c r="D341" s="187">
        <v>32.6</v>
      </c>
    </row>
    <row r="342" spans="1:4" s="156" customFormat="1">
      <c r="A342" s="40" t="s">
        <v>635</v>
      </c>
      <c r="B342" s="178" t="s">
        <v>636</v>
      </c>
      <c r="C342" s="78" t="s">
        <v>334</v>
      </c>
      <c r="D342" s="187">
        <v>29.4</v>
      </c>
    </row>
    <row r="343" spans="1:4" s="156" customFormat="1" ht="15.75" thickBot="1">
      <c r="A343" s="41" t="s">
        <v>637</v>
      </c>
      <c r="B343" s="185" t="s">
        <v>638</v>
      </c>
      <c r="C343" s="188" t="s">
        <v>334</v>
      </c>
      <c r="D343" s="189">
        <v>28.6</v>
      </c>
    </row>
    <row r="344" spans="1:4" s="156" customFormat="1" ht="15.75" thickBot="1">
      <c r="D344" s="171" t="s">
        <v>639</v>
      </c>
    </row>
    <row r="345" spans="1:4" s="156" customFormat="1" ht="15.75" thickBot="1">
      <c r="A345" s="597" t="s">
        <v>640</v>
      </c>
      <c r="B345" s="595"/>
      <c r="C345" s="595"/>
      <c r="D345" s="596"/>
    </row>
    <row r="346" spans="1:4" s="156" customFormat="1">
      <c r="A346" s="172" t="s">
        <v>226</v>
      </c>
      <c r="B346" s="173" t="s">
        <v>227</v>
      </c>
      <c r="C346" s="173" t="s">
        <v>228</v>
      </c>
      <c r="D346" s="174" t="s">
        <v>146</v>
      </c>
    </row>
    <row r="347" spans="1:4" s="156" customFormat="1">
      <c r="A347" s="40"/>
      <c r="B347" s="179" t="s">
        <v>641</v>
      </c>
      <c r="C347" s="152"/>
      <c r="D347" s="187"/>
    </row>
    <row r="348" spans="1:4" s="156" customFormat="1">
      <c r="A348" s="40" t="s">
        <v>210</v>
      </c>
      <c r="B348" s="190" t="s">
        <v>642</v>
      </c>
      <c r="C348" s="152" t="s">
        <v>156</v>
      </c>
      <c r="D348" s="187">
        <v>50</v>
      </c>
    </row>
    <row r="349" spans="1:4" s="156" customFormat="1">
      <c r="A349" s="40" t="s">
        <v>643</v>
      </c>
      <c r="B349" s="190" t="s">
        <v>644</v>
      </c>
      <c r="C349" s="152" t="s">
        <v>156</v>
      </c>
      <c r="D349" s="187">
        <v>53.3</v>
      </c>
    </row>
    <row r="350" spans="1:4" s="156" customFormat="1">
      <c r="A350" s="40" t="s">
        <v>213</v>
      </c>
      <c r="B350" s="190" t="s">
        <v>645</v>
      </c>
      <c r="C350" s="152" t="s">
        <v>156</v>
      </c>
      <c r="D350" s="187">
        <v>58.7</v>
      </c>
    </row>
    <row r="351" spans="1:4" s="156" customFormat="1">
      <c r="A351" s="40" t="s">
        <v>646</v>
      </c>
      <c r="B351" s="190" t="s">
        <v>647</v>
      </c>
      <c r="C351" s="152" t="s">
        <v>156</v>
      </c>
      <c r="D351" s="187">
        <v>4.3</v>
      </c>
    </row>
    <row r="352" spans="1:4" s="156" customFormat="1">
      <c r="A352" s="40"/>
      <c r="B352" s="179" t="s">
        <v>648</v>
      </c>
      <c r="C352" s="152"/>
      <c r="D352" s="187"/>
    </row>
    <row r="353" spans="1:4" s="156" customFormat="1">
      <c r="A353" s="40" t="s">
        <v>649</v>
      </c>
      <c r="B353" s="191" t="s">
        <v>650</v>
      </c>
      <c r="C353" s="152" t="s">
        <v>156</v>
      </c>
      <c r="D353" s="187">
        <v>94.8</v>
      </c>
    </row>
    <row r="354" spans="1:4" s="156" customFormat="1">
      <c r="A354" s="40" t="s">
        <v>651</v>
      </c>
      <c r="B354" s="154" t="s">
        <v>652</v>
      </c>
      <c r="C354" s="152" t="s">
        <v>156</v>
      </c>
      <c r="D354" s="187">
        <v>105</v>
      </c>
    </row>
    <row r="355" spans="1:4" s="156" customFormat="1">
      <c r="A355" s="40" t="s">
        <v>653</v>
      </c>
      <c r="B355" s="154" t="s">
        <v>654</v>
      </c>
      <c r="C355" s="152" t="s">
        <v>156</v>
      </c>
      <c r="D355" s="187">
        <v>115</v>
      </c>
    </row>
    <row r="356" spans="1:4" s="156" customFormat="1">
      <c r="A356" s="40"/>
      <c r="B356" s="179" t="s">
        <v>655</v>
      </c>
      <c r="C356" s="152"/>
      <c r="D356" s="187"/>
    </row>
    <row r="357" spans="1:4" s="156" customFormat="1">
      <c r="A357" s="40" t="s">
        <v>656</v>
      </c>
      <c r="B357" s="154" t="s">
        <v>657</v>
      </c>
      <c r="C357" s="152" t="s">
        <v>156</v>
      </c>
      <c r="D357" s="187">
        <v>77.400000000000006</v>
      </c>
    </row>
    <row r="358" spans="1:4" s="156" customFormat="1">
      <c r="A358" s="40"/>
      <c r="B358" s="179" t="s">
        <v>658</v>
      </c>
      <c r="C358" s="152"/>
      <c r="D358" s="187"/>
    </row>
    <row r="359" spans="1:4" s="156" customFormat="1">
      <c r="A359" s="40" t="s">
        <v>659</v>
      </c>
      <c r="B359" s="155" t="s">
        <v>660</v>
      </c>
      <c r="C359" s="152" t="s">
        <v>156</v>
      </c>
      <c r="D359" s="187">
        <v>102</v>
      </c>
    </row>
    <row r="360" spans="1:4" s="156" customFormat="1">
      <c r="A360" s="40" t="s">
        <v>661</v>
      </c>
      <c r="B360" s="155" t="s">
        <v>662</v>
      </c>
      <c r="C360" s="152" t="s">
        <v>156</v>
      </c>
      <c r="D360" s="187">
        <v>105</v>
      </c>
    </row>
    <row r="361" spans="1:4" s="156" customFormat="1">
      <c r="A361" s="40" t="s">
        <v>663</v>
      </c>
      <c r="B361" s="155" t="s">
        <v>664</v>
      </c>
      <c r="C361" s="152" t="s">
        <v>156</v>
      </c>
      <c r="D361" s="187">
        <v>108</v>
      </c>
    </row>
    <row r="362" spans="1:4" s="156" customFormat="1">
      <c r="A362" s="40" t="s">
        <v>665</v>
      </c>
      <c r="B362" s="155" t="s">
        <v>666</v>
      </c>
      <c r="C362" s="152" t="s">
        <v>156</v>
      </c>
      <c r="D362" s="187">
        <v>102</v>
      </c>
    </row>
    <row r="363" spans="1:4" s="156" customFormat="1">
      <c r="A363" s="40" t="s">
        <v>667</v>
      </c>
      <c r="B363" s="155" t="s">
        <v>668</v>
      </c>
      <c r="C363" s="152" t="s">
        <v>156</v>
      </c>
      <c r="D363" s="187">
        <v>123</v>
      </c>
    </row>
    <row r="364" spans="1:4" s="156" customFormat="1">
      <c r="A364" s="40" t="s">
        <v>669</v>
      </c>
      <c r="B364" s="155" t="s">
        <v>670</v>
      </c>
      <c r="C364" s="152" t="s">
        <v>156</v>
      </c>
      <c r="D364" s="187">
        <v>106</v>
      </c>
    </row>
    <row r="365" spans="1:4" s="156" customFormat="1">
      <c r="A365" s="40"/>
      <c r="B365" s="179" t="s">
        <v>671</v>
      </c>
      <c r="C365" s="152"/>
      <c r="D365" s="187"/>
    </row>
    <row r="366" spans="1:4" s="156" customFormat="1">
      <c r="A366" s="40" t="s">
        <v>672</v>
      </c>
      <c r="B366" s="155" t="s">
        <v>673</v>
      </c>
      <c r="C366" s="152" t="s">
        <v>156</v>
      </c>
      <c r="D366" s="187">
        <v>105</v>
      </c>
    </row>
    <row r="367" spans="1:4" s="156" customFormat="1">
      <c r="A367" s="40" t="s">
        <v>216</v>
      </c>
      <c r="B367" s="155" t="s">
        <v>674</v>
      </c>
      <c r="C367" s="152" t="s">
        <v>156</v>
      </c>
      <c r="D367" s="187">
        <v>113</v>
      </c>
    </row>
    <row r="368" spans="1:4" s="156" customFormat="1">
      <c r="A368" s="40" t="s">
        <v>675</v>
      </c>
      <c r="B368" s="155" t="s">
        <v>662</v>
      </c>
      <c r="C368" s="152" t="s">
        <v>156</v>
      </c>
      <c r="D368" s="187">
        <v>102</v>
      </c>
    </row>
    <row r="369" spans="1:4" s="156" customFormat="1">
      <c r="A369" s="40" t="s">
        <v>676</v>
      </c>
      <c r="B369" s="155" t="s">
        <v>664</v>
      </c>
      <c r="C369" s="152" t="s">
        <v>156</v>
      </c>
      <c r="D369" s="187">
        <v>136</v>
      </c>
    </row>
    <row r="370" spans="1:4" s="156" customFormat="1">
      <c r="A370" s="40" t="s">
        <v>677</v>
      </c>
      <c r="B370" s="155" t="s">
        <v>666</v>
      </c>
      <c r="C370" s="152" t="s">
        <v>156</v>
      </c>
      <c r="D370" s="187">
        <v>124</v>
      </c>
    </row>
    <row r="371" spans="1:4" s="156" customFormat="1">
      <c r="A371" s="40"/>
      <c r="B371" s="179" t="s">
        <v>678</v>
      </c>
      <c r="C371" s="152"/>
      <c r="D371" s="187"/>
    </row>
    <row r="372" spans="1:4" s="156" customFormat="1">
      <c r="A372" s="40" t="s">
        <v>679</v>
      </c>
      <c r="B372" s="155" t="s">
        <v>673</v>
      </c>
      <c r="C372" s="152" t="s">
        <v>156</v>
      </c>
      <c r="D372" s="187">
        <v>98</v>
      </c>
    </row>
    <row r="373" spans="1:4" s="156" customFormat="1">
      <c r="A373" s="40" t="s">
        <v>219</v>
      </c>
      <c r="B373" s="155" t="s">
        <v>674</v>
      </c>
      <c r="C373" s="152" t="s">
        <v>156</v>
      </c>
      <c r="D373" s="187">
        <v>105</v>
      </c>
    </row>
    <row r="374" spans="1:4" s="156" customFormat="1">
      <c r="A374" s="40" t="s">
        <v>680</v>
      </c>
      <c r="B374" s="155" t="s">
        <v>662</v>
      </c>
      <c r="C374" s="152" t="s">
        <v>156</v>
      </c>
      <c r="D374" s="187">
        <v>91.1</v>
      </c>
    </row>
    <row r="375" spans="1:4" s="156" customFormat="1">
      <c r="A375" s="40" t="s">
        <v>681</v>
      </c>
      <c r="B375" s="155" t="s">
        <v>664</v>
      </c>
      <c r="C375" s="152" t="s">
        <v>156</v>
      </c>
      <c r="D375" s="187">
        <v>127</v>
      </c>
    </row>
    <row r="376" spans="1:4" s="156" customFormat="1">
      <c r="A376" s="40"/>
      <c r="B376" s="179" t="s">
        <v>682</v>
      </c>
      <c r="C376" s="152"/>
      <c r="D376" s="187"/>
    </row>
    <row r="377" spans="1:4" s="156" customFormat="1">
      <c r="A377" s="40" t="s">
        <v>683</v>
      </c>
      <c r="B377" s="155" t="s">
        <v>673</v>
      </c>
      <c r="C377" s="152" t="s">
        <v>156</v>
      </c>
      <c r="D377" s="187">
        <v>101</v>
      </c>
    </row>
    <row r="378" spans="1:4" s="156" customFormat="1">
      <c r="A378" s="40" t="s">
        <v>223</v>
      </c>
      <c r="B378" s="155" t="s">
        <v>674</v>
      </c>
      <c r="C378" s="152" t="s">
        <v>156</v>
      </c>
      <c r="D378" s="187">
        <v>108</v>
      </c>
    </row>
    <row r="379" spans="1:4" s="156" customFormat="1">
      <c r="A379" s="40" t="s">
        <v>684</v>
      </c>
      <c r="B379" s="155" t="s">
        <v>662</v>
      </c>
      <c r="C379" s="152" t="s">
        <v>156</v>
      </c>
      <c r="D379" s="187">
        <v>93.4</v>
      </c>
    </row>
    <row r="380" spans="1:4" s="156" customFormat="1">
      <c r="A380" s="40" t="s">
        <v>685</v>
      </c>
      <c r="B380" s="155" t="s">
        <v>664</v>
      </c>
      <c r="C380" s="152" t="s">
        <v>156</v>
      </c>
      <c r="D380" s="187">
        <v>130</v>
      </c>
    </row>
    <row r="381" spans="1:4" s="156" customFormat="1" ht="15.75" thickBot="1">
      <c r="A381" s="40" t="s">
        <v>686</v>
      </c>
      <c r="B381" s="155" t="s">
        <v>666</v>
      </c>
      <c r="C381" s="152" t="s">
        <v>156</v>
      </c>
      <c r="D381" s="187">
        <v>109</v>
      </c>
    </row>
    <row r="382" spans="1:4" s="156" customFormat="1" ht="15.75" thickBot="1">
      <c r="A382" s="597" t="s">
        <v>687</v>
      </c>
      <c r="B382" s="595"/>
      <c r="C382" s="595"/>
      <c r="D382" s="596"/>
    </row>
    <row r="383" spans="1:4" s="156" customFormat="1">
      <c r="A383" s="40" t="s">
        <v>688</v>
      </c>
      <c r="B383" s="190" t="s">
        <v>689</v>
      </c>
      <c r="C383" s="152" t="s">
        <v>156</v>
      </c>
      <c r="D383" s="187">
        <v>72.2</v>
      </c>
    </row>
    <row r="384" spans="1:4" s="156" customFormat="1">
      <c r="A384" s="40" t="s">
        <v>690</v>
      </c>
      <c r="B384" s="190" t="s">
        <v>691</v>
      </c>
      <c r="C384" s="152" t="s">
        <v>156</v>
      </c>
      <c r="D384" s="187">
        <v>138</v>
      </c>
    </row>
    <row r="385" spans="1:4" s="156" customFormat="1">
      <c r="A385" s="40" t="s">
        <v>692</v>
      </c>
      <c r="B385" s="190" t="s">
        <v>693</v>
      </c>
      <c r="C385" s="152" t="s">
        <v>156</v>
      </c>
      <c r="D385" s="187">
        <v>118</v>
      </c>
    </row>
    <row r="386" spans="1:4" s="156" customFormat="1">
      <c r="A386" s="40" t="s">
        <v>694</v>
      </c>
      <c r="B386" s="190" t="s">
        <v>695</v>
      </c>
      <c r="C386" s="152" t="s">
        <v>156</v>
      </c>
      <c r="D386" s="187">
        <v>134</v>
      </c>
    </row>
    <row r="387" spans="1:4" s="156" customFormat="1">
      <c r="A387" s="40" t="s">
        <v>696</v>
      </c>
      <c r="B387" s="190" t="s">
        <v>697</v>
      </c>
      <c r="C387" s="152" t="s">
        <v>156</v>
      </c>
      <c r="D387" s="187">
        <v>115</v>
      </c>
    </row>
    <row r="388" spans="1:4" s="156" customFormat="1" ht="15.75" thickBot="1">
      <c r="A388" s="41"/>
      <c r="B388" s="180"/>
      <c r="C388" s="153"/>
      <c r="D388" s="189"/>
    </row>
    <row r="390" spans="1:4" s="210" customFormat="1">
      <c r="A390" s="208"/>
      <c r="B390" s="211"/>
    </row>
    <row r="391" spans="1:4" s="210" customFormat="1">
      <c r="A391" s="208"/>
      <c r="B391" s="209"/>
      <c r="C391" s="208"/>
    </row>
    <row r="392" spans="1:4" s="210" customFormat="1">
      <c r="A392" s="208"/>
      <c r="C392" s="208"/>
    </row>
    <row r="393" spans="1:4" s="210" customFormat="1">
      <c r="A393" s="208"/>
      <c r="B393" s="209"/>
      <c r="C393" s="208"/>
    </row>
    <row r="394" spans="1:4" s="210" customFormat="1">
      <c r="A394" s="208"/>
      <c r="C394" s="208"/>
    </row>
    <row r="395" spans="1:4" s="210" customFormat="1">
      <c r="A395" s="208"/>
      <c r="C395" s="208"/>
    </row>
    <row r="396" spans="1:4" s="210" customFormat="1">
      <c r="A396" s="208"/>
      <c r="C396" s="208"/>
    </row>
    <row r="397" spans="1:4" s="210" customFormat="1"/>
    <row r="398" spans="1:4" s="210" customFormat="1">
      <c r="A398" s="212"/>
      <c r="B398" s="194"/>
      <c r="C398" s="208"/>
    </row>
    <row r="399" spans="1:4" s="210" customFormat="1">
      <c r="A399" s="213"/>
    </row>
    <row r="400" spans="1:4" s="210" customFormat="1">
      <c r="A400" s="213"/>
      <c r="C400" s="208"/>
    </row>
    <row r="401" spans="1:3" s="210" customFormat="1"/>
    <row r="402" spans="1:3" s="210" customFormat="1">
      <c r="A402" s="212"/>
      <c r="B402" s="194"/>
      <c r="C402" s="208"/>
    </row>
  </sheetData>
  <mergeCells count="19">
    <mergeCell ref="A382:D382"/>
    <mergeCell ref="A286:D286"/>
    <mergeCell ref="A297:D297"/>
    <mergeCell ref="A308:D308"/>
    <mergeCell ref="A315:D315"/>
    <mergeCell ref="A336:D336"/>
    <mergeCell ref="A345:D345"/>
    <mergeCell ref="A210:D210"/>
    <mergeCell ref="A3:D3"/>
    <mergeCell ref="A32:D32"/>
    <mergeCell ref="A43:D43"/>
    <mergeCell ref="A52:D52"/>
    <mergeCell ref="A77:D77"/>
    <mergeCell ref="A80:D80"/>
    <mergeCell ref="A93:D93"/>
    <mergeCell ref="A101:D101"/>
    <mergeCell ref="A108:D108"/>
    <mergeCell ref="A116:D116"/>
    <mergeCell ref="A164:D16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15"/>
  <sheetViews>
    <sheetView zoomScale="200" zoomScaleNormal="200" workbookViewId="0">
      <selection activeCell="E1" sqref="E1"/>
    </sheetView>
  </sheetViews>
  <sheetFormatPr defaultRowHeight="15"/>
  <cols>
    <col min="1" max="1" width="10.7109375" style="167" customWidth="1"/>
    <col min="2" max="2" width="20.7109375" customWidth="1"/>
    <col min="3" max="4" width="10.7109375" customWidth="1"/>
  </cols>
  <sheetData>
    <row r="1" spans="1:4" ht="15.75" thickBot="1">
      <c r="A1" s="598" t="s">
        <v>698</v>
      </c>
      <c r="B1" s="599"/>
      <c r="C1" s="599"/>
      <c r="D1" s="600"/>
    </row>
    <row r="2" spans="1:4" s="167" customFormat="1">
      <c r="A2" s="163" t="s">
        <v>715</v>
      </c>
      <c r="B2" s="169" t="s">
        <v>716</v>
      </c>
      <c r="C2" s="164"/>
      <c r="D2" s="165"/>
    </row>
    <row r="3" spans="1:4">
      <c r="A3" s="192" t="s">
        <v>706</v>
      </c>
      <c r="B3" s="169" t="s">
        <v>699</v>
      </c>
      <c r="C3" s="164" t="s">
        <v>80</v>
      </c>
      <c r="D3" s="116">
        <v>63</v>
      </c>
    </row>
    <row r="4" spans="1:4">
      <c r="A4" s="192" t="s">
        <v>707</v>
      </c>
      <c r="B4" s="166" t="s">
        <v>700</v>
      </c>
      <c r="C4" s="164" t="s">
        <v>80</v>
      </c>
      <c r="D4" s="116">
        <v>94</v>
      </c>
    </row>
    <row r="5" spans="1:4">
      <c r="A5" s="192" t="s">
        <v>708</v>
      </c>
      <c r="B5" s="166" t="s">
        <v>701</v>
      </c>
      <c r="C5" s="164" t="s">
        <v>80</v>
      </c>
      <c r="D5" s="116">
        <v>137</v>
      </c>
    </row>
    <row r="6" spans="1:4">
      <c r="A6" s="192" t="s">
        <v>709</v>
      </c>
      <c r="B6" s="166" t="s">
        <v>702</v>
      </c>
      <c r="C6" s="164" t="s">
        <v>80</v>
      </c>
      <c r="D6" s="116">
        <v>440</v>
      </c>
    </row>
    <row r="7" spans="1:4">
      <c r="A7" s="40"/>
      <c r="B7" s="166"/>
      <c r="C7" s="166"/>
      <c r="D7" s="116"/>
    </row>
    <row r="8" spans="1:4">
      <c r="A8" s="193" t="s">
        <v>710</v>
      </c>
      <c r="B8" s="194" t="s">
        <v>703</v>
      </c>
      <c r="C8" s="164" t="s">
        <v>80</v>
      </c>
      <c r="D8" s="116">
        <v>888</v>
      </c>
    </row>
    <row r="9" spans="1:4">
      <c r="A9" s="197" t="s">
        <v>711</v>
      </c>
      <c r="B9" s="166" t="s">
        <v>704</v>
      </c>
      <c r="C9" s="166"/>
      <c r="D9" s="116"/>
    </row>
    <row r="10" spans="1:4">
      <c r="A10" s="197" t="s">
        <v>712</v>
      </c>
      <c r="B10" s="166" t="s">
        <v>705</v>
      </c>
      <c r="C10" s="164"/>
      <c r="D10" s="116"/>
    </row>
    <row r="11" spans="1:4">
      <c r="A11" s="40"/>
      <c r="B11" s="166"/>
      <c r="C11" s="166"/>
      <c r="D11" s="116"/>
    </row>
    <row r="12" spans="1:4" ht="15.75" thickBot="1">
      <c r="A12" s="195" t="s">
        <v>713</v>
      </c>
      <c r="B12" s="196" t="s">
        <v>714</v>
      </c>
      <c r="C12" s="162" t="s">
        <v>80</v>
      </c>
      <c r="D12" s="119">
        <v>200</v>
      </c>
    </row>
    <row r="13" spans="1:4">
      <c r="B13" s="167"/>
    </row>
    <row r="14" spans="1:4">
      <c r="B14" s="167"/>
    </row>
    <row r="15" spans="1:4">
      <c r="B15" s="167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12"/>
  <sheetViews>
    <sheetView zoomScale="200" zoomScaleNormal="200" workbookViewId="0">
      <selection activeCell="E1" sqref="E1"/>
    </sheetView>
  </sheetViews>
  <sheetFormatPr defaultRowHeight="15"/>
  <cols>
    <col min="1" max="1" width="10.7109375" customWidth="1"/>
    <col min="2" max="2" width="25.7109375" customWidth="1"/>
    <col min="3" max="4" width="10.7109375" customWidth="1"/>
  </cols>
  <sheetData>
    <row r="1" spans="1:4" ht="15.75" thickBot="1">
      <c r="A1" s="598" t="s">
        <v>717</v>
      </c>
      <c r="B1" s="599"/>
      <c r="C1" s="599"/>
      <c r="D1" s="600"/>
    </row>
    <row r="2" spans="1:4">
      <c r="A2" s="203" t="s">
        <v>718</v>
      </c>
      <c r="B2" s="169" t="s">
        <v>719</v>
      </c>
      <c r="C2" s="164" t="s">
        <v>80</v>
      </c>
      <c r="D2" s="198">
        <v>3520</v>
      </c>
    </row>
    <row r="3" spans="1:4">
      <c r="A3" s="203" t="s">
        <v>720</v>
      </c>
      <c r="B3" s="169" t="s">
        <v>721</v>
      </c>
      <c r="C3" s="164"/>
      <c r="D3" s="198"/>
    </row>
    <row r="4" spans="1:4">
      <c r="A4" s="203" t="s">
        <v>722</v>
      </c>
      <c r="B4" s="166" t="s">
        <v>724</v>
      </c>
      <c r="C4" s="164" t="s">
        <v>80</v>
      </c>
      <c r="D4" s="198">
        <v>7050</v>
      </c>
    </row>
    <row r="5" spans="1:4">
      <c r="A5" s="203" t="s">
        <v>723</v>
      </c>
      <c r="B5" s="166" t="s">
        <v>725</v>
      </c>
      <c r="C5" s="164" t="s">
        <v>80</v>
      </c>
      <c r="D5" s="198">
        <v>12000</v>
      </c>
    </row>
    <row r="6" spans="1:4">
      <c r="A6" s="203" t="s">
        <v>726</v>
      </c>
      <c r="B6" s="166" t="s">
        <v>727</v>
      </c>
      <c r="C6" s="164" t="s">
        <v>80</v>
      </c>
      <c r="D6" s="198">
        <v>2000</v>
      </c>
    </row>
    <row r="7" spans="1:4" s="167" customFormat="1">
      <c r="A7" s="203" t="s">
        <v>732</v>
      </c>
      <c r="B7" s="168" t="s">
        <v>733</v>
      </c>
      <c r="C7" s="164" t="s">
        <v>80</v>
      </c>
      <c r="D7" s="198">
        <v>2600</v>
      </c>
    </row>
    <row r="8" spans="1:4" s="167" customFormat="1">
      <c r="A8" s="203" t="s">
        <v>728</v>
      </c>
      <c r="B8" s="169" t="s">
        <v>729</v>
      </c>
      <c r="C8" s="164" t="s">
        <v>80</v>
      </c>
      <c r="D8" s="198">
        <v>2690</v>
      </c>
    </row>
    <row r="9" spans="1:4">
      <c r="A9" s="202" t="s">
        <v>730</v>
      </c>
      <c r="B9" s="201" t="s">
        <v>731</v>
      </c>
      <c r="C9" s="164" t="s">
        <v>80</v>
      </c>
      <c r="D9" s="198">
        <v>1200</v>
      </c>
    </row>
    <row r="10" spans="1:4">
      <c r="A10" s="202" t="s">
        <v>734</v>
      </c>
      <c r="B10" s="201" t="s">
        <v>735</v>
      </c>
      <c r="C10" s="164" t="s">
        <v>80</v>
      </c>
      <c r="D10" s="198">
        <v>6500</v>
      </c>
    </row>
    <row r="11" spans="1:4">
      <c r="A11" s="170"/>
      <c r="B11" s="166"/>
      <c r="C11" s="166"/>
      <c r="D11" s="198"/>
    </row>
    <row r="12" spans="1:4" ht="15.75" thickBot="1">
      <c r="A12" s="204"/>
      <c r="B12" s="196"/>
      <c r="C12" s="162"/>
      <c r="D12" s="199"/>
    </row>
  </sheetData>
  <mergeCells count="1">
    <mergeCell ref="A1:D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8076BD-76BB-48E6-8A2A-82F8AA01F092}"/>
</file>

<file path=customXml/itemProps2.xml><?xml version="1.0" encoding="utf-8"?>
<ds:datastoreItem xmlns:ds="http://schemas.openxmlformats.org/officeDocument/2006/customXml" ds:itemID="{85DB1C58-E80C-4B6A-A9CE-0B645E14F822}"/>
</file>

<file path=customXml/itemProps3.xml><?xml version="1.0" encoding="utf-8"?>
<ds:datastoreItem xmlns:ds="http://schemas.openxmlformats.org/officeDocument/2006/customXml" ds:itemID="{49BF1B27-4AC9-436C-84BD-39E5869018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</vt:i4>
      </vt:variant>
    </vt:vector>
  </HeadingPairs>
  <TitlesOfParts>
    <vt:vector size="11" baseType="lpstr">
      <vt:lpstr>Titulní list</vt:lpstr>
      <vt:lpstr>Konstrukce</vt:lpstr>
      <vt:lpstr>Nátěry</vt:lpstr>
      <vt:lpstr>Podklady OK</vt:lpstr>
      <vt:lpstr>Podklady N</vt:lpstr>
      <vt:lpstr>ÚRS</vt:lpstr>
      <vt:lpstr>HILTI</vt:lpstr>
      <vt:lpstr>Kování</vt:lpstr>
      <vt:lpstr>Konstrukce!Oblast_tisku</vt:lpstr>
      <vt:lpstr>Nátěry!Oblast_tisku</vt:lpstr>
      <vt:lpstr>'Titulní list'!Oblast_tisku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Paulik</dc:creator>
  <cp:lastModifiedBy>Paulik Pavel</cp:lastModifiedBy>
  <cp:lastPrinted>2021-06-07T09:20:30Z</cp:lastPrinted>
  <dcterms:created xsi:type="dcterms:W3CDTF">2016-06-06T10:36:21Z</dcterms:created>
  <dcterms:modified xsi:type="dcterms:W3CDTF">2021-06-07T09:25:53Z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