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N:\Investice\Strategické projekty\05_Areál Jedovnická 4\ITI\VŘ\Stavba\Dotazy\2021-06-04_keře\"/>
    </mc:Choice>
  </mc:AlternateContent>
  <xr:revisionPtr revIDLastSave="0" documentId="8_{A16A43BD-10CF-4890-88FB-BEBD2AB254B1}" xr6:coauthVersionLast="47" xr6:coauthVersionMax="47" xr10:uidLastSave="{00000000-0000-0000-0000-000000000000}"/>
  <bookViews>
    <workbookView xWindow="-120" yWindow="-120" windowWidth="29040" windowHeight="15840" firstSheet="1" activeTab="12" xr2:uid="{57AF35A7-EFE4-4E0E-A428-9A230A5C0B00}"/>
  </bookViews>
  <sheets>
    <sheet name="IO 01.02.01" sheetId="1" r:id="rId1"/>
    <sheet name="IO 01.02.02" sheetId="2" r:id="rId2"/>
    <sheet name="IO 01.03" sheetId="3" r:id="rId3"/>
    <sheet name="IO 01.04" sheetId="4" r:id="rId4"/>
    <sheet name="IO 01.05" sheetId="5" r:id="rId5"/>
    <sheet name="IO 02.01" sheetId="6" r:id="rId6"/>
    <sheet name="IO 02.02" sheetId="7" r:id="rId7"/>
    <sheet name="IO 03.02" sheetId="8" r:id="rId8"/>
    <sheet name="IO 04.01" sheetId="9" r:id="rId9"/>
    <sheet name="IO 05" sheetId="10" r:id="rId10"/>
    <sheet name="IO 06" sheetId="11" r:id="rId11"/>
    <sheet name="IO 07" sheetId="12" r:id="rId12"/>
    <sheet name="IO 09 + IO 10" sheetId="13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6" i="13" l="1"/>
  <c r="Q25" i="13" s="1"/>
  <c r="O26" i="13"/>
  <c r="O25" i="13" s="1"/>
  <c r="K26" i="13"/>
  <c r="I26" i="13"/>
  <c r="I25" i="13" s="1"/>
  <c r="G26" i="13"/>
  <c r="M26" i="13" s="1"/>
  <c r="M25" i="13" s="1"/>
  <c r="K25" i="13"/>
  <c r="G25" i="13"/>
  <c r="V45" i="13" l="1"/>
  <c r="Q48" i="13"/>
  <c r="O48" i="13"/>
  <c r="K48" i="13"/>
  <c r="I48" i="13"/>
  <c r="G48" i="13"/>
  <c r="M48" i="13" s="1"/>
  <c r="V44" i="13"/>
  <c r="Q47" i="13"/>
  <c r="O47" i="13"/>
  <c r="K47" i="13"/>
  <c r="I47" i="13"/>
  <c r="G47" i="13"/>
  <c r="M47" i="13" s="1"/>
  <c r="V43" i="13"/>
  <c r="Q46" i="13"/>
  <c r="O46" i="13"/>
  <c r="K46" i="13"/>
  <c r="I46" i="13"/>
  <c r="G46" i="13"/>
  <c r="M46" i="13" s="1"/>
  <c r="V38" i="13"/>
  <c r="Q41" i="13"/>
  <c r="O41" i="13"/>
  <c r="M41" i="13"/>
  <c r="K41" i="13"/>
  <c r="I41" i="13"/>
  <c r="G41" i="13"/>
  <c r="V36" i="13"/>
  <c r="Q39" i="13"/>
  <c r="Q38" i="13" s="1"/>
  <c r="O39" i="13"/>
  <c r="K39" i="13"/>
  <c r="I39" i="13"/>
  <c r="G39" i="13"/>
  <c r="M39" i="13" s="1"/>
  <c r="G38" i="13"/>
  <c r="V31" i="13"/>
  <c r="Q34" i="13"/>
  <c r="O34" i="13"/>
  <c r="M34" i="13"/>
  <c r="K34" i="13"/>
  <c r="I34" i="13"/>
  <c r="G34" i="13"/>
  <c r="V28" i="13"/>
  <c r="Q31" i="13"/>
  <c r="O31" i="13"/>
  <c r="K31" i="13"/>
  <c r="I31" i="13"/>
  <c r="G31" i="13"/>
  <c r="M31" i="13" s="1"/>
  <c r="V26" i="13"/>
  <c r="Q29" i="13"/>
  <c r="O29" i="13"/>
  <c r="K29" i="13"/>
  <c r="I29" i="13"/>
  <c r="G29" i="13"/>
  <c r="M29" i="13" s="1"/>
  <c r="V23" i="13"/>
  <c r="Q23" i="13"/>
  <c r="O23" i="13"/>
  <c r="K23" i="13"/>
  <c r="I23" i="13"/>
  <c r="G23" i="13"/>
  <c r="M23" i="13" s="1"/>
  <c r="V22" i="13"/>
  <c r="Q22" i="13"/>
  <c r="O22" i="13"/>
  <c r="K22" i="13"/>
  <c r="I22" i="13"/>
  <c r="G22" i="13"/>
  <c r="M22" i="13" s="1"/>
  <c r="V21" i="13"/>
  <c r="Q21" i="13"/>
  <c r="O21" i="13"/>
  <c r="K21" i="13"/>
  <c r="I21" i="13"/>
  <c r="G21" i="13"/>
  <c r="M21" i="13" s="1"/>
  <c r="V20" i="13"/>
  <c r="Q20" i="13"/>
  <c r="O20" i="13"/>
  <c r="K20" i="13"/>
  <c r="I20" i="13"/>
  <c r="G20" i="13"/>
  <c r="M20" i="13" s="1"/>
  <c r="V9" i="13"/>
  <c r="Q9" i="13"/>
  <c r="O9" i="13"/>
  <c r="M9" i="13"/>
  <c r="K9" i="13"/>
  <c r="I9" i="13"/>
  <c r="G9" i="13"/>
  <c r="O28" i="13" l="1"/>
  <c r="V35" i="13"/>
  <c r="M45" i="13"/>
  <c r="Q45" i="13"/>
  <c r="V8" i="13"/>
  <c r="K38" i="13"/>
  <c r="I45" i="13"/>
  <c r="O45" i="13"/>
  <c r="O38" i="13"/>
  <c r="I38" i="13"/>
  <c r="I8" i="13"/>
  <c r="Q8" i="13"/>
  <c r="K8" i="13"/>
  <c r="I28" i="13"/>
  <c r="Q28" i="13"/>
  <c r="M38" i="13"/>
  <c r="G28" i="13"/>
  <c r="K28" i="13"/>
  <c r="V25" i="13"/>
  <c r="V42" i="13"/>
  <c r="M28" i="13"/>
  <c r="G45" i="13"/>
  <c r="K45" i="13"/>
  <c r="M8" i="13"/>
  <c r="G8" i="13"/>
  <c r="O8" i="13"/>
  <c r="BJ109" i="12"/>
  <c r="BF109" i="12"/>
  <c r="BD109" i="12"/>
  <c r="AX109" i="12"/>
  <c r="AP109" i="12"/>
  <c r="J109" i="12" s="1"/>
  <c r="AO109" i="12"/>
  <c r="AK109" i="12"/>
  <c r="AJ109" i="12"/>
  <c r="AH109" i="12"/>
  <c r="AG109" i="12"/>
  <c r="AF109" i="12"/>
  <c r="AE109" i="12"/>
  <c r="AD109" i="12"/>
  <c r="AC109" i="12"/>
  <c r="AB109" i="12"/>
  <c r="Z109" i="12"/>
  <c r="K109" i="12"/>
  <c r="AL109" i="12" s="1"/>
  <c r="BJ108" i="12"/>
  <c r="AH108" i="12" s="1"/>
  <c r="BI108" i="12"/>
  <c r="BF108" i="12"/>
  <c r="BD108" i="12"/>
  <c r="AW108" i="12"/>
  <c r="AP108" i="12"/>
  <c r="AO108" i="12"/>
  <c r="BH108" i="12" s="1"/>
  <c r="AL108" i="12"/>
  <c r="AK108" i="12"/>
  <c r="AJ108" i="12"/>
  <c r="AG108" i="12"/>
  <c r="AF108" i="12"/>
  <c r="AE108" i="12"/>
  <c r="AD108" i="12"/>
  <c r="AC108" i="12"/>
  <c r="AB108" i="12"/>
  <c r="Z108" i="12"/>
  <c r="K108" i="12"/>
  <c r="I108" i="12"/>
  <c r="BJ107" i="12"/>
  <c r="AH107" i="12" s="1"/>
  <c r="BF107" i="12"/>
  <c r="BD107" i="12"/>
  <c r="AX107" i="12"/>
  <c r="AW107" i="12"/>
  <c r="BC107" i="12" s="1"/>
  <c r="AV107" i="12"/>
  <c r="AP107" i="12"/>
  <c r="BI107" i="12" s="1"/>
  <c r="AO107" i="12"/>
  <c r="BH107" i="12" s="1"/>
  <c r="AL107" i="12"/>
  <c r="AK107" i="12"/>
  <c r="AJ107" i="12"/>
  <c r="AG107" i="12"/>
  <c r="AF107" i="12"/>
  <c r="AE107" i="12"/>
  <c r="AD107" i="12"/>
  <c r="AC107" i="12"/>
  <c r="AB107" i="12"/>
  <c r="Z107" i="12"/>
  <c r="K107" i="12"/>
  <c r="J107" i="12"/>
  <c r="I107" i="12"/>
  <c r="BJ106" i="12"/>
  <c r="BF106" i="12"/>
  <c r="BD106" i="12"/>
  <c r="AX106" i="12"/>
  <c r="AW106" i="12"/>
  <c r="AP106" i="12"/>
  <c r="BI106" i="12" s="1"/>
  <c r="AO106" i="12"/>
  <c r="I106" i="12" s="1"/>
  <c r="AL106" i="12"/>
  <c r="AK106" i="12"/>
  <c r="AJ106" i="12"/>
  <c r="AH106" i="12"/>
  <c r="AG106" i="12"/>
  <c r="AF106" i="12"/>
  <c r="AE106" i="12"/>
  <c r="AD106" i="12"/>
  <c r="AC106" i="12"/>
  <c r="AB106" i="12"/>
  <c r="Z106" i="12"/>
  <c r="K106" i="12"/>
  <c r="J106" i="12"/>
  <c r="BJ105" i="12"/>
  <c r="BH105" i="12"/>
  <c r="BF105" i="12"/>
  <c r="BD105" i="12"/>
  <c r="AX105" i="12"/>
  <c r="AP105" i="12"/>
  <c r="J105" i="12" s="1"/>
  <c r="AO105" i="12"/>
  <c r="AK105" i="12"/>
  <c r="AJ105" i="12"/>
  <c r="AH105" i="12"/>
  <c r="AG105" i="12"/>
  <c r="AF105" i="12"/>
  <c r="AE105" i="12"/>
  <c r="AD105" i="12"/>
  <c r="AC105" i="12"/>
  <c r="AB105" i="12"/>
  <c r="Z105" i="12"/>
  <c r="K105" i="12"/>
  <c r="AL105" i="12" s="1"/>
  <c r="BJ104" i="12"/>
  <c r="AH104" i="12" s="1"/>
  <c r="BF104" i="12"/>
  <c r="BD104" i="12"/>
  <c r="AW104" i="12"/>
  <c r="AP104" i="12"/>
  <c r="AO104" i="12"/>
  <c r="BH104" i="12" s="1"/>
  <c r="AL104" i="12"/>
  <c r="AK104" i="12"/>
  <c r="AJ104" i="12"/>
  <c r="AG104" i="12"/>
  <c r="AF104" i="12"/>
  <c r="AE104" i="12"/>
  <c r="AD104" i="12"/>
  <c r="AC104" i="12"/>
  <c r="AB104" i="12"/>
  <c r="Z104" i="12"/>
  <c r="K104" i="12"/>
  <c r="I104" i="12"/>
  <c r="BJ103" i="12"/>
  <c r="AH103" i="12" s="1"/>
  <c r="BF103" i="12"/>
  <c r="BD103" i="12"/>
  <c r="AX103" i="12"/>
  <c r="AW103" i="12"/>
  <c r="BC103" i="12" s="1"/>
  <c r="AV103" i="12"/>
  <c r="AP103" i="12"/>
  <c r="BI103" i="12" s="1"/>
  <c r="AO103" i="12"/>
  <c r="BH103" i="12" s="1"/>
  <c r="AL103" i="12"/>
  <c r="AK103" i="12"/>
  <c r="AJ103" i="12"/>
  <c r="AG103" i="12"/>
  <c r="AF103" i="12"/>
  <c r="AE103" i="12"/>
  <c r="AD103" i="12"/>
  <c r="AC103" i="12"/>
  <c r="AB103" i="12"/>
  <c r="Z103" i="12"/>
  <c r="K103" i="12"/>
  <c r="J103" i="12"/>
  <c r="I103" i="12"/>
  <c r="BJ102" i="12"/>
  <c r="BF102" i="12"/>
  <c r="BD102" i="12"/>
  <c r="AX102" i="12"/>
  <c r="AW102" i="12"/>
  <c r="AP102" i="12"/>
  <c r="BI102" i="12" s="1"/>
  <c r="AO102" i="12"/>
  <c r="I102" i="12" s="1"/>
  <c r="AL102" i="12"/>
  <c r="AK102" i="12"/>
  <c r="AJ102" i="12"/>
  <c r="AH102" i="12"/>
  <c r="AG102" i="12"/>
  <c r="AF102" i="12"/>
  <c r="AE102" i="12"/>
  <c r="AD102" i="12"/>
  <c r="AC102" i="12"/>
  <c r="AB102" i="12"/>
  <c r="Z102" i="12"/>
  <c r="K102" i="12"/>
  <c r="J102" i="12"/>
  <c r="BJ101" i="12"/>
  <c r="BH101" i="12"/>
  <c r="BF101" i="12"/>
  <c r="BD101" i="12"/>
  <c r="AX101" i="12"/>
  <c r="AP101" i="12"/>
  <c r="J101" i="12" s="1"/>
  <c r="AO101" i="12"/>
  <c r="AK101" i="12"/>
  <c r="AJ101" i="12"/>
  <c r="AH101" i="12"/>
  <c r="AG101" i="12"/>
  <c r="AF101" i="12"/>
  <c r="AE101" i="12"/>
  <c r="AD101" i="12"/>
  <c r="AC101" i="12"/>
  <c r="AB101" i="12"/>
  <c r="Z101" i="12"/>
  <c r="K101" i="12"/>
  <c r="AL101" i="12" s="1"/>
  <c r="BJ100" i="12"/>
  <c r="AH100" i="12" s="1"/>
  <c r="BF100" i="12"/>
  <c r="BD100" i="12"/>
  <c r="AW100" i="12"/>
  <c r="AP100" i="12"/>
  <c r="AO100" i="12"/>
  <c r="BH100" i="12" s="1"/>
  <c r="AL100" i="12"/>
  <c r="AK100" i="12"/>
  <c r="AJ100" i="12"/>
  <c r="AG100" i="12"/>
  <c r="AF100" i="12"/>
  <c r="AE100" i="12"/>
  <c r="AD100" i="12"/>
  <c r="AC100" i="12"/>
  <c r="AB100" i="12"/>
  <c r="Z100" i="12"/>
  <c r="K100" i="12"/>
  <c r="I100" i="12"/>
  <c r="BJ99" i="12"/>
  <c r="AH99" i="12" s="1"/>
  <c r="BF99" i="12"/>
  <c r="BD99" i="12"/>
  <c r="AX99" i="12"/>
  <c r="AW99" i="12"/>
  <c r="BC99" i="12" s="1"/>
  <c r="AV99" i="12"/>
  <c r="AP99" i="12"/>
  <c r="BI99" i="12" s="1"/>
  <c r="AO99" i="12"/>
  <c r="BH99" i="12" s="1"/>
  <c r="AL99" i="12"/>
  <c r="AK99" i="12"/>
  <c r="AJ99" i="12"/>
  <c r="AG99" i="12"/>
  <c r="AF99" i="12"/>
  <c r="AE99" i="12"/>
  <c r="AD99" i="12"/>
  <c r="AC99" i="12"/>
  <c r="AB99" i="12"/>
  <c r="Z99" i="12"/>
  <c r="K99" i="12"/>
  <c r="J99" i="12"/>
  <c r="I99" i="12"/>
  <c r="BJ98" i="12"/>
  <c r="BH98" i="12"/>
  <c r="BF98" i="12"/>
  <c r="BD98" i="12"/>
  <c r="AX98" i="12"/>
  <c r="AW98" i="12"/>
  <c r="AP98" i="12"/>
  <c r="BI98" i="12" s="1"/>
  <c r="AO98" i="12"/>
  <c r="I98" i="12" s="1"/>
  <c r="AK98" i="12"/>
  <c r="AJ98" i="12"/>
  <c r="AH98" i="12"/>
  <c r="AG98" i="12"/>
  <c r="AF98" i="12"/>
  <c r="AE98" i="12"/>
  <c r="AD98" i="12"/>
  <c r="AC98" i="12"/>
  <c r="AB98" i="12"/>
  <c r="Z98" i="12"/>
  <c r="K98" i="12"/>
  <c r="AL98" i="12" s="1"/>
  <c r="J98" i="12"/>
  <c r="BJ97" i="12"/>
  <c r="BI97" i="12"/>
  <c r="BF97" i="12"/>
  <c r="BD97" i="12"/>
  <c r="AX97" i="12"/>
  <c r="AP97" i="12"/>
  <c r="J97" i="12" s="1"/>
  <c r="AO97" i="12"/>
  <c r="AK97" i="12"/>
  <c r="AJ97" i="12"/>
  <c r="AH97" i="12"/>
  <c r="AG97" i="12"/>
  <c r="AF97" i="12"/>
  <c r="AE97" i="12"/>
  <c r="AD97" i="12"/>
  <c r="AC97" i="12"/>
  <c r="AB97" i="12"/>
  <c r="Z97" i="12"/>
  <c r="K97" i="12"/>
  <c r="AL97" i="12" s="1"/>
  <c r="BJ96" i="12"/>
  <c r="AH96" i="12" s="1"/>
  <c r="BI96" i="12"/>
  <c r="BF96" i="12"/>
  <c r="BD96" i="12"/>
  <c r="AW96" i="12"/>
  <c r="AP96" i="12"/>
  <c r="AO96" i="12"/>
  <c r="BH96" i="12" s="1"/>
  <c r="AL96" i="12"/>
  <c r="AK96" i="12"/>
  <c r="AJ96" i="12"/>
  <c r="AG96" i="12"/>
  <c r="AF96" i="12"/>
  <c r="AE96" i="12"/>
  <c r="AD96" i="12"/>
  <c r="AC96" i="12"/>
  <c r="AB96" i="12"/>
  <c r="Z96" i="12"/>
  <c r="K96" i="12"/>
  <c r="I96" i="12"/>
  <c r="BJ95" i="12"/>
  <c r="AH95" i="12" s="1"/>
  <c r="BF95" i="12"/>
  <c r="BD95" i="12"/>
  <c r="AX95" i="12"/>
  <c r="AW95" i="12"/>
  <c r="AP95" i="12"/>
  <c r="BI95" i="12" s="1"/>
  <c r="AO95" i="12"/>
  <c r="BH95" i="12" s="1"/>
  <c r="AL95" i="12"/>
  <c r="AK95" i="12"/>
  <c r="AJ95" i="12"/>
  <c r="AG95" i="12"/>
  <c r="AF95" i="12"/>
  <c r="AE95" i="12"/>
  <c r="AD95" i="12"/>
  <c r="AC95" i="12"/>
  <c r="AB95" i="12"/>
  <c r="Z95" i="12"/>
  <c r="K95" i="12"/>
  <c r="J95" i="12"/>
  <c r="I95" i="12"/>
  <c r="BJ94" i="12"/>
  <c r="BF94" i="12"/>
  <c r="BD94" i="12"/>
  <c r="AX94" i="12"/>
  <c r="AP94" i="12"/>
  <c r="BI94" i="12" s="1"/>
  <c r="AO94" i="12"/>
  <c r="AK94" i="12"/>
  <c r="AJ94" i="12"/>
  <c r="AH94" i="12"/>
  <c r="AG94" i="12"/>
  <c r="AF94" i="12"/>
  <c r="AE94" i="12"/>
  <c r="AD94" i="12"/>
  <c r="AC94" i="12"/>
  <c r="AB94" i="12"/>
  <c r="Z94" i="12"/>
  <c r="K94" i="12"/>
  <c r="AL94" i="12" s="1"/>
  <c r="J94" i="12"/>
  <c r="BJ93" i="12"/>
  <c r="BI93" i="12"/>
  <c r="BH93" i="12"/>
  <c r="BF93" i="12"/>
  <c r="BD93" i="12"/>
  <c r="AX93" i="12"/>
  <c r="AP93" i="12"/>
  <c r="J93" i="12" s="1"/>
  <c r="AO93" i="12"/>
  <c r="AK93" i="12"/>
  <c r="AJ93" i="12"/>
  <c r="AH93" i="12"/>
  <c r="AG93" i="12"/>
  <c r="AF93" i="12"/>
  <c r="AE93" i="12"/>
  <c r="AD93" i="12"/>
  <c r="AC93" i="12"/>
  <c r="AB93" i="12"/>
  <c r="Z93" i="12"/>
  <c r="K93" i="12"/>
  <c r="AL93" i="12" s="1"/>
  <c r="BJ92" i="12"/>
  <c r="AH92" i="12" s="1"/>
  <c r="BI92" i="12"/>
  <c r="BF92" i="12"/>
  <c r="BD92" i="12"/>
  <c r="AW92" i="12"/>
  <c r="AP92" i="12"/>
  <c r="AO92" i="12"/>
  <c r="BH92" i="12" s="1"/>
  <c r="AL92" i="12"/>
  <c r="AK92" i="12"/>
  <c r="AJ92" i="12"/>
  <c r="AG92" i="12"/>
  <c r="AF92" i="12"/>
  <c r="AE92" i="12"/>
  <c r="AD92" i="12"/>
  <c r="AC92" i="12"/>
  <c r="AB92" i="12"/>
  <c r="Z92" i="12"/>
  <c r="K92" i="12"/>
  <c r="I92" i="12"/>
  <c r="BJ91" i="12"/>
  <c r="AH91" i="12" s="1"/>
  <c r="BF91" i="12"/>
  <c r="BD91" i="12"/>
  <c r="AX91" i="12"/>
  <c r="AW91" i="12"/>
  <c r="BC91" i="12" s="1"/>
  <c r="AV91" i="12"/>
  <c r="AP91" i="12"/>
  <c r="BI91" i="12" s="1"/>
  <c r="AO91" i="12"/>
  <c r="BH91" i="12" s="1"/>
  <c r="AL91" i="12"/>
  <c r="AK91" i="12"/>
  <c r="AJ91" i="12"/>
  <c r="AG91" i="12"/>
  <c r="AF91" i="12"/>
  <c r="AE91" i="12"/>
  <c r="AD91" i="12"/>
  <c r="AC91" i="12"/>
  <c r="AB91" i="12"/>
  <c r="Z91" i="12"/>
  <c r="K91" i="12"/>
  <c r="J91" i="12"/>
  <c r="I91" i="12"/>
  <c r="BJ90" i="12"/>
  <c r="BF90" i="12"/>
  <c r="BD90" i="12"/>
  <c r="AW90" i="12"/>
  <c r="AP90" i="12"/>
  <c r="AO90" i="12"/>
  <c r="I90" i="12" s="1"/>
  <c r="AK90" i="12"/>
  <c r="AJ90" i="12"/>
  <c r="AH90" i="12"/>
  <c r="AG90" i="12"/>
  <c r="AF90" i="12"/>
  <c r="AE90" i="12"/>
  <c r="AD90" i="12"/>
  <c r="AC90" i="12"/>
  <c r="AB90" i="12"/>
  <c r="Z90" i="12"/>
  <c r="K90" i="12"/>
  <c r="AL90" i="12" s="1"/>
  <c r="BJ89" i="12"/>
  <c r="AH89" i="12" s="1"/>
  <c r="BF89" i="12"/>
  <c r="BD89" i="12"/>
  <c r="AP89" i="12"/>
  <c r="AO89" i="12"/>
  <c r="AK89" i="12"/>
  <c r="AJ89" i="12"/>
  <c r="AG89" i="12"/>
  <c r="AF89" i="12"/>
  <c r="AE89" i="12"/>
  <c r="AD89" i="12"/>
  <c r="AC89" i="12"/>
  <c r="AB89" i="12"/>
  <c r="Z89" i="12"/>
  <c r="K89" i="12"/>
  <c r="AL89" i="12" s="1"/>
  <c r="I89" i="12"/>
  <c r="BJ88" i="12"/>
  <c r="AH88" i="12" s="1"/>
  <c r="BF88" i="12"/>
  <c r="BD88" i="12"/>
  <c r="AW88" i="12"/>
  <c r="AP88" i="12"/>
  <c r="AO88" i="12"/>
  <c r="BH88" i="12" s="1"/>
  <c r="AL88" i="12"/>
  <c r="AK88" i="12"/>
  <c r="AJ88" i="12"/>
  <c r="AG88" i="12"/>
  <c r="AF88" i="12"/>
  <c r="AE88" i="12"/>
  <c r="AD88" i="12"/>
  <c r="AC88" i="12"/>
  <c r="AB88" i="12"/>
  <c r="Z88" i="12"/>
  <c r="K88" i="12"/>
  <c r="I88" i="12"/>
  <c r="BJ87" i="12"/>
  <c r="AH87" i="12" s="1"/>
  <c r="BH87" i="12"/>
  <c r="BF87" i="12"/>
  <c r="BD87" i="12"/>
  <c r="AX87" i="12"/>
  <c r="AW87" i="12"/>
  <c r="AP87" i="12"/>
  <c r="BI87" i="12" s="1"/>
  <c r="AO87" i="12"/>
  <c r="I87" i="12" s="1"/>
  <c r="AL87" i="12"/>
  <c r="AK87" i="12"/>
  <c r="AT86" i="12" s="1"/>
  <c r="AJ87" i="12"/>
  <c r="AG87" i="12"/>
  <c r="AF87" i="12"/>
  <c r="AE87" i="12"/>
  <c r="AD87" i="12"/>
  <c r="AC87" i="12"/>
  <c r="AB87" i="12"/>
  <c r="Z87" i="12"/>
  <c r="K87" i="12"/>
  <c r="J87" i="12"/>
  <c r="AS86" i="12"/>
  <c r="K86" i="12"/>
  <c r="BJ85" i="12"/>
  <c r="BI85" i="12"/>
  <c r="BF85" i="12"/>
  <c r="BD85" i="12"/>
  <c r="AW85" i="12"/>
  <c r="BC85" i="12" s="1"/>
  <c r="AV85" i="12"/>
  <c r="AP85" i="12"/>
  <c r="AX85" i="12" s="1"/>
  <c r="AO85" i="12"/>
  <c r="BH85" i="12" s="1"/>
  <c r="AL85" i="12"/>
  <c r="AU84" i="12" s="1"/>
  <c r="AK85" i="12"/>
  <c r="AT84" i="12" s="1"/>
  <c r="AJ85" i="12"/>
  <c r="AS84" i="12" s="1"/>
  <c r="AH85" i="12"/>
  <c r="AG85" i="12"/>
  <c r="AF85" i="12"/>
  <c r="AE85" i="12"/>
  <c r="AD85" i="12"/>
  <c r="AC85" i="12"/>
  <c r="AB85" i="12"/>
  <c r="Z85" i="12"/>
  <c r="K85" i="12"/>
  <c r="J85" i="12"/>
  <c r="I85" i="12"/>
  <c r="I84" i="12" s="1"/>
  <c r="K84" i="12"/>
  <c r="J84" i="12"/>
  <c r="BJ83" i="12"/>
  <c r="BH83" i="12"/>
  <c r="AB83" i="12" s="1"/>
  <c r="BF83" i="12"/>
  <c r="BD83" i="12"/>
  <c r="AX83" i="12"/>
  <c r="AV83" i="12"/>
  <c r="AP83" i="12"/>
  <c r="J83" i="12" s="1"/>
  <c r="AO83" i="12"/>
  <c r="AW83" i="12" s="1"/>
  <c r="BC83" i="12" s="1"/>
  <c r="AK83" i="12"/>
  <c r="AJ83" i="12"/>
  <c r="AS82" i="12" s="1"/>
  <c r="AH83" i="12"/>
  <c r="AG83" i="12"/>
  <c r="AF83" i="12"/>
  <c r="AE83" i="12"/>
  <c r="AD83" i="12"/>
  <c r="Z83" i="12"/>
  <c r="K83" i="12"/>
  <c r="AL83" i="12" s="1"/>
  <c r="AU82" i="12" s="1"/>
  <c r="I83" i="12"/>
  <c r="I82" i="12" s="1"/>
  <c r="AT82" i="12"/>
  <c r="K82" i="12"/>
  <c r="J82" i="12"/>
  <c r="BJ81" i="12"/>
  <c r="BF81" i="12"/>
  <c r="BD81" i="12"/>
  <c r="AP81" i="12"/>
  <c r="BI81" i="12" s="1"/>
  <c r="AC81" i="12" s="1"/>
  <c r="AO81" i="12"/>
  <c r="AK81" i="12"/>
  <c r="AJ81" i="12"/>
  <c r="AH81" i="12"/>
  <c r="AG81" i="12"/>
  <c r="AF81" i="12"/>
  <c r="AE81" i="12"/>
  <c r="AD81" i="12"/>
  <c r="Z81" i="12"/>
  <c r="K81" i="12"/>
  <c r="AL81" i="12" s="1"/>
  <c r="BJ80" i="12"/>
  <c r="BH80" i="12"/>
  <c r="AB80" i="12" s="1"/>
  <c r="BF80" i="12"/>
  <c r="BD80" i="12"/>
  <c r="AX80" i="12"/>
  <c r="AV80" i="12" s="1"/>
  <c r="AP80" i="12"/>
  <c r="J80" i="12" s="1"/>
  <c r="AO80" i="12"/>
  <c r="AW80" i="12" s="1"/>
  <c r="AK80" i="12"/>
  <c r="AJ80" i="12"/>
  <c r="AH80" i="12"/>
  <c r="AG80" i="12"/>
  <c r="AF80" i="12"/>
  <c r="AE80" i="12"/>
  <c r="AD80" i="12"/>
  <c r="Z80" i="12"/>
  <c r="K80" i="12"/>
  <c r="AL80" i="12" s="1"/>
  <c r="I80" i="12"/>
  <c r="BJ79" i="12"/>
  <c r="BI79" i="12"/>
  <c r="AC79" i="12" s="1"/>
  <c r="BF79" i="12"/>
  <c r="BD79" i="12"/>
  <c r="AW79" i="12"/>
  <c r="BC79" i="12" s="1"/>
  <c r="AV79" i="12"/>
  <c r="AP79" i="12"/>
  <c r="AX79" i="12" s="1"/>
  <c r="AO79" i="12"/>
  <c r="BH79" i="12" s="1"/>
  <c r="AL79" i="12"/>
  <c r="AK79" i="12"/>
  <c r="AJ79" i="12"/>
  <c r="AH79" i="12"/>
  <c r="AG79" i="12"/>
  <c r="AF79" i="12"/>
  <c r="AE79" i="12"/>
  <c r="AD79" i="12"/>
  <c r="AB79" i="12"/>
  <c r="Z79" i="12"/>
  <c r="K79" i="12"/>
  <c r="J79" i="12"/>
  <c r="I79" i="12"/>
  <c r="BJ78" i="12"/>
  <c r="BF78" i="12"/>
  <c r="BD78" i="12"/>
  <c r="AX78" i="12"/>
  <c r="AP78" i="12"/>
  <c r="BI78" i="12" s="1"/>
  <c r="AC78" i="12" s="1"/>
  <c r="AO78" i="12"/>
  <c r="BH78" i="12" s="1"/>
  <c r="AK78" i="12"/>
  <c r="AJ78" i="12"/>
  <c r="AH78" i="12"/>
  <c r="AG78" i="12"/>
  <c r="AF78" i="12"/>
  <c r="AE78" i="12"/>
  <c r="AD78" i="12"/>
  <c r="AB78" i="12"/>
  <c r="Z78" i="12"/>
  <c r="K78" i="12"/>
  <c r="AL78" i="12" s="1"/>
  <c r="J78" i="12"/>
  <c r="I78" i="12"/>
  <c r="BJ77" i="12"/>
  <c r="BF77" i="12"/>
  <c r="BD77" i="12"/>
  <c r="AW77" i="12"/>
  <c r="AP77" i="12"/>
  <c r="AO77" i="12"/>
  <c r="I77" i="12" s="1"/>
  <c r="AK77" i="12"/>
  <c r="AJ77" i="12"/>
  <c r="AH77" i="12"/>
  <c r="AG77" i="12"/>
  <c r="AF77" i="12"/>
  <c r="AE77" i="12"/>
  <c r="AD77" i="12"/>
  <c r="Z77" i="12"/>
  <c r="K77" i="12"/>
  <c r="AL77" i="12" s="1"/>
  <c r="BJ76" i="12"/>
  <c r="BI76" i="12"/>
  <c r="BH76" i="12"/>
  <c r="AB76" i="12" s="1"/>
  <c r="BF76" i="12"/>
  <c r="BD76" i="12"/>
  <c r="AX76" i="12"/>
  <c r="AP76" i="12"/>
  <c r="AO76" i="12"/>
  <c r="AL76" i="12"/>
  <c r="AK76" i="12"/>
  <c r="AJ76" i="12"/>
  <c r="AH76" i="12"/>
  <c r="AG76" i="12"/>
  <c r="AF76" i="12"/>
  <c r="AE76" i="12"/>
  <c r="AD76" i="12"/>
  <c r="AC76" i="12"/>
  <c r="Z76" i="12"/>
  <c r="K76" i="12"/>
  <c r="J76" i="12"/>
  <c r="BJ75" i="12"/>
  <c r="BI75" i="12"/>
  <c r="AC75" i="12" s="1"/>
  <c r="BF75" i="12"/>
  <c r="BD75" i="12"/>
  <c r="AX75" i="12"/>
  <c r="AP75" i="12"/>
  <c r="J75" i="12" s="1"/>
  <c r="AO75" i="12"/>
  <c r="AK75" i="12"/>
  <c r="AJ75" i="12"/>
  <c r="AH75" i="12"/>
  <c r="AG75" i="12"/>
  <c r="AF75" i="12"/>
  <c r="AE75" i="12"/>
  <c r="AD75" i="12"/>
  <c r="Z75" i="12"/>
  <c r="K75" i="12"/>
  <c r="BJ74" i="12"/>
  <c r="BF74" i="12"/>
  <c r="BD74" i="12"/>
  <c r="AP74" i="12"/>
  <c r="AO74" i="12"/>
  <c r="BH74" i="12" s="1"/>
  <c r="AK74" i="12"/>
  <c r="AJ74" i="12"/>
  <c r="AH74" i="12"/>
  <c r="AG74" i="12"/>
  <c r="AF74" i="12"/>
  <c r="AE74" i="12"/>
  <c r="AD74" i="12"/>
  <c r="AB74" i="12"/>
  <c r="Z74" i="12"/>
  <c r="K74" i="12"/>
  <c r="AL74" i="12" s="1"/>
  <c r="I74" i="12"/>
  <c r="BJ72" i="12"/>
  <c r="BI72" i="12"/>
  <c r="AC72" i="12" s="1"/>
  <c r="BF72" i="12"/>
  <c r="BD72" i="12"/>
  <c r="AX72" i="12"/>
  <c r="AP72" i="12"/>
  <c r="J72" i="12" s="1"/>
  <c r="AO72" i="12"/>
  <c r="AK72" i="12"/>
  <c r="AJ72" i="12"/>
  <c r="AH72" i="12"/>
  <c r="AG72" i="12"/>
  <c r="AF72" i="12"/>
  <c r="AE72" i="12"/>
  <c r="AD72" i="12"/>
  <c r="Z72" i="12"/>
  <c r="K72" i="12"/>
  <c r="BJ71" i="12"/>
  <c r="BF71" i="12"/>
  <c r="BD71" i="12"/>
  <c r="AP71" i="12"/>
  <c r="AO71" i="12"/>
  <c r="BH71" i="12" s="1"/>
  <c r="AK71" i="12"/>
  <c r="AT70" i="12" s="1"/>
  <c r="AJ71" i="12"/>
  <c r="AH71" i="12"/>
  <c r="AG71" i="12"/>
  <c r="AF71" i="12"/>
  <c r="AE71" i="12"/>
  <c r="AD71" i="12"/>
  <c r="AB71" i="12"/>
  <c r="Z71" i="12"/>
  <c r="K71" i="12"/>
  <c r="AL71" i="12" s="1"/>
  <c r="I71" i="12"/>
  <c r="BJ69" i="12"/>
  <c r="BI69" i="12"/>
  <c r="AC69" i="12" s="1"/>
  <c r="BF69" i="12"/>
  <c r="BD69" i="12"/>
  <c r="AX69" i="12"/>
  <c r="AP69" i="12"/>
  <c r="J69" i="12" s="1"/>
  <c r="AO69" i="12"/>
  <c r="AK69" i="12"/>
  <c r="AJ69" i="12"/>
  <c r="AS68" i="12" s="1"/>
  <c r="AH69" i="12"/>
  <c r="AG69" i="12"/>
  <c r="AF69" i="12"/>
  <c r="AE69" i="12"/>
  <c r="AD69" i="12"/>
  <c r="Z69" i="12"/>
  <c r="K69" i="12"/>
  <c r="AT68" i="12"/>
  <c r="J68" i="12"/>
  <c r="BJ67" i="12"/>
  <c r="BF67" i="12"/>
  <c r="BD67" i="12"/>
  <c r="AX67" i="12"/>
  <c r="AP67" i="12"/>
  <c r="BI67" i="12" s="1"/>
  <c r="AC67" i="12" s="1"/>
  <c r="AO67" i="12"/>
  <c r="AK67" i="12"/>
  <c r="AJ67" i="12"/>
  <c r="AH67" i="12"/>
  <c r="AG67" i="12"/>
  <c r="AF67" i="12"/>
  <c r="AE67" i="12"/>
  <c r="AD67" i="12"/>
  <c r="Z67" i="12"/>
  <c r="K67" i="12"/>
  <c r="K66" i="12" s="1"/>
  <c r="J67" i="12"/>
  <c r="J66" i="12" s="1"/>
  <c r="AT66" i="12"/>
  <c r="AS66" i="12"/>
  <c r="BJ65" i="12"/>
  <c r="BF65" i="12"/>
  <c r="BD65" i="12"/>
  <c r="AW65" i="12"/>
  <c r="AP65" i="12"/>
  <c r="BI65" i="12" s="1"/>
  <c r="AO65" i="12"/>
  <c r="BH65" i="12" s="1"/>
  <c r="AL65" i="12"/>
  <c r="AU64" i="12" s="1"/>
  <c r="AK65" i="12"/>
  <c r="AT64" i="12" s="1"/>
  <c r="AJ65" i="12"/>
  <c r="AH65" i="12"/>
  <c r="AG65" i="12"/>
  <c r="AF65" i="12"/>
  <c r="AE65" i="12"/>
  <c r="AD65" i="12"/>
  <c r="AC65" i="12"/>
  <c r="AB65" i="12"/>
  <c r="Z65" i="12"/>
  <c r="K65" i="12"/>
  <c r="J65" i="12"/>
  <c r="J64" i="12" s="1"/>
  <c r="I65" i="12"/>
  <c r="I64" i="12" s="1"/>
  <c r="AS64" i="12"/>
  <c r="K64" i="12"/>
  <c r="BJ63" i="12"/>
  <c r="BI63" i="12"/>
  <c r="AC63" i="12" s="1"/>
  <c r="BF63" i="12"/>
  <c r="BD63" i="12"/>
  <c r="AX63" i="12"/>
  <c r="AP63" i="12"/>
  <c r="J63" i="12" s="1"/>
  <c r="AO63" i="12"/>
  <c r="AK63" i="12"/>
  <c r="AJ63" i="12"/>
  <c r="AS62" i="12" s="1"/>
  <c r="AH63" i="12"/>
  <c r="AG63" i="12"/>
  <c r="AF63" i="12"/>
  <c r="AE63" i="12"/>
  <c r="AD63" i="12"/>
  <c r="Z63" i="12"/>
  <c r="K63" i="12"/>
  <c r="AL63" i="12" s="1"/>
  <c r="AU62" i="12"/>
  <c r="AT62" i="12"/>
  <c r="K62" i="12"/>
  <c r="J62" i="12"/>
  <c r="BJ61" i="12"/>
  <c r="BF61" i="12"/>
  <c r="BD61" i="12"/>
  <c r="AW61" i="12"/>
  <c r="AP61" i="12"/>
  <c r="AO61" i="12"/>
  <c r="I61" i="12" s="1"/>
  <c r="AK61" i="12"/>
  <c r="AJ61" i="12"/>
  <c r="AH61" i="12"/>
  <c r="AG61" i="12"/>
  <c r="AF61" i="12"/>
  <c r="AE61" i="12"/>
  <c r="AD61" i="12"/>
  <c r="Z61" i="12"/>
  <c r="K61" i="12"/>
  <c r="BJ60" i="12"/>
  <c r="BI60" i="12"/>
  <c r="AC60" i="12" s="1"/>
  <c r="BH60" i="12"/>
  <c r="AB60" i="12" s="1"/>
  <c r="BF60" i="12"/>
  <c r="BD60" i="12"/>
  <c r="AX60" i="12"/>
  <c r="AP60" i="12"/>
  <c r="J60" i="12" s="1"/>
  <c r="AO60" i="12"/>
  <c r="AW60" i="12" s="1"/>
  <c r="AV60" i="12" s="1"/>
  <c r="AK60" i="12"/>
  <c r="AJ60" i="12"/>
  <c r="AH60" i="12"/>
  <c r="AG60" i="12"/>
  <c r="AF60" i="12"/>
  <c r="AE60" i="12"/>
  <c r="AD60" i="12"/>
  <c r="Z60" i="12"/>
  <c r="K60" i="12"/>
  <c r="AL60" i="12" s="1"/>
  <c r="AT59" i="12"/>
  <c r="BJ58" i="12"/>
  <c r="BF58" i="12"/>
  <c r="BD58" i="12"/>
  <c r="AW58" i="12"/>
  <c r="AP58" i="12"/>
  <c r="AO58" i="12"/>
  <c r="I58" i="12" s="1"/>
  <c r="AK58" i="12"/>
  <c r="AJ58" i="12"/>
  <c r="AH58" i="12"/>
  <c r="AG58" i="12"/>
  <c r="AF58" i="12"/>
  <c r="AE58" i="12"/>
  <c r="AD58" i="12"/>
  <c r="Z58" i="12"/>
  <c r="K58" i="12"/>
  <c r="AL58" i="12" s="1"/>
  <c r="BJ57" i="12"/>
  <c r="BI57" i="12"/>
  <c r="AC57" i="12" s="1"/>
  <c r="BH57" i="12"/>
  <c r="AB57" i="12" s="1"/>
  <c r="BF57" i="12"/>
  <c r="BD57" i="12"/>
  <c r="AX57" i="12"/>
  <c r="AP57" i="12"/>
  <c r="J57" i="12" s="1"/>
  <c r="AO57" i="12"/>
  <c r="AW57" i="12" s="1"/>
  <c r="AK57" i="12"/>
  <c r="AJ57" i="12"/>
  <c r="AH57" i="12"/>
  <c r="AG57" i="12"/>
  <c r="AF57" i="12"/>
  <c r="AE57" i="12"/>
  <c r="AD57" i="12"/>
  <c r="Z57" i="12"/>
  <c r="K57" i="12"/>
  <c r="AL57" i="12" s="1"/>
  <c r="BJ56" i="12"/>
  <c r="BI56" i="12"/>
  <c r="AC56" i="12" s="1"/>
  <c r="BF56" i="12"/>
  <c r="BD56" i="12"/>
  <c r="AW56" i="12"/>
  <c r="AP56" i="12"/>
  <c r="AX56" i="12" s="1"/>
  <c r="AO56" i="12"/>
  <c r="BH56" i="12" s="1"/>
  <c r="AB56" i="12" s="1"/>
  <c r="AL56" i="12"/>
  <c r="AK56" i="12"/>
  <c r="AJ56" i="12"/>
  <c r="AH56" i="12"/>
  <c r="AG56" i="12"/>
  <c r="AF56" i="12"/>
  <c r="AE56" i="12"/>
  <c r="AD56" i="12"/>
  <c r="Z56" i="12"/>
  <c r="K56" i="12"/>
  <c r="J56" i="12"/>
  <c r="BJ55" i="12"/>
  <c r="BF55" i="12"/>
  <c r="BD55" i="12"/>
  <c r="AX55" i="12"/>
  <c r="AP55" i="12"/>
  <c r="J55" i="12" s="1"/>
  <c r="AO55" i="12"/>
  <c r="BH55" i="12" s="1"/>
  <c r="AB55" i="12" s="1"/>
  <c r="AK55" i="12"/>
  <c r="AJ55" i="12"/>
  <c r="AS54" i="12" s="1"/>
  <c r="AH55" i="12"/>
  <c r="AG55" i="12"/>
  <c r="AF55" i="12"/>
  <c r="AE55" i="12"/>
  <c r="AD55" i="12"/>
  <c r="Z55" i="12"/>
  <c r="K55" i="12"/>
  <c r="AT54" i="12"/>
  <c r="BJ53" i="12"/>
  <c r="BF53" i="12"/>
  <c r="BD53" i="12"/>
  <c r="AX53" i="12"/>
  <c r="AW53" i="12"/>
  <c r="AP53" i="12"/>
  <c r="BI53" i="12" s="1"/>
  <c r="AO53" i="12"/>
  <c r="I53" i="12" s="1"/>
  <c r="AL53" i="12"/>
  <c r="AK53" i="12"/>
  <c r="AJ53" i="12"/>
  <c r="AH53" i="12"/>
  <c r="AG53" i="12"/>
  <c r="AF53" i="12"/>
  <c r="AE53" i="12"/>
  <c r="AD53" i="12"/>
  <c r="AC53" i="12"/>
  <c r="Z53" i="12"/>
  <c r="K53" i="12"/>
  <c r="J53" i="12"/>
  <c r="BJ52" i="12"/>
  <c r="BH52" i="12"/>
  <c r="AB52" i="12" s="1"/>
  <c r="BF52" i="12"/>
  <c r="BD52" i="12"/>
  <c r="AX52" i="12"/>
  <c r="AP52" i="12"/>
  <c r="J52" i="12" s="1"/>
  <c r="AO52" i="12"/>
  <c r="AK52" i="12"/>
  <c r="AJ52" i="12"/>
  <c r="AH52" i="12"/>
  <c r="AG52" i="12"/>
  <c r="AF52" i="12"/>
  <c r="AE52" i="12"/>
  <c r="AD52" i="12"/>
  <c r="Z52" i="12"/>
  <c r="K52" i="12"/>
  <c r="BJ51" i="12"/>
  <c r="BF51" i="12"/>
  <c r="BD51" i="12"/>
  <c r="AP51" i="12"/>
  <c r="AO51" i="12"/>
  <c r="BH51" i="12" s="1"/>
  <c r="AB51" i="12" s="1"/>
  <c r="AK51" i="12"/>
  <c r="AT50" i="12" s="1"/>
  <c r="AJ51" i="12"/>
  <c r="AS50" i="12" s="1"/>
  <c r="AH51" i="12"/>
  <c r="AG51" i="12"/>
  <c r="AF51" i="12"/>
  <c r="AE51" i="12"/>
  <c r="AD51" i="12"/>
  <c r="Z51" i="12"/>
  <c r="K51" i="12"/>
  <c r="AL51" i="12" s="1"/>
  <c r="I51" i="12"/>
  <c r="BJ49" i="12"/>
  <c r="BF49" i="12"/>
  <c r="BD49" i="12"/>
  <c r="AX49" i="12"/>
  <c r="AP49" i="12"/>
  <c r="J49" i="12" s="1"/>
  <c r="AO49" i="12"/>
  <c r="BH49" i="12" s="1"/>
  <c r="AB49" i="12" s="1"/>
  <c r="AK49" i="12"/>
  <c r="AJ49" i="12"/>
  <c r="AH49" i="12"/>
  <c r="AG49" i="12"/>
  <c r="AF49" i="12"/>
  <c r="AE49" i="12"/>
  <c r="AD49" i="12"/>
  <c r="Z49" i="12"/>
  <c r="K49" i="12"/>
  <c r="AL49" i="12" s="1"/>
  <c r="BJ48" i="12"/>
  <c r="BF48" i="12"/>
  <c r="BD48" i="12"/>
  <c r="AP48" i="12"/>
  <c r="AO48" i="12"/>
  <c r="BH48" i="12" s="1"/>
  <c r="AB48" i="12" s="1"/>
  <c r="AK48" i="12"/>
  <c r="AJ48" i="12"/>
  <c r="AH48" i="12"/>
  <c r="AG48" i="12"/>
  <c r="AF48" i="12"/>
  <c r="AE48" i="12"/>
  <c r="AD48" i="12"/>
  <c r="Z48" i="12"/>
  <c r="K48" i="12"/>
  <c r="AL48" i="12" s="1"/>
  <c r="I48" i="12"/>
  <c r="BJ47" i="12"/>
  <c r="BF47" i="12"/>
  <c r="BD47" i="12"/>
  <c r="AW47" i="12"/>
  <c r="AP47" i="12"/>
  <c r="BI47" i="12" s="1"/>
  <c r="AC47" i="12" s="1"/>
  <c r="AO47" i="12"/>
  <c r="BH47" i="12" s="1"/>
  <c r="AL47" i="12"/>
  <c r="AK47" i="12"/>
  <c r="AJ47" i="12"/>
  <c r="AH47" i="12"/>
  <c r="AG47" i="12"/>
  <c r="AF47" i="12"/>
  <c r="AE47" i="12"/>
  <c r="AD47" i="12"/>
  <c r="AB47" i="12"/>
  <c r="Z47" i="12"/>
  <c r="K47" i="12"/>
  <c r="J47" i="12"/>
  <c r="I47" i="12"/>
  <c r="BJ46" i="12"/>
  <c r="BF46" i="12"/>
  <c r="BD46" i="12"/>
  <c r="AX46" i="12"/>
  <c r="AW46" i="12"/>
  <c r="AP46" i="12"/>
  <c r="BI46" i="12" s="1"/>
  <c r="AC46" i="12" s="1"/>
  <c r="AO46" i="12"/>
  <c r="I46" i="12" s="1"/>
  <c r="AL46" i="12"/>
  <c r="AK46" i="12"/>
  <c r="AJ46" i="12"/>
  <c r="AH46" i="12"/>
  <c r="AG46" i="12"/>
  <c r="AF46" i="12"/>
  <c r="AE46" i="12"/>
  <c r="AD46" i="12"/>
  <c r="Z46" i="12"/>
  <c r="K46" i="12"/>
  <c r="J46" i="12"/>
  <c r="BJ45" i="12"/>
  <c r="BF45" i="12"/>
  <c r="BD45" i="12"/>
  <c r="AX45" i="12"/>
  <c r="AP45" i="12"/>
  <c r="J45" i="12" s="1"/>
  <c r="AO45" i="12"/>
  <c r="BH45" i="12" s="1"/>
  <c r="AB45" i="12" s="1"/>
  <c r="AK45" i="12"/>
  <c r="AJ45" i="12"/>
  <c r="AH45" i="12"/>
  <c r="AG45" i="12"/>
  <c r="AF45" i="12"/>
  <c r="AE45" i="12"/>
  <c r="AD45" i="12"/>
  <c r="Z45" i="12"/>
  <c r="K45" i="12"/>
  <c r="AL45" i="12" s="1"/>
  <c r="BJ44" i="12"/>
  <c r="BF44" i="12"/>
  <c r="BD44" i="12"/>
  <c r="AP44" i="12"/>
  <c r="AO44" i="12"/>
  <c r="BH44" i="12" s="1"/>
  <c r="AB44" i="12" s="1"/>
  <c r="AK44" i="12"/>
  <c r="AJ44" i="12"/>
  <c r="AH44" i="12"/>
  <c r="AG44" i="12"/>
  <c r="AF44" i="12"/>
  <c r="AE44" i="12"/>
  <c r="AD44" i="12"/>
  <c r="Z44" i="12"/>
  <c r="K44" i="12"/>
  <c r="AL44" i="12" s="1"/>
  <c r="I44" i="12"/>
  <c r="BJ43" i="12"/>
  <c r="BF43" i="12"/>
  <c r="BD43" i="12"/>
  <c r="AW43" i="12"/>
  <c r="AP43" i="12"/>
  <c r="BI43" i="12" s="1"/>
  <c r="AC43" i="12" s="1"/>
  <c r="AO43" i="12"/>
  <c r="BH43" i="12" s="1"/>
  <c r="AL43" i="12"/>
  <c r="AK43" i="12"/>
  <c r="AT40" i="12" s="1"/>
  <c r="AJ43" i="12"/>
  <c r="AH43" i="12"/>
  <c r="AG43" i="12"/>
  <c r="AF43" i="12"/>
  <c r="AE43" i="12"/>
  <c r="AD43" i="12"/>
  <c r="AB43" i="12"/>
  <c r="Z43" i="12"/>
  <c r="K43" i="12"/>
  <c r="J43" i="12"/>
  <c r="I43" i="12"/>
  <c r="BJ42" i="12"/>
  <c r="BF42" i="12"/>
  <c r="BD42" i="12"/>
  <c r="AX42" i="12"/>
  <c r="AW42" i="12"/>
  <c r="AP42" i="12"/>
  <c r="BI42" i="12" s="1"/>
  <c r="AC42" i="12" s="1"/>
  <c r="AO42" i="12"/>
  <c r="I42" i="12" s="1"/>
  <c r="AL42" i="12"/>
  <c r="AK42" i="12"/>
  <c r="AJ42" i="12"/>
  <c r="AH42" i="12"/>
  <c r="AG42" i="12"/>
  <c r="AF42" i="12"/>
  <c r="AE42" i="12"/>
  <c r="AD42" i="12"/>
  <c r="Z42" i="12"/>
  <c r="K42" i="12"/>
  <c r="J42" i="12"/>
  <c r="BJ41" i="12"/>
  <c r="BF41" i="12"/>
  <c r="BD41" i="12"/>
  <c r="AX41" i="12"/>
  <c r="AP41" i="12"/>
  <c r="J41" i="12" s="1"/>
  <c r="AO41" i="12"/>
  <c r="AK41" i="12"/>
  <c r="AJ41" i="12"/>
  <c r="AS40" i="12" s="1"/>
  <c r="AH41" i="12"/>
  <c r="AG41" i="12"/>
  <c r="AF41" i="12"/>
  <c r="AE41" i="12"/>
  <c r="AD41" i="12"/>
  <c r="Z41" i="12"/>
  <c r="K41" i="12"/>
  <c r="BJ39" i="12"/>
  <c r="BF39" i="12"/>
  <c r="BD39" i="12"/>
  <c r="AX39" i="12"/>
  <c r="AW39" i="12"/>
  <c r="AP39" i="12"/>
  <c r="BI39" i="12" s="1"/>
  <c r="AO39" i="12"/>
  <c r="I39" i="12" s="1"/>
  <c r="AL39" i="12"/>
  <c r="AK39" i="12"/>
  <c r="AJ39" i="12"/>
  <c r="AH39" i="12"/>
  <c r="AG39" i="12"/>
  <c r="AF39" i="12"/>
  <c r="AE39" i="12"/>
  <c r="AD39" i="12"/>
  <c r="AC39" i="12"/>
  <c r="Z39" i="12"/>
  <c r="K39" i="12"/>
  <c r="J39" i="12"/>
  <c r="BJ38" i="12"/>
  <c r="BH38" i="12"/>
  <c r="AB38" i="12" s="1"/>
  <c r="BF38" i="12"/>
  <c r="BD38" i="12"/>
  <c r="AX38" i="12"/>
  <c r="AP38" i="12"/>
  <c r="J38" i="12" s="1"/>
  <c r="AO38" i="12"/>
  <c r="AK38" i="12"/>
  <c r="AJ38" i="12"/>
  <c r="AH38" i="12"/>
  <c r="AG38" i="12"/>
  <c r="AF38" i="12"/>
  <c r="AE38" i="12"/>
  <c r="AD38" i="12"/>
  <c r="Z38" i="12"/>
  <c r="K38" i="12"/>
  <c r="BJ37" i="12"/>
  <c r="BF37" i="12"/>
  <c r="BD37" i="12"/>
  <c r="AP37" i="12"/>
  <c r="AO37" i="12"/>
  <c r="BH37" i="12" s="1"/>
  <c r="AB37" i="12" s="1"/>
  <c r="AK37" i="12"/>
  <c r="AT36" i="12" s="1"/>
  <c r="AJ37" i="12"/>
  <c r="AS36" i="12" s="1"/>
  <c r="AH37" i="12"/>
  <c r="AG37" i="12"/>
  <c r="AF37" i="12"/>
  <c r="AE37" i="12"/>
  <c r="AD37" i="12"/>
  <c r="Z37" i="12"/>
  <c r="K37" i="12"/>
  <c r="AL37" i="12" s="1"/>
  <c r="I37" i="12"/>
  <c r="BJ35" i="12"/>
  <c r="BF35" i="12"/>
  <c r="BD35" i="12"/>
  <c r="AX35" i="12"/>
  <c r="AP35" i="12"/>
  <c r="J35" i="12" s="1"/>
  <c r="AO35" i="12"/>
  <c r="BH35" i="12" s="1"/>
  <c r="AB35" i="12" s="1"/>
  <c r="AK35" i="12"/>
  <c r="AJ35" i="12"/>
  <c r="AH35" i="12"/>
  <c r="AG35" i="12"/>
  <c r="AF35" i="12"/>
  <c r="AE35" i="12"/>
  <c r="AD35" i="12"/>
  <c r="Z35" i="12"/>
  <c r="K35" i="12"/>
  <c r="BJ34" i="12"/>
  <c r="BF34" i="12"/>
  <c r="BD34" i="12"/>
  <c r="AP34" i="12"/>
  <c r="AO34" i="12"/>
  <c r="BH34" i="12" s="1"/>
  <c r="AB34" i="12" s="1"/>
  <c r="AK34" i="12"/>
  <c r="AT33" i="12" s="1"/>
  <c r="AJ34" i="12"/>
  <c r="AS33" i="12" s="1"/>
  <c r="AH34" i="12"/>
  <c r="AG34" i="12"/>
  <c r="AF34" i="12"/>
  <c r="AE34" i="12"/>
  <c r="AD34" i="12"/>
  <c r="Z34" i="12"/>
  <c r="K34" i="12"/>
  <c r="AL34" i="12" s="1"/>
  <c r="I34" i="12"/>
  <c r="BJ32" i="12"/>
  <c r="BF32" i="12"/>
  <c r="BD32" i="12"/>
  <c r="AX32" i="12"/>
  <c r="AP32" i="12"/>
  <c r="J32" i="12" s="1"/>
  <c r="AO32" i="12"/>
  <c r="AK32" i="12"/>
  <c r="AJ32" i="12"/>
  <c r="AH32" i="12"/>
  <c r="AG32" i="12"/>
  <c r="AF32" i="12"/>
  <c r="AE32" i="12"/>
  <c r="AD32" i="12"/>
  <c r="Z32" i="12"/>
  <c r="K32" i="12"/>
  <c r="BJ31" i="12"/>
  <c r="BF31" i="12"/>
  <c r="BD31" i="12"/>
  <c r="AP31" i="12"/>
  <c r="AO31" i="12"/>
  <c r="BH31" i="12" s="1"/>
  <c r="AB31" i="12" s="1"/>
  <c r="AK31" i="12"/>
  <c r="AT30" i="12" s="1"/>
  <c r="AJ31" i="12"/>
  <c r="AS30" i="12" s="1"/>
  <c r="AH31" i="12"/>
  <c r="AG31" i="12"/>
  <c r="AF31" i="12"/>
  <c r="AE31" i="12"/>
  <c r="AD31" i="12"/>
  <c r="Z31" i="12"/>
  <c r="K31" i="12"/>
  <c r="AL31" i="12" s="1"/>
  <c r="I31" i="12"/>
  <c r="BJ29" i="12"/>
  <c r="BF29" i="12"/>
  <c r="BD29" i="12"/>
  <c r="AX29" i="12"/>
  <c r="AP29" i="12"/>
  <c r="J29" i="12" s="1"/>
  <c r="AO29" i="12"/>
  <c r="AK29" i="12"/>
  <c r="AJ29" i="12"/>
  <c r="AH29" i="12"/>
  <c r="AG29" i="12"/>
  <c r="AF29" i="12"/>
  <c r="AE29" i="12"/>
  <c r="AD29" i="12"/>
  <c r="Z29" i="12"/>
  <c r="K29" i="12"/>
  <c r="AL29" i="12" s="1"/>
  <c r="BJ28" i="12"/>
  <c r="BF28" i="12"/>
  <c r="BD28" i="12"/>
  <c r="AP28" i="12"/>
  <c r="AO28" i="12"/>
  <c r="BH28" i="12" s="1"/>
  <c r="AB28" i="12" s="1"/>
  <c r="AK28" i="12"/>
  <c r="AJ28" i="12"/>
  <c r="AH28" i="12"/>
  <c r="AG28" i="12"/>
  <c r="AF28" i="12"/>
  <c r="AE28" i="12"/>
  <c r="AD28" i="12"/>
  <c r="Z28" i="12"/>
  <c r="K28" i="12"/>
  <c r="AL28" i="12" s="1"/>
  <c r="I28" i="12"/>
  <c r="BJ27" i="12"/>
  <c r="BF27" i="12"/>
  <c r="BD27" i="12"/>
  <c r="AW27" i="12"/>
  <c r="AP27" i="12"/>
  <c r="BI27" i="12" s="1"/>
  <c r="AC27" i="12" s="1"/>
  <c r="AO27" i="12"/>
  <c r="BH27" i="12" s="1"/>
  <c r="AL27" i="12"/>
  <c r="AK27" i="12"/>
  <c r="AJ27" i="12"/>
  <c r="AH27" i="12"/>
  <c r="AG27" i="12"/>
  <c r="AF27" i="12"/>
  <c r="AE27" i="12"/>
  <c r="AD27" i="12"/>
  <c r="AB27" i="12"/>
  <c r="Z27" i="12"/>
  <c r="K27" i="12"/>
  <c r="J27" i="12"/>
  <c r="I27" i="12"/>
  <c r="BJ26" i="12"/>
  <c r="Z26" i="12" s="1"/>
  <c r="BF26" i="12"/>
  <c r="BD26" i="12"/>
  <c r="AX26" i="12"/>
  <c r="AW26" i="12"/>
  <c r="AP26" i="12"/>
  <c r="BI26" i="12" s="1"/>
  <c r="AO26" i="12"/>
  <c r="I26" i="12" s="1"/>
  <c r="AL26" i="12"/>
  <c r="AK26" i="12"/>
  <c r="AJ26" i="12"/>
  <c r="AH26" i="12"/>
  <c r="AG26" i="12"/>
  <c r="AF26" i="12"/>
  <c r="AE26" i="12"/>
  <c r="AD26" i="12"/>
  <c r="AC26" i="12"/>
  <c r="AB26" i="12"/>
  <c r="K26" i="12"/>
  <c r="J26" i="12"/>
  <c r="BJ25" i="12"/>
  <c r="BF25" i="12"/>
  <c r="BD25" i="12"/>
  <c r="AX25" i="12"/>
  <c r="AP25" i="12"/>
  <c r="J25" i="12" s="1"/>
  <c r="AO25" i="12"/>
  <c r="AK25" i="12"/>
  <c r="AJ25" i="12"/>
  <c r="AS24" i="12" s="1"/>
  <c r="AH25" i="12"/>
  <c r="AG25" i="12"/>
  <c r="AF25" i="12"/>
  <c r="AE25" i="12"/>
  <c r="AD25" i="12"/>
  <c r="Z25" i="12"/>
  <c r="K25" i="12"/>
  <c r="AT24" i="12"/>
  <c r="BJ23" i="12"/>
  <c r="BF23" i="12"/>
  <c r="BD23" i="12"/>
  <c r="AX23" i="12"/>
  <c r="AW23" i="12"/>
  <c r="AP23" i="12"/>
  <c r="BI23" i="12" s="1"/>
  <c r="AC23" i="12" s="1"/>
  <c r="AO23" i="12"/>
  <c r="I23" i="12" s="1"/>
  <c r="AL23" i="12"/>
  <c r="AK23" i="12"/>
  <c r="AJ23" i="12"/>
  <c r="AH23" i="12"/>
  <c r="AG23" i="12"/>
  <c r="AF23" i="12"/>
  <c r="AE23" i="12"/>
  <c r="AD23" i="12"/>
  <c r="Z23" i="12"/>
  <c r="K23" i="12"/>
  <c r="J23" i="12"/>
  <c r="BJ22" i="12"/>
  <c r="BF22" i="12"/>
  <c r="BD22" i="12"/>
  <c r="AX22" i="12"/>
  <c r="AP22" i="12"/>
  <c r="J22" i="12" s="1"/>
  <c r="AO22" i="12"/>
  <c r="AK22" i="12"/>
  <c r="AJ22" i="12"/>
  <c r="AH22" i="12"/>
  <c r="AG22" i="12"/>
  <c r="AF22" i="12"/>
  <c r="AE22" i="12"/>
  <c r="AD22" i="12"/>
  <c r="Z22" i="12"/>
  <c r="K22" i="12"/>
  <c r="AL22" i="12" s="1"/>
  <c r="BJ21" i="12"/>
  <c r="BF21" i="12"/>
  <c r="BD21" i="12"/>
  <c r="AP21" i="12"/>
  <c r="AO21" i="12"/>
  <c r="BH21" i="12" s="1"/>
  <c r="AB21" i="12" s="1"/>
  <c r="AK21" i="12"/>
  <c r="AJ21" i="12"/>
  <c r="AH21" i="12"/>
  <c r="AG21" i="12"/>
  <c r="AF21" i="12"/>
  <c r="AE21" i="12"/>
  <c r="AD21" i="12"/>
  <c r="Z21" i="12"/>
  <c r="K21" i="12"/>
  <c r="AL21" i="12" s="1"/>
  <c r="I21" i="12"/>
  <c r="BJ20" i="12"/>
  <c r="BF20" i="12"/>
  <c r="BD20" i="12"/>
  <c r="AW20" i="12"/>
  <c r="AP20" i="12"/>
  <c r="BI20" i="12" s="1"/>
  <c r="AC20" i="12" s="1"/>
  <c r="AO20" i="12"/>
  <c r="BH20" i="12" s="1"/>
  <c r="AB20" i="12" s="1"/>
  <c r="AL20" i="12"/>
  <c r="AK20" i="12"/>
  <c r="AT18" i="12" s="1"/>
  <c r="AJ20" i="12"/>
  <c r="AH20" i="12"/>
  <c r="AG20" i="12"/>
  <c r="AF20" i="12"/>
  <c r="AE20" i="12"/>
  <c r="AD20" i="12"/>
  <c r="Z20" i="12"/>
  <c r="K20" i="12"/>
  <c r="J20" i="12"/>
  <c r="I20" i="12"/>
  <c r="BJ19" i="12"/>
  <c r="BF19" i="12"/>
  <c r="BD19" i="12"/>
  <c r="AX19" i="12"/>
  <c r="AW19" i="12"/>
  <c r="AP19" i="12"/>
  <c r="BI19" i="12" s="1"/>
  <c r="AO19" i="12"/>
  <c r="I19" i="12" s="1"/>
  <c r="AL19" i="12"/>
  <c r="AU18" i="12" s="1"/>
  <c r="AK19" i="12"/>
  <c r="AJ19" i="12"/>
  <c r="AH19" i="12"/>
  <c r="AG19" i="12"/>
  <c r="AF19" i="12"/>
  <c r="AE19" i="12"/>
  <c r="AD19" i="12"/>
  <c r="AC19" i="12"/>
  <c r="Z19" i="12"/>
  <c r="K19" i="12"/>
  <c r="J19" i="12"/>
  <c r="AS18" i="12"/>
  <c r="BJ17" i="12"/>
  <c r="Z17" i="12" s="1"/>
  <c r="BF17" i="12"/>
  <c r="BD17" i="12"/>
  <c r="AW17" i="12"/>
  <c r="AP17" i="12"/>
  <c r="BI17" i="12" s="1"/>
  <c r="AO17" i="12"/>
  <c r="BH17" i="12" s="1"/>
  <c r="AL17" i="12"/>
  <c r="AK17" i="12"/>
  <c r="AJ17" i="12"/>
  <c r="AH17" i="12"/>
  <c r="AG17" i="12"/>
  <c r="AF17" i="12"/>
  <c r="AE17" i="12"/>
  <c r="AD17" i="12"/>
  <c r="AC17" i="12"/>
  <c r="AB17" i="12"/>
  <c r="K17" i="12"/>
  <c r="J17" i="12"/>
  <c r="I17" i="12"/>
  <c r="BJ16" i="12"/>
  <c r="Z16" i="12" s="1"/>
  <c r="BF16" i="12"/>
  <c r="BD16" i="12"/>
  <c r="AX16" i="12"/>
  <c r="AW16" i="12"/>
  <c r="AP16" i="12"/>
  <c r="BI16" i="12" s="1"/>
  <c r="AO16" i="12"/>
  <c r="I16" i="12" s="1"/>
  <c r="AL16" i="12"/>
  <c r="AK16" i="12"/>
  <c r="AJ16" i="12"/>
  <c r="AH16" i="12"/>
  <c r="AG16" i="12"/>
  <c r="AF16" i="12"/>
  <c r="AE16" i="12"/>
  <c r="AD16" i="12"/>
  <c r="AC16" i="12"/>
  <c r="AB16" i="12"/>
  <c r="K16" i="12"/>
  <c r="J16" i="12"/>
  <c r="BJ15" i="12"/>
  <c r="BF15" i="12"/>
  <c r="BD15" i="12"/>
  <c r="AX15" i="12"/>
  <c r="AP15" i="12"/>
  <c r="J15" i="12" s="1"/>
  <c r="AO15" i="12"/>
  <c r="AK15" i="12"/>
  <c r="AJ15" i="12"/>
  <c r="AH15" i="12"/>
  <c r="AG15" i="12"/>
  <c r="AF15" i="12"/>
  <c r="AE15" i="12"/>
  <c r="AD15" i="12"/>
  <c r="Z15" i="12"/>
  <c r="K15" i="12"/>
  <c r="AL15" i="12" s="1"/>
  <c r="BJ14" i="12"/>
  <c r="BF14" i="12"/>
  <c r="BD14" i="12"/>
  <c r="AP14" i="12"/>
  <c r="AO14" i="12"/>
  <c r="BH14" i="12" s="1"/>
  <c r="AK14" i="12"/>
  <c r="AJ14" i="12"/>
  <c r="AS12" i="12" s="1"/>
  <c r="AH14" i="12"/>
  <c r="AG14" i="12"/>
  <c r="AF14" i="12"/>
  <c r="AE14" i="12"/>
  <c r="AD14" i="12"/>
  <c r="AC14" i="12"/>
  <c r="AB14" i="12"/>
  <c r="Z14" i="12"/>
  <c r="K14" i="12"/>
  <c r="AL14" i="12" s="1"/>
  <c r="I14" i="12"/>
  <c r="BJ13" i="12"/>
  <c r="BF13" i="12"/>
  <c r="BD13" i="12"/>
  <c r="AW13" i="12"/>
  <c r="AP13" i="12"/>
  <c r="BI13" i="12" s="1"/>
  <c r="AC13" i="12" s="1"/>
  <c r="AO13" i="12"/>
  <c r="BH13" i="12" s="1"/>
  <c r="AL13" i="12"/>
  <c r="AK13" i="12"/>
  <c r="AT12" i="12" s="1"/>
  <c r="AJ13" i="12"/>
  <c r="AH13" i="12"/>
  <c r="AG13" i="12"/>
  <c r="AF13" i="12"/>
  <c r="AE13" i="12"/>
  <c r="AD13" i="12"/>
  <c r="AB13" i="12"/>
  <c r="Z13" i="12"/>
  <c r="K13" i="12"/>
  <c r="J13" i="12"/>
  <c r="I13" i="12"/>
  <c r="K12" i="12"/>
  <c r="I260" i="11"/>
  <c r="H260" i="11"/>
  <c r="H259" i="11"/>
  <c r="G259" i="11"/>
  <c r="E259" i="11"/>
  <c r="I259" i="11" s="1"/>
  <c r="I257" i="11"/>
  <c r="H257" i="11"/>
  <c r="I256" i="11"/>
  <c r="H256" i="11"/>
  <c r="G256" i="11"/>
  <c r="E256" i="11"/>
  <c r="I254" i="11"/>
  <c r="H254" i="11"/>
  <c r="H253" i="11"/>
  <c r="G253" i="11"/>
  <c r="E253" i="11"/>
  <c r="I253" i="11" s="1"/>
  <c r="I251" i="11"/>
  <c r="H251" i="11"/>
  <c r="I250" i="11"/>
  <c r="H250" i="11"/>
  <c r="G250" i="11"/>
  <c r="E250" i="11"/>
  <c r="I248" i="11"/>
  <c r="H248" i="11"/>
  <c r="H247" i="11"/>
  <c r="G247" i="11"/>
  <c r="E247" i="11"/>
  <c r="I247" i="11" s="1"/>
  <c r="I245" i="11"/>
  <c r="H245" i="11"/>
  <c r="I244" i="11"/>
  <c r="H244" i="11"/>
  <c r="G244" i="11"/>
  <c r="E244" i="11"/>
  <c r="I242" i="11"/>
  <c r="H242" i="11"/>
  <c r="H241" i="11"/>
  <c r="G241" i="11"/>
  <c r="E241" i="11"/>
  <c r="I241" i="11" s="1"/>
  <c r="I239" i="11"/>
  <c r="H239" i="11"/>
  <c r="I238" i="11"/>
  <c r="H238" i="11"/>
  <c r="G238" i="11"/>
  <c r="E238" i="11"/>
  <c r="I236" i="11"/>
  <c r="H236" i="11"/>
  <c r="H235" i="11"/>
  <c r="G235" i="11"/>
  <c r="E235" i="11"/>
  <c r="I235" i="11" s="1"/>
  <c r="I233" i="11"/>
  <c r="H233" i="11"/>
  <c r="I232" i="11"/>
  <c r="H232" i="11"/>
  <c r="G232" i="11"/>
  <c r="E232" i="11"/>
  <c r="I229" i="11"/>
  <c r="H229" i="11"/>
  <c r="H228" i="11"/>
  <c r="G228" i="11"/>
  <c r="E228" i="11"/>
  <c r="I228" i="11" s="1"/>
  <c r="I226" i="11"/>
  <c r="H226" i="11"/>
  <c r="I225" i="11"/>
  <c r="H225" i="11"/>
  <c r="G225" i="11"/>
  <c r="E225" i="11"/>
  <c r="I222" i="11"/>
  <c r="H222" i="11"/>
  <c r="H221" i="11"/>
  <c r="G221" i="11"/>
  <c r="E221" i="11"/>
  <c r="I221" i="11" s="1"/>
  <c r="H220" i="11"/>
  <c r="G220" i="11"/>
  <c r="E220" i="11"/>
  <c r="I220" i="11" s="1"/>
  <c r="I218" i="11"/>
  <c r="H218" i="11"/>
  <c r="I217" i="11"/>
  <c r="H217" i="11"/>
  <c r="G217" i="11"/>
  <c r="E217" i="11"/>
  <c r="I215" i="11"/>
  <c r="H215" i="11"/>
  <c r="H214" i="11"/>
  <c r="G214" i="11"/>
  <c r="E214" i="11"/>
  <c r="I214" i="11" s="1"/>
  <c r="I212" i="11"/>
  <c r="H212" i="11"/>
  <c r="I211" i="11"/>
  <c r="H211" i="11"/>
  <c r="G211" i="11"/>
  <c r="E211" i="11"/>
  <c r="I209" i="11"/>
  <c r="H209" i="11"/>
  <c r="H208" i="11"/>
  <c r="G208" i="11"/>
  <c r="E208" i="11"/>
  <c r="I208" i="11" s="1"/>
  <c r="I206" i="11"/>
  <c r="H206" i="11"/>
  <c r="I205" i="11"/>
  <c r="H205" i="11"/>
  <c r="G205" i="11"/>
  <c r="E205" i="11"/>
  <c r="E261" i="11" s="1"/>
  <c r="I202" i="11"/>
  <c r="H202" i="11"/>
  <c r="H201" i="11"/>
  <c r="G201" i="11"/>
  <c r="G261" i="11" s="1"/>
  <c r="E201" i="11"/>
  <c r="I201" i="11" s="1"/>
  <c r="I199" i="11"/>
  <c r="H199" i="11"/>
  <c r="I198" i="11"/>
  <c r="H198" i="11"/>
  <c r="I197" i="11"/>
  <c r="I261" i="11" s="1"/>
  <c r="H197" i="11"/>
  <c r="I195" i="11"/>
  <c r="H195" i="11"/>
  <c r="I194" i="11"/>
  <c r="H194" i="11"/>
  <c r="I193" i="11"/>
  <c r="I192" i="11"/>
  <c r="H192" i="11"/>
  <c r="G192" i="11"/>
  <c r="E192" i="11"/>
  <c r="I190" i="11"/>
  <c r="H190" i="11"/>
  <c r="G190" i="11"/>
  <c r="E190" i="11"/>
  <c r="I188" i="11"/>
  <c r="H188" i="11"/>
  <c r="G188" i="11"/>
  <c r="E188" i="11"/>
  <c r="I186" i="11"/>
  <c r="H186" i="11"/>
  <c r="G186" i="11"/>
  <c r="E186" i="11"/>
  <c r="I184" i="11"/>
  <c r="H184" i="11"/>
  <c r="G184" i="11"/>
  <c r="E184" i="11"/>
  <c r="I182" i="11"/>
  <c r="H182" i="11"/>
  <c r="G182" i="11"/>
  <c r="G193" i="11" s="1"/>
  <c r="E182" i="11"/>
  <c r="E193" i="11" s="1"/>
  <c r="I180" i="11"/>
  <c r="H180" i="11"/>
  <c r="I178" i="11"/>
  <c r="H178" i="11"/>
  <c r="I177" i="11"/>
  <c r="H177" i="11"/>
  <c r="H175" i="11"/>
  <c r="I174" i="11"/>
  <c r="H174" i="11"/>
  <c r="I173" i="11"/>
  <c r="H173" i="11"/>
  <c r="I172" i="11"/>
  <c r="H172" i="11"/>
  <c r="H171" i="11"/>
  <c r="G171" i="11"/>
  <c r="E171" i="11"/>
  <c r="I171" i="11" s="1"/>
  <c r="H170" i="11"/>
  <c r="G170" i="11"/>
  <c r="E170" i="11"/>
  <c r="I170" i="11" s="1"/>
  <c r="I168" i="11"/>
  <c r="H168" i="11"/>
  <c r="I167" i="11"/>
  <c r="H167" i="11"/>
  <c r="G167" i="11"/>
  <c r="E167" i="11"/>
  <c r="I166" i="11"/>
  <c r="H166" i="11"/>
  <c r="G166" i="11"/>
  <c r="E166" i="11"/>
  <c r="I165" i="11"/>
  <c r="H165" i="11"/>
  <c r="G165" i="11"/>
  <c r="E165" i="11"/>
  <c r="I163" i="11"/>
  <c r="H163" i="11"/>
  <c r="H162" i="11"/>
  <c r="G162" i="11"/>
  <c r="E162" i="11"/>
  <c r="I162" i="11" s="1"/>
  <c r="H161" i="11"/>
  <c r="G161" i="11"/>
  <c r="E161" i="11"/>
  <c r="I161" i="11" s="1"/>
  <c r="I158" i="11"/>
  <c r="H158" i="11"/>
  <c r="I157" i="11"/>
  <c r="H157" i="11"/>
  <c r="G157" i="11"/>
  <c r="E157" i="11"/>
  <c r="I155" i="11"/>
  <c r="H155" i="11"/>
  <c r="H154" i="11"/>
  <c r="G154" i="11"/>
  <c r="E154" i="11"/>
  <c r="I154" i="11" s="1"/>
  <c r="I152" i="11"/>
  <c r="H152" i="11"/>
  <c r="I151" i="11"/>
  <c r="H151" i="11"/>
  <c r="G151" i="11"/>
  <c r="E151" i="11"/>
  <c r="I150" i="11"/>
  <c r="H150" i="11"/>
  <c r="G150" i="11"/>
  <c r="E150" i="11"/>
  <c r="I149" i="11"/>
  <c r="H149" i="11"/>
  <c r="G149" i="11"/>
  <c r="E149" i="11"/>
  <c r="I148" i="11"/>
  <c r="H148" i="11"/>
  <c r="G148" i="11"/>
  <c r="E148" i="11"/>
  <c r="I147" i="11"/>
  <c r="H147" i="11"/>
  <c r="G147" i="11"/>
  <c r="E147" i="11"/>
  <c r="I146" i="11"/>
  <c r="H146" i="11"/>
  <c r="G146" i="11"/>
  <c r="E146" i="11"/>
  <c r="I145" i="11"/>
  <c r="H145" i="11"/>
  <c r="G145" i="11"/>
  <c r="E145" i="11"/>
  <c r="I144" i="11"/>
  <c r="H144" i="11"/>
  <c r="G144" i="11"/>
  <c r="E144" i="11"/>
  <c r="I143" i="11"/>
  <c r="H143" i="11"/>
  <c r="G143" i="11"/>
  <c r="E143" i="11"/>
  <c r="I141" i="11"/>
  <c r="H141" i="11"/>
  <c r="H140" i="11"/>
  <c r="G140" i="11"/>
  <c r="E140" i="11"/>
  <c r="I140" i="11" s="1"/>
  <c r="H139" i="11"/>
  <c r="G139" i="11"/>
  <c r="E139" i="11"/>
  <c r="I139" i="11" s="1"/>
  <c r="H138" i="11"/>
  <c r="G138" i="11"/>
  <c r="E138" i="11"/>
  <c r="I138" i="11" s="1"/>
  <c r="H137" i="11"/>
  <c r="G137" i="11"/>
  <c r="E137" i="11"/>
  <c r="I137" i="11" s="1"/>
  <c r="I135" i="11"/>
  <c r="H135" i="11"/>
  <c r="I134" i="11"/>
  <c r="H134" i="11"/>
  <c r="G134" i="11"/>
  <c r="E134" i="11"/>
  <c r="I133" i="11"/>
  <c r="H133" i="11"/>
  <c r="G133" i="11"/>
  <c r="E133" i="11"/>
  <c r="I131" i="11"/>
  <c r="H131" i="11"/>
  <c r="H130" i="11"/>
  <c r="G130" i="11"/>
  <c r="E130" i="11"/>
  <c r="I130" i="11" s="1"/>
  <c r="H129" i="11"/>
  <c r="G129" i="11"/>
  <c r="E129" i="11"/>
  <c r="I129" i="11" s="1"/>
  <c r="H128" i="11"/>
  <c r="G128" i="11"/>
  <c r="E128" i="11"/>
  <c r="I128" i="11" s="1"/>
  <c r="I126" i="11"/>
  <c r="H126" i="11"/>
  <c r="I125" i="11"/>
  <c r="H125" i="11"/>
  <c r="G125" i="11"/>
  <c r="E125" i="11"/>
  <c r="I123" i="11"/>
  <c r="H123" i="11"/>
  <c r="H122" i="11"/>
  <c r="G122" i="11"/>
  <c r="E122" i="11"/>
  <c r="I122" i="11" s="1"/>
  <c r="I120" i="11"/>
  <c r="H120" i="11"/>
  <c r="I119" i="11"/>
  <c r="H119" i="11"/>
  <c r="G119" i="11"/>
  <c r="E119" i="11"/>
  <c r="I118" i="11"/>
  <c r="H118" i="11"/>
  <c r="G118" i="11"/>
  <c r="E118" i="11"/>
  <c r="I116" i="11"/>
  <c r="H116" i="11"/>
  <c r="H115" i="11"/>
  <c r="G115" i="11"/>
  <c r="E115" i="11"/>
  <c r="I115" i="11" s="1"/>
  <c r="H114" i="11"/>
  <c r="G114" i="11"/>
  <c r="E114" i="11"/>
  <c r="I114" i="11" s="1"/>
  <c r="I112" i="11"/>
  <c r="H112" i="11"/>
  <c r="I111" i="11"/>
  <c r="H111" i="11"/>
  <c r="G111" i="11"/>
  <c r="E111" i="11"/>
  <c r="I109" i="11"/>
  <c r="H109" i="11"/>
  <c r="H108" i="11"/>
  <c r="G108" i="11"/>
  <c r="E108" i="11"/>
  <c r="I108" i="11" s="1"/>
  <c r="I106" i="11"/>
  <c r="H106" i="11"/>
  <c r="I105" i="11"/>
  <c r="H105" i="11"/>
  <c r="G105" i="11"/>
  <c r="E105" i="11"/>
  <c r="I103" i="11"/>
  <c r="H103" i="11"/>
  <c r="H102" i="11"/>
  <c r="G102" i="11"/>
  <c r="E102" i="11"/>
  <c r="I102" i="11" s="1"/>
  <c r="I100" i="11"/>
  <c r="H100" i="11"/>
  <c r="I99" i="11"/>
  <c r="H99" i="11"/>
  <c r="G99" i="11"/>
  <c r="E99" i="11"/>
  <c r="I98" i="11"/>
  <c r="H98" i="11"/>
  <c r="G98" i="11"/>
  <c r="E98" i="11"/>
  <c r="I97" i="11"/>
  <c r="H97" i="11"/>
  <c r="G97" i="11"/>
  <c r="E97" i="11"/>
  <c r="I96" i="11"/>
  <c r="H96" i="11"/>
  <c r="I95" i="11"/>
  <c r="H95" i="11"/>
  <c r="I94" i="11"/>
  <c r="H94" i="11"/>
  <c r="G94" i="11"/>
  <c r="E94" i="11"/>
  <c r="I92" i="11"/>
  <c r="H92" i="11"/>
  <c r="H91" i="11"/>
  <c r="G91" i="11"/>
  <c r="E91" i="11"/>
  <c r="I91" i="11" s="1"/>
  <c r="H90" i="11"/>
  <c r="G90" i="11"/>
  <c r="E90" i="11"/>
  <c r="I90" i="11" s="1"/>
  <c r="I87" i="11"/>
  <c r="H87" i="11"/>
  <c r="I86" i="11"/>
  <c r="H86" i="11"/>
  <c r="G86" i="11"/>
  <c r="E86" i="11"/>
  <c r="I81" i="11"/>
  <c r="H81" i="11"/>
  <c r="H80" i="11"/>
  <c r="G80" i="11"/>
  <c r="E80" i="11"/>
  <c r="I80" i="11" s="1"/>
  <c r="H79" i="11"/>
  <c r="G79" i="11"/>
  <c r="E79" i="11"/>
  <c r="I79" i="11" s="1"/>
  <c r="I77" i="11"/>
  <c r="H77" i="11"/>
  <c r="I76" i="11"/>
  <c r="H76" i="11"/>
  <c r="G76" i="11"/>
  <c r="E76" i="11"/>
  <c r="I74" i="11"/>
  <c r="H74" i="11"/>
  <c r="H73" i="11"/>
  <c r="G73" i="11"/>
  <c r="E73" i="11"/>
  <c r="I73" i="11" s="1"/>
  <c r="I72" i="11"/>
  <c r="H72" i="11"/>
  <c r="I71" i="11"/>
  <c r="H71" i="11"/>
  <c r="H70" i="11"/>
  <c r="G70" i="11"/>
  <c r="E70" i="11"/>
  <c r="I70" i="11" s="1"/>
  <c r="I68" i="11"/>
  <c r="H68" i="11"/>
  <c r="I67" i="11"/>
  <c r="H67" i="11"/>
  <c r="G67" i="11"/>
  <c r="E67" i="11"/>
  <c r="I66" i="11"/>
  <c r="H66" i="11"/>
  <c r="G66" i="11"/>
  <c r="E66" i="11"/>
  <c r="I65" i="11"/>
  <c r="H65" i="11"/>
  <c r="G65" i="11"/>
  <c r="E65" i="11"/>
  <c r="I62" i="11"/>
  <c r="H62" i="11"/>
  <c r="H61" i="11"/>
  <c r="G61" i="11"/>
  <c r="E61" i="11"/>
  <c r="I61" i="11" s="1"/>
  <c r="I60" i="11"/>
  <c r="H60" i="11"/>
  <c r="I59" i="11"/>
  <c r="H59" i="11"/>
  <c r="H58" i="11"/>
  <c r="G58" i="11"/>
  <c r="E58" i="11"/>
  <c r="I58" i="11" s="1"/>
  <c r="I56" i="11"/>
  <c r="H56" i="11"/>
  <c r="I55" i="11"/>
  <c r="H55" i="11"/>
  <c r="G55" i="11"/>
  <c r="E55" i="11"/>
  <c r="I54" i="11"/>
  <c r="H54" i="11"/>
  <c r="I53" i="11"/>
  <c r="H53" i="11"/>
  <c r="I52" i="11"/>
  <c r="H52" i="11"/>
  <c r="G52" i="11"/>
  <c r="E52" i="11"/>
  <c r="I51" i="11"/>
  <c r="H51" i="11"/>
  <c r="G51" i="11"/>
  <c r="E51" i="11"/>
  <c r="I50" i="11"/>
  <c r="H50" i="11"/>
  <c r="G50" i="11"/>
  <c r="E50" i="11"/>
  <c r="I49" i="11"/>
  <c r="H49" i="11"/>
  <c r="G49" i="11"/>
  <c r="G176" i="11" s="1"/>
  <c r="E49" i="11"/>
  <c r="L1" i="11" s="1"/>
  <c r="L2" i="11" s="1"/>
  <c r="E175" i="11" s="1"/>
  <c r="I175" i="11" s="1"/>
  <c r="I47" i="11"/>
  <c r="H47" i="11"/>
  <c r="I45" i="11"/>
  <c r="H45" i="11"/>
  <c r="I44" i="11"/>
  <c r="H44" i="11"/>
  <c r="I42" i="11"/>
  <c r="H42" i="11"/>
  <c r="G41" i="11"/>
  <c r="I40" i="11"/>
  <c r="H40" i="11"/>
  <c r="G39" i="11"/>
  <c r="G43" i="11" s="1"/>
  <c r="I38" i="11"/>
  <c r="H38" i="11"/>
  <c r="I36" i="11"/>
  <c r="H36" i="11"/>
  <c r="I35" i="11"/>
  <c r="H35" i="11"/>
  <c r="I33" i="11"/>
  <c r="H33" i="11"/>
  <c r="H32" i="11"/>
  <c r="G32" i="11"/>
  <c r="E32" i="11"/>
  <c r="I32" i="11" s="1"/>
  <c r="I34" i="11" s="1"/>
  <c r="D41" i="11" s="1"/>
  <c r="I31" i="11"/>
  <c r="H31" i="11"/>
  <c r="I30" i="11"/>
  <c r="H30" i="11"/>
  <c r="G30" i="11"/>
  <c r="E30" i="11"/>
  <c r="I29" i="11"/>
  <c r="H29" i="11"/>
  <c r="G29" i="11"/>
  <c r="G34" i="11" s="1"/>
  <c r="E29" i="11"/>
  <c r="E34" i="11" s="1"/>
  <c r="I28" i="11"/>
  <c r="H28" i="11"/>
  <c r="I27" i="11"/>
  <c r="H27" i="11"/>
  <c r="I26" i="11"/>
  <c r="H26" i="11"/>
  <c r="I25" i="11"/>
  <c r="H25" i="11"/>
  <c r="I24" i="11"/>
  <c r="H24" i="11"/>
  <c r="I23" i="11"/>
  <c r="H23" i="11"/>
  <c r="I21" i="11"/>
  <c r="H21" i="11"/>
  <c r="I20" i="11"/>
  <c r="H20" i="11"/>
  <c r="I18" i="11"/>
  <c r="H18" i="11"/>
  <c r="I17" i="11"/>
  <c r="H17" i="11"/>
  <c r="G17" i="11"/>
  <c r="E17" i="11"/>
  <c r="I16" i="11"/>
  <c r="H16" i="11"/>
  <c r="H15" i="11"/>
  <c r="G15" i="11"/>
  <c r="G19" i="11" s="1"/>
  <c r="E15" i="11"/>
  <c r="I14" i="11"/>
  <c r="H14" i="11"/>
  <c r="I13" i="11"/>
  <c r="H13" i="11"/>
  <c r="G13" i="11"/>
  <c r="E13" i="11"/>
  <c r="E19" i="11" s="1"/>
  <c r="I12" i="11"/>
  <c r="H12" i="11"/>
  <c r="I11" i="11"/>
  <c r="H11" i="11"/>
  <c r="I10" i="11"/>
  <c r="H10" i="11"/>
  <c r="I9" i="11"/>
  <c r="H9" i="11"/>
  <c r="I8" i="11"/>
  <c r="H8" i="11"/>
  <c r="I7" i="11"/>
  <c r="H7" i="11"/>
  <c r="I6" i="11"/>
  <c r="H6" i="11"/>
  <c r="I5" i="11"/>
  <c r="H5" i="11"/>
  <c r="I4" i="11"/>
  <c r="H4" i="11"/>
  <c r="I3" i="11"/>
  <c r="H3" i="11"/>
  <c r="G132" i="10"/>
  <c r="E132" i="10"/>
  <c r="G131" i="10"/>
  <c r="E131" i="10"/>
  <c r="G130" i="10"/>
  <c r="E130" i="10"/>
  <c r="G129" i="10"/>
  <c r="E129" i="10"/>
  <c r="G128" i="10"/>
  <c r="E128" i="10"/>
  <c r="G127" i="10"/>
  <c r="E127" i="10"/>
  <c r="G124" i="10"/>
  <c r="E124" i="10"/>
  <c r="G123" i="10"/>
  <c r="E123" i="10"/>
  <c r="G121" i="10"/>
  <c r="E121" i="10"/>
  <c r="G120" i="10"/>
  <c r="E120" i="10"/>
  <c r="G119" i="10"/>
  <c r="E119" i="10"/>
  <c r="G118" i="10"/>
  <c r="E118" i="10"/>
  <c r="G117" i="10"/>
  <c r="E117" i="10"/>
  <c r="G116" i="10"/>
  <c r="E116" i="10"/>
  <c r="G115" i="10"/>
  <c r="E115" i="10"/>
  <c r="G114" i="10"/>
  <c r="E114" i="10"/>
  <c r="G113" i="10"/>
  <c r="E113" i="10"/>
  <c r="G112" i="10"/>
  <c r="E112" i="10"/>
  <c r="G111" i="10"/>
  <c r="E111" i="10"/>
  <c r="G110" i="10"/>
  <c r="G133" i="10" s="1"/>
  <c r="E110" i="10"/>
  <c r="E133" i="10" s="1"/>
  <c r="G104" i="10"/>
  <c r="E104" i="10"/>
  <c r="G103" i="10"/>
  <c r="G105" i="10" s="1"/>
  <c r="E103" i="10"/>
  <c r="E105" i="10" s="1"/>
  <c r="G99" i="10"/>
  <c r="E99" i="10"/>
  <c r="G98" i="10"/>
  <c r="E98" i="10"/>
  <c r="G97" i="10"/>
  <c r="E97" i="10"/>
  <c r="G96" i="10"/>
  <c r="E96" i="10"/>
  <c r="G95" i="10"/>
  <c r="E95" i="10"/>
  <c r="G94" i="10"/>
  <c r="G100" i="10" s="1"/>
  <c r="E94" i="10"/>
  <c r="E100" i="10" s="1"/>
  <c r="G90" i="10"/>
  <c r="E90" i="10"/>
  <c r="G89" i="10"/>
  <c r="E89" i="10"/>
  <c r="G88" i="10"/>
  <c r="E88" i="10"/>
  <c r="E106" i="10" s="1"/>
  <c r="E107" i="10" s="1"/>
  <c r="G87" i="10"/>
  <c r="G91" i="10" s="1"/>
  <c r="E87" i="10"/>
  <c r="E91" i="10" s="1"/>
  <c r="G84" i="10"/>
  <c r="E84" i="10"/>
  <c r="G80" i="10"/>
  <c r="E80" i="10"/>
  <c r="G75" i="10"/>
  <c r="E75" i="10"/>
  <c r="G74" i="10"/>
  <c r="G76" i="10" s="1"/>
  <c r="E74" i="10"/>
  <c r="E76" i="10" s="1"/>
  <c r="G70" i="10"/>
  <c r="E70" i="10"/>
  <c r="G69" i="10"/>
  <c r="E69" i="10"/>
  <c r="G68" i="10"/>
  <c r="E68" i="10"/>
  <c r="G67" i="10"/>
  <c r="G71" i="10" s="1"/>
  <c r="E67" i="10"/>
  <c r="E71" i="10" s="1"/>
  <c r="G63" i="10"/>
  <c r="E63" i="10"/>
  <c r="G62" i="10"/>
  <c r="G64" i="10" s="1"/>
  <c r="E62" i="10"/>
  <c r="G61" i="10"/>
  <c r="E61" i="10"/>
  <c r="E64" i="10" s="1"/>
  <c r="G57" i="10"/>
  <c r="E57" i="10"/>
  <c r="G56" i="10"/>
  <c r="E56" i="10"/>
  <c r="G55" i="10"/>
  <c r="E55" i="10"/>
  <c r="G54" i="10"/>
  <c r="G58" i="10" s="1"/>
  <c r="E54" i="10"/>
  <c r="E58" i="10" s="1"/>
  <c r="G50" i="10"/>
  <c r="E50" i="10"/>
  <c r="G49" i="10"/>
  <c r="E49" i="10"/>
  <c r="G48" i="10"/>
  <c r="E48" i="10"/>
  <c r="G47" i="10"/>
  <c r="E47" i="10"/>
  <c r="G46" i="10"/>
  <c r="E46" i="10"/>
  <c r="G45" i="10"/>
  <c r="E45" i="10"/>
  <c r="G44" i="10"/>
  <c r="E44" i="10"/>
  <c r="G43" i="10"/>
  <c r="E43" i="10"/>
  <c r="E51" i="10" s="1"/>
  <c r="G42" i="10"/>
  <c r="G51" i="10" s="1"/>
  <c r="E42" i="10"/>
  <c r="G38" i="10"/>
  <c r="E38" i="10"/>
  <c r="G37" i="10"/>
  <c r="E37" i="10"/>
  <c r="G36" i="10"/>
  <c r="E36" i="10"/>
  <c r="G35" i="10"/>
  <c r="E35" i="10"/>
  <c r="G34" i="10"/>
  <c r="E34" i="10"/>
  <c r="G33" i="10"/>
  <c r="E33" i="10"/>
  <c r="G32" i="10"/>
  <c r="E32" i="10"/>
  <c r="G31" i="10"/>
  <c r="E31" i="10"/>
  <c r="E39" i="10" s="1"/>
  <c r="G30" i="10"/>
  <c r="G107" i="10" s="1"/>
  <c r="E30" i="10"/>
  <c r="G24" i="10"/>
  <c r="G23" i="10"/>
  <c r="E23" i="10"/>
  <c r="E24" i="10" s="1"/>
  <c r="G20" i="10"/>
  <c r="G19" i="10"/>
  <c r="E19" i="10"/>
  <c r="E20" i="10" s="1"/>
  <c r="G15" i="10"/>
  <c r="E15" i="10"/>
  <c r="G14" i="10"/>
  <c r="G16" i="10" s="1"/>
  <c r="E14" i="10"/>
  <c r="G13" i="10"/>
  <c r="G26" i="10" s="1"/>
  <c r="E13" i="10"/>
  <c r="E16" i="10" s="1"/>
  <c r="G10" i="10"/>
  <c r="E10" i="10"/>
  <c r="G5" i="10"/>
  <c r="E5" i="10"/>
  <c r="I200" i="9"/>
  <c r="H200" i="9"/>
  <c r="I199" i="9"/>
  <c r="H199" i="9"/>
  <c r="I198" i="9"/>
  <c r="H198" i="9"/>
  <c r="I197" i="9"/>
  <c r="H197" i="9"/>
  <c r="I196" i="9"/>
  <c r="H196" i="9"/>
  <c r="G196" i="9"/>
  <c r="E196" i="9"/>
  <c r="I195" i="9"/>
  <c r="H195" i="9"/>
  <c r="G195" i="9"/>
  <c r="E195" i="9"/>
  <c r="I193" i="9"/>
  <c r="H193" i="9"/>
  <c r="H192" i="9"/>
  <c r="G192" i="9"/>
  <c r="E192" i="9"/>
  <c r="I192" i="9" s="1"/>
  <c r="I190" i="9"/>
  <c r="H190" i="9"/>
  <c r="I189" i="9"/>
  <c r="H189" i="9"/>
  <c r="G189" i="9"/>
  <c r="E189" i="9"/>
  <c r="I187" i="9"/>
  <c r="H187" i="9"/>
  <c r="H186" i="9"/>
  <c r="G186" i="9"/>
  <c r="E186" i="9"/>
  <c r="I186" i="9" s="1"/>
  <c r="I184" i="9"/>
  <c r="H184" i="9"/>
  <c r="I183" i="9"/>
  <c r="H183" i="9"/>
  <c r="G183" i="9"/>
  <c r="E183" i="9"/>
  <c r="I181" i="9"/>
  <c r="H181" i="9"/>
  <c r="H180" i="9"/>
  <c r="G180" i="9"/>
  <c r="E180" i="9"/>
  <c r="I180" i="9" s="1"/>
  <c r="I178" i="9"/>
  <c r="H178" i="9"/>
  <c r="I177" i="9"/>
  <c r="H177" i="9"/>
  <c r="G177" i="9"/>
  <c r="E177" i="9"/>
  <c r="I175" i="9"/>
  <c r="H175" i="9"/>
  <c r="H174" i="9"/>
  <c r="G174" i="9"/>
  <c r="E174" i="9"/>
  <c r="I174" i="9" s="1"/>
  <c r="H173" i="9"/>
  <c r="G173" i="9"/>
  <c r="E173" i="9"/>
  <c r="I173" i="9" s="1"/>
  <c r="I171" i="9"/>
  <c r="H171" i="9"/>
  <c r="I170" i="9"/>
  <c r="H170" i="9"/>
  <c r="G170" i="9"/>
  <c r="E170" i="9"/>
  <c r="I168" i="9"/>
  <c r="H168" i="9"/>
  <c r="H167" i="9"/>
  <c r="G167" i="9"/>
  <c r="E167" i="9"/>
  <c r="I167" i="9" s="1"/>
  <c r="I165" i="9"/>
  <c r="H165" i="9"/>
  <c r="I164" i="9"/>
  <c r="H164" i="9"/>
  <c r="G164" i="9"/>
  <c r="E164" i="9"/>
  <c r="I162" i="9"/>
  <c r="H162" i="9"/>
  <c r="H161" i="9"/>
  <c r="G161" i="9"/>
  <c r="E161" i="9"/>
  <c r="I161" i="9" s="1"/>
  <c r="I159" i="9"/>
  <c r="H159" i="9"/>
  <c r="I158" i="9"/>
  <c r="H158" i="9"/>
  <c r="G158" i="9"/>
  <c r="E158" i="9"/>
  <c r="I156" i="9"/>
  <c r="H156" i="9"/>
  <c r="H155" i="9"/>
  <c r="G155" i="9"/>
  <c r="E155" i="9"/>
  <c r="I155" i="9" s="1"/>
  <c r="H154" i="9"/>
  <c r="G154" i="9"/>
  <c r="E154" i="9"/>
  <c r="I154" i="9" s="1"/>
  <c r="I152" i="9"/>
  <c r="H152" i="9"/>
  <c r="I151" i="9"/>
  <c r="H151" i="9"/>
  <c r="G151" i="9"/>
  <c r="E151" i="9"/>
  <c r="I150" i="9"/>
  <c r="H150" i="9"/>
  <c r="G150" i="9"/>
  <c r="G201" i="9" s="1"/>
  <c r="E150" i="9"/>
  <c r="E201" i="9" s="1"/>
  <c r="I148" i="9"/>
  <c r="H148" i="9"/>
  <c r="I146" i="9"/>
  <c r="H146" i="9"/>
  <c r="I145" i="9"/>
  <c r="H145" i="9"/>
  <c r="H143" i="9"/>
  <c r="G143" i="9"/>
  <c r="E143" i="9"/>
  <c r="I143" i="9" s="1"/>
  <c r="H141" i="9"/>
  <c r="G141" i="9"/>
  <c r="E141" i="9"/>
  <c r="I141" i="9" s="1"/>
  <c r="H139" i="9"/>
  <c r="G139" i="9"/>
  <c r="E139" i="9"/>
  <c r="I139" i="9" s="1"/>
  <c r="H137" i="9"/>
  <c r="G137" i="9"/>
  <c r="E137" i="9"/>
  <c r="I137" i="9" s="1"/>
  <c r="H135" i="9"/>
  <c r="G135" i="9"/>
  <c r="E135" i="9"/>
  <c r="I135" i="9" s="1"/>
  <c r="H133" i="9"/>
  <c r="G133" i="9"/>
  <c r="G144" i="9" s="1"/>
  <c r="E133" i="9"/>
  <c r="I133" i="9" s="1"/>
  <c r="I131" i="9"/>
  <c r="H131" i="9"/>
  <c r="I129" i="9"/>
  <c r="H129" i="9"/>
  <c r="I128" i="9"/>
  <c r="H128" i="9"/>
  <c r="G127" i="9"/>
  <c r="H126" i="9"/>
  <c r="I125" i="9"/>
  <c r="H125" i="9"/>
  <c r="I124" i="9"/>
  <c r="H124" i="9"/>
  <c r="G124" i="9"/>
  <c r="E124" i="9"/>
  <c r="I123" i="9"/>
  <c r="H123" i="9"/>
  <c r="H122" i="9"/>
  <c r="G122" i="9"/>
  <c r="E122" i="9"/>
  <c r="I122" i="9" s="1"/>
  <c r="H121" i="9"/>
  <c r="G121" i="9"/>
  <c r="E121" i="9"/>
  <c r="I121" i="9" s="1"/>
  <c r="I119" i="9"/>
  <c r="H119" i="9"/>
  <c r="I118" i="9"/>
  <c r="H118" i="9"/>
  <c r="G118" i="9"/>
  <c r="E118" i="9"/>
  <c r="I117" i="9"/>
  <c r="H117" i="9"/>
  <c r="G117" i="9"/>
  <c r="E117" i="9"/>
  <c r="I114" i="9"/>
  <c r="H114" i="9"/>
  <c r="H113" i="9"/>
  <c r="G113" i="9"/>
  <c r="E113" i="9"/>
  <c r="I113" i="9" s="1"/>
  <c r="I111" i="9"/>
  <c r="H111" i="9"/>
  <c r="I110" i="9"/>
  <c r="H110" i="9"/>
  <c r="G110" i="9"/>
  <c r="E110" i="9"/>
  <c r="I108" i="9"/>
  <c r="H108" i="9"/>
  <c r="H107" i="9"/>
  <c r="G107" i="9"/>
  <c r="E107" i="9"/>
  <c r="I107" i="9" s="1"/>
  <c r="H106" i="9"/>
  <c r="G106" i="9"/>
  <c r="E106" i="9"/>
  <c r="I106" i="9" s="1"/>
  <c r="H105" i="9"/>
  <c r="G105" i="9"/>
  <c r="E105" i="9"/>
  <c r="I105" i="9" s="1"/>
  <c r="H104" i="9"/>
  <c r="G104" i="9"/>
  <c r="E104" i="9"/>
  <c r="I104" i="9" s="1"/>
  <c r="H103" i="9"/>
  <c r="G103" i="9"/>
  <c r="E103" i="9"/>
  <c r="I103" i="9" s="1"/>
  <c r="H102" i="9"/>
  <c r="G102" i="9"/>
  <c r="E102" i="9"/>
  <c r="I102" i="9" s="1"/>
  <c r="H101" i="9"/>
  <c r="G101" i="9"/>
  <c r="E101" i="9"/>
  <c r="I101" i="9" s="1"/>
  <c r="H100" i="9"/>
  <c r="G100" i="9"/>
  <c r="E100" i="9"/>
  <c r="I100" i="9" s="1"/>
  <c r="H99" i="9"/>
  <c r="G99" i="9"/>
  <c r="E99" i="9"/>
  <c r="I99" i="9" s="1"/>
  <c r="H98" i="9"/>
  <c r="G98" i="9"/>
  <c r="E98" i="9"/>
  <c r="I98" i="9" s="1"/>
  <c r="I96" i="9"/>
  <c r="H96" i="9"/>
  <c r="I95" i="9"/>
  <c r="H95" i="9"/>
  <c r="G95" i="9"/>
  <c r="E95" i="9"/>
  <c r="I94" i="9"/>
  <c r="H94" i="9"/>
  <c r="G94" i="9"/>
  <c r="E94" i="9"/>
  <c r="I93" i="9"/>
  <c r="H93" i="9"/>
  <c r="G93" i="9"/>
  <c r="E93" i="9"/>
  <c r="I92" i="9"/>
  <c r="H92" i="9"/>
  <c r="G92" i="9"/>
  <c r="E92" i="9"/>
  <c r="I90" i="9"/>
  <c r="H90" i="9"/>
  <c r="H89" i="9"/>
  <c r="G89" i="9"/>
  <c r="E89" i="9"/>
  <c r="I89" i="9" s="1"/>
  <c r="I87" i="9"/>
  <c r="H87" i="9"/>
  <c r="I86" i="9"/>
  <c r="H86" i="9"/>
  <c r="G86" i="9"/>
  <c r="E86" i="9"/>
  <c r="I84" i="9"/>
  <c r="H84" i="9"/>
  <c r="H83" i="9"/>
  <c r="G83" i="9"/>
  <c r="E83" i="9"/>
  <c r="I83" i="9" s="1"/>
  <c r="H82" i="9"/>
  <c r="G82" i="9"/>
  <c r="E82" i="9"/>
  <c r="I82" i="9" s="1"/>
  <c r="I80" i="9"/>
  <c r="H80" i="9"/>
  <c r="I79" i="9"/>
  <c r="H79" i="9"/>
  <c r="G79" i="9"/>
  <c r="E79" i="9"/>
  <c r="I78" i="9"/>
  <c r="H78" i="9"/>
  <c r="G78" i="9"/>
  <c r="E78" i="9"/>
  <c r="I77" i="9"/>
  <c r="H77" i="9"/>
  <c r="G77" i="9"/>
  <c r="E77" i="9"/>
  <c r="I75" i="9"/>
  <c r="H75" i="9"/>
  <c r="H74" i="9"/>
  <c r="G74" i="9"/>
  <c r="E74" i="9"/>
  <c r="I74" i="9" s="1"/>
  <c r="H73" i="9"/>
  <c r="G73" i="9"/>
  <c r="E73" i="9"/>
  <c r="I73" i="9" s="1"/>
  <c r="I71" i="9"/>
  <c r="H71" i="9"/>
  <c r="I70" i="9"/>
  <c r="H70" i="9"/>
  <c r="G70" i="9"/>
  <c r="E70" i="9"/>
  <c r="I69" i="9"/>
  <c r="H69" i="9"/>
  <c r="G69" i="9"/>
  <c r="E69" i="9"/>
  <c r="I67" i="9"/>
  <c r="H67" i="9"/>
  <c r="H66" i="9"/>
  <c r="G66" i="9"/>
  <c r="E66" i="9"/>
  <c r="I66" i="9" s="1"/>
  <c r="H65" i="9"/>
  <c r="G65" i="9"/>
  <c r="E65" i="9"/>
  <c r="I65" i="9" s="1"/>
  <c r="H64" i="9"/>
  <c r="G64" i="9"/>
  <c r="E64" i="9"/>
  <c r="I64" i="9" s="1"/>
  <c r="I62" i="9"/>
  <c r="H62" i="9"/>
  <c r="I61" i="9"/>
  <c r="H61" i="9"/>
  <c r="G61" i="9"/>
  <c r="E61" i="9"/>
  <c r="I58" i="9"/>
  <c r="H58" i="9"/>
  <c r="H57" i="9"/>
  <c r="G57" i="9"/>
  <c r="E57" i="9"/>
  <c r="I57" i="9" s="1"/>
  <c r="H56" i="9"/>
  <c r="G56" i="9"/>
  <c r="E56" i="9"/>
  <c r="I56" i="9" s="1"/>
  <c r="I54" i="9"/>
  <c r="H54" i="9"/>
  <c r="I53" i="9"/>
  <c r="H53" i="9"/>
  <c r="G53" i="9"/>
  <c r="E53" i="9"/>
  <c r="I51" i="9"/>
  <c r="H51" i="9"/>
  <c r="H50" i="9"/>
  <c r="G50" i="9"/>
  <c r="E50" i="9"/>
  <c r="I50" i="9" s="1"/>
  <c r="I48" i="9"/>
  <c r="H48" i="9"/>
  <c r="I47" i="9"/>
  <c r="H47" i="9"/>
  <c r="G47" i="9"/>
  <c r="E47" i="9"/>
  <c r="I46" i="9"/>
  <c r="H46" i="9"/>
  <c r="H45" i="9"/>
  <c r="G45" i="9"/>
  <c r="E45" i="9"/>
  <c r="I45" i="9" s="1"/>
  <c r="H44" i="9"/>
  <c r="G44" i="9"/>
  <c r="E44" i="9"/>
  <c r="I44" i="9" s="1"/>
  <c r="I42" i="9"/>
  <c r="H42" i="9"/>
  <c r="I41" i="9"/>
  <c r="H41" i="9"/>
  <c r="G41" i="9"/>
  <c r="E41" i="9"/>
  <c r="I40" i="9"/>
  <c r="H40" i="9"/>
  <c r="G40" i="9"/>
  <c r="E40" i="9"/>
  <c r="I38" i="9"/>
  <c r="H38" i="9"/>
  <c r="H37" i="9"/>
  <c r="G37" i="9"/>
  <c r="E37" i="9"/>
  <c r="I37" i="9" s="1"/>
  <c r="H36" i="9"/>
  <c r="G36" i="9"/>
  <c r="E36" i="9"/>
  <c r="I36" i="9" s="1"/>
  <c r="I34" i="9"/>
  <c r="H34" i="9"/>
  <c r="I33" i="9"/>
  <c r="H33" i="9"/>
  <c r="G33" i="9"/>
  <c r="E33" i="9"/>
  <c r="I31" i="9"/>
  <c r="H31" i="9"/>
  <c r="H30" i="9"/>
  <c r="G30" i="9"/>
  <c r="E30" i="9"/>
  <c r="I30" i="9" s="1"/>
  <c r="H29" i="9"/>
  <c r="G29" i="9"/>
  <c r="E29" i="9"/>
  <c r="I29" i="9" s="1"/>
  <c r="I27" i="9"/>
  <c r="H27" i="9"/>
  <c r="I26" i="9"/>
  <c r="H26" i="9"/>
  <c r="G26" i="9"/>
  <c r="E26" i="9"/>
  <c r="I25" i="9"/>
  <c r="H25" i="9"/>
  <c r="G25" i="9"/>
  <c r="E25" i="9"/>
  <c r="I23" i="9"/>
  <c r="H23" i="9"/>
  <c r="H22" i="9"/>
  <c r="G22" i="9"/>
  <c r="E22" i="9"/>
  <c r="I22" i="9" s="1"/>
  <c r="H21" i="9"/>
  <c r="G21" i="9"/>
  <c r="E21" i="9"/>
  <c r="I21" i="9" s="1"/>
  <c r="H20" i="9"/>
  <c r="G20" i="9"/>
  <c r="E20" i="9"/>
  <c r="I20" i="9" s="1"/>
  <c r="H19" i="9"/>
  <c r="G19" i="9"/>
  <c r="E19" i="9"/>
  <c r="I19" i="9" s="1"/>
  <c r="H18" i="9"/>
  <c r="G18" i="9"/>
  <c r="E18" i="9"/>
  <c r="I18" i="9" s="1"/>
  <c r="I17" i="9"/>
  <c r="H17" i="9"/>
  <c r="I16" i="9"/>
  <c r="H16" i="9"/>
  <c r="G16" i="9"/>
  <c r="E16" i="9"/>
  <c r="I15" i="9"/>
  <c r="H15" i="9"/>
  <c r="G15" i="9"/>
  <c r="E15" i="9"/>
  <c r="I13" i="9"/>
  <c r="H13" i="9"/>
  <c r="H12" i="9"/>
  <c r="G12" i="9"/>
  <c r="E12" i="9"/>
  <c r="I12" i="9" s="1"/>
  <c r="I11" i="9"/>
  <c r="H11" i="9"/>
  <c r="I10" i="9"/>
  <c r="H10" i="9"/>
  <c r="I9" i="9"/>
  <c r="H9" i="9"/>
  <c r="I8" i="9"/>
  <c r="H8" i="9"/>
  <c r="H7" i="9"/>
  <c r="G7" i="9"/>
  <c r="E7" i="9"/>
  <c r="I6" i="9"/>
  <c r="H6" i="9"/>
  <c r="I5" i="9"/>
  <c r="H5" i="9"/>
  <c r="I4" i="9"/>
  <c r="H4" i="9"/>
  <c r="I3" i="9"/>
  <c r="H3" i="9"/>
  <c r="H92" i="8"/>
  <c r="G92" i="8"/>
  <c r="E92" i="8"/>
  <c r="I90" i="8"/>
  <c r="H90" i="8"/>
  <c r="G90" i="8"/>
  <c r="E90" i="8"/>
  <c r="I87" i="8"/>
  <c r="H87" i="8"/>
  <c r="G87" i="8"/>
  <c r="E87" i="8"/>
  <c r="H85" i="8"/>
  <c r="G85" i="8"/>
  <c r="E85" i="8"/>
  <c r="H83" i="8"/>
  <c r="G83" i="8"/>
  <c r="E83" i="8"/>
  <c r="H81" i="8"/>
  <c r="G81" i="8"/>
  <c r="E81" i="8"/>
  <c r="I81" i="8" s="1"/>
  <c r="H79" i="8"/>
  <c r="G79" i="8"/>
  <c r="E79" i="8"/>
  <c r="I79" i="8" s="1"/>
  <c r="H77" i="8"/>
  <c r="G77" i="8"/>
  <c r="E77" i="8"/>
  <c r="I77" i="8" s="1"/>
  <c r="I76" i="8"/>
  <c r="H76" i="8"/>
  <c r="H75" i="8"/>
  <c r="G75" i="8"/>
  <c r="E75" i="8"/>
  <c r="I75" i="8" s="1"/>
  <c r="H70" i="8"/>
  <c r="G70" i="8"/>
  <c r="E70" i="8"/>
  <c r="H67" i="8"/>
  <c r="G67" i="8"/>
  <c r="E67" i="8"/>
  <c r="I67" i="8" s="1"/>
  <c r="H65" i="8"/>
  <c r="G65" i="8"/>
  <c r="E65" i="8"/>
  <c r="I65" i="8" s="1"/>
  <c r="H61" i="8"/>
  <c r="G61" i="8"/>
  <c r="E61" i="8"/>
  <c r="I61" i="8" s="1"/>
  <c r="H58" i="8"/>
  <c r="G58" i="8"/>
  <c r="E58" i="8"/>
  <c r="H55" i="8"/>
  <c r="G55" i="8"/>
  <c r="E55" i="8"/>
  <c r="H51" i="8"/>
  <c r="G51" i="8"/>
  <c r="E51" i="8"/>
  <c r="I51" i="8" s="1"/>
  <c r="H49" i="8"/>
  <c r="G49" i="8"/>
  <c r="E49" i="8"/>
  <c r="I49" i="8" s="1"/>
  <c r="H46" i="8"/>
  <c r="G46" i="8"/>
  <c r="E46" i="8"/>
  <c r="H43" i="8"/>
  <c r="G43" i="8"/>
  <c r="E43" i="8"/>
  <c r="I43" i="8" s="1"/>
  <c r="H40" i="8"/>
  <c r="G40" i="8"/>
  <c r="E40" i="8"/>
  <c r="I40" i="8" s="1"/>
  <c r="H39" i="8"/>
  <c r="G39" i="8"/>
  <c r="E39" i="8"/>
  <c r="I39" i="8" s="1"/>
  <c r="H36" i="8"/>
  <c r="G36" i="8"/>
  <c r="E36" i="8"/>
  <c r="H34" i="8"/>
  <c r="G34" i="8"/>
  <c r="E34" i="8"/>
  <c r="H32" i="8"/>
  <c r="G32" i="8"/>
  <c r="E32" i="8"/>
  <c r="I32" i="8" s="1"/>
  <c r="H28" i="8"/>
  <c r="G28" i="8"/>
  <c r="E28" i="8"/>
  <c r="I28" i="8" s="1"/>
  <c r="H21" i="8"/>
  <c r="G21" i="8"/>
  <c r="E21" i="8"/>
  <c r="H19" i="8"/>
  <c r="G19" i="8"/>
  <c r="E19" i="8"/>
  <c r="I19" i="8" s="1"/>
  <c r="H16" i="8"/>
  <c r="G16" i="8"/>
  <c r="E16" i="8"/>
  <c r="I16" i="8" s="1"/>
  <c r="H14" i="8"/>
  <c r="G14" i="8"/>
  <c r="E14" i="8"/>
  <c r="I14" i="8" s="1"/>
  <c r="H11" i="8"/>
  <c r="G11" i="8"/>
  <c r="E11" i="8"/>
  <c r="H8" i="8"/>
  <c r="G8" i="8"/>
  <c r="E8" i="8"/>
  <c r="H5" i="8"/>
  <c r="G5" i="8"/>
  <c r="E5" i="8"/>
  <c r="I5" i="8" s="1"/>
  <c r="AL32" i="12" l="1"/>
  <c r="AU30" i="12" s="1"/>
  <c r="K30" i="12"/>
  <c r="AX37" i="12"/>
  <c r="J37" i="12"/>
  <c r="J36" i="12" s="1"/>
  <c r="BI37" i="12"/>
  <c r="AC37" i="12" s="1"/>
  <c r="AW41" i="12"/>
  <c r="I41" i="12"/>
  <c r="AX51" i="12"/>
  <c r="J51" i="12"/>
  <c r="J50" i="12" s="1"/>
  <c r="BI51" i="12"/>
  <c r="AC51" i="12" s="1"/>
  <c r="AV53" i="12"/>
  <c r="BC53" i="12"/>
  <c r="K59" i="12"/>
  <c r="AL61" i="12"/>
  <c r="AU59" i="12" s="1"/>
  <c r="AU12" i="12"/>
  <c r="AW15" i="12"/>
  <c r="I15" i="12"/>
  <c r="I12" i="12" s="1"/>
  <c r="K18" i="12"/>
  <c r="AW22" i="12"/>
  <c r="I22" i="12"/>
  <c r="I18" i="12" s="1"/>
  <c r="AL25" i="12"/>
  <c r="AU24" i="12" s="1"/>
  <c r="K24" i="12"/>
  <c r="AW32" i="12"/>
  <c r="I32" i="12"/>
  <c r="AX34" i="12"/>
  <c r="J34" i="12"/>
  <c r="J33" i="12" s="1"/>
  <c r="BI34" i="12"/>
  <c r="AC34" i="12" s="1"/>
  <c r="BH41" i="12"/>
  <c r="AB41" i="12" s="1"/>
  <c r="AV42" i="12"/>
  <c r="BC42" i="12"/>
  <c r="AX44" i="12"/>
  <c r="J44" i="12"/>
  <c r="J40" i="12" s="1"/>
  <c r="BI44" i="12"/>
  <c r="AC44" i="12" s="1"/>
  <c r="AV46" i="12"/>
  <c r="BC46" i="12"/>
  <c r="AX48" i="12"/>
  <c r="J48" i="12"/>
  <c r="BI48" i="12"/>
  <c r="AC48" i="12" s="1"/>
  <c r="AV56" i="12"/>
  <c r="BC56" i="12"/>
  <c r="BI58" i="12"/>
  <c r="AC58" i="12" s="1"/>
  <c r="J58" i="12"/>
  <c r="J54" i="12" s="1"/>
  <c r="AX58" i="12"/>
  <c r="AL72" i="12"/>
  <c r="AU70" i="12" s="1"/>
  <c r="K70" i="12"/>
  <c r="BI90" i="12"/>
  <c r="AX90" i="12"/>
  <c r="J90" i="12"/>
  <c r="AW35" i="12"/>
  <c r="I35" i="12"/>
  <c r="I33" i="12" s="1"/>
  <c r="AV39" i="12"/>
  <c r="BC39" i="12"/>
  <c r="AW45" i="12"/>
  <c r="I45" i="12"/>
  <c r="AW49" i="12"/>
  <c r="I49" i="12"/>
  <c r="AW55" i="12"/>
  <c r="I55" i="12"/>
  <c r="BC87" i="12"/>
  <c r="AV87" i="12"/>
  <c r="AX14" i="12"/>
  <c r="J14" i="12"/>
  <c r="J12" i="12" s="1"/>
  <c r="BI14" i="12"/>
  <c r="BH15" i="12"/>
  <c r="AB15" i="12" s="1"/>
  <c r="AV16" i="12"/>
  <c r="BC16" i="12"/>
  <c r="AV19" i="12"/>
  <c r="BC19" i="12"/>
  <c r="AX21" i="12"/>
  <c r="J21" i="12"/>
  <c r="J18" i="12" s="1"/>
  <c r="BI21" i="12"/>
  <c r="AC21" i="12" s="1"/>
  <c r="BH22" i="12"/>
  <c r="AB22" i="12" s="1"/>
  <c r="AV23" i="12"/>
  <c r="BC23" i="12"/>
  <c r="AW25" i="12"/>
  <c r="I25" i="12"/>
  <c r="AW29" i="12"/>
  <c r="I29" i="12"/>
  <c r="AX31" i="12"/>
  <c r="J31" i="12"/>
  <c r="J30" i="12" s="1"/>
  <c r="BI31" i="12"/>
  <c r="AC31" i="12" s="1"/>
  <c r="BH32" i="12"/>
  <c r="AB32" i="12" s="1"/>
  <c r="AL38" i="12"/>
  <c r="AU36" i="12" s="1"/>
  <c r="K36" i="12"/>
  <c r="AL52" i="12"/>
  <c r="AU50" i="12" s="1"/>
  <c r="K50" i="12"/>
  <c r="BI61" i="12"/>
  <c r="AC61" i="12" s="1"/>
  <c r="J61" i="12"/>
  <c r="J59" i="12" s="1"/>
  <c r="AX61" i="12"/>
  <c r="I67" i="12"/>
  <c r="I66" i="12" s="1"/>
  <c r="BH67" i="12"/>
  <c r="AB67" i="12" s="1"/>
  <c r="AW67" i="12"/>
  <c r="AX81" i="12"/>
  <c r="J81" i="12"/>
  <c r="BH25" i="12"/>
  <c r="AB25" i="12" s="1"/>
  <c r="AV26" i="12"/>
  <c r="BC26" i="12"/>
  <c r="AX28" i="12"/>
  <c r="J28" i="12"/>
  <c r="J24" i="12" s="1"/>
  <c r="BI28" i="12"/>
  <c r="AC28" i="12" s="1"/>
  <c r="BH29" i="12"/>
  <c r="AB29" i="12" s="1"/>
  <c r="I30" i="12"/>
  <c r="AL35" i="12"/>
  <c r="AU33" i="12" s="1"/>
  <c r="K33" i="12"/>
  <c r="K110" i="12" s="1"/>
  <c r="AW38" i="12"/>
  <c r="I38" i="12"/>
  <c r="I36" i="12" s="1"/>
  <c r="AL41" i="12"/>
  <c r="AU40" i="12" s="1"/>
  <c r="K40" i="12"/>
  <c r="AW52" i="12"/>
  <c r="I52" i="12"/>
  <c r="I50" i="12" s="1"/>
  <c r="AL55" i="12"/>
  <c r="AU54" i="12" s="1"/>
  <c r="K54" i="12"/>
  <c r="AV57" i="12"/>
  <c r="AL69" i="12"/>
  <c r="AU68" i="12" s="1"/>
  <c r="K68" i="12"/>
  <c r="AL75" i="12"/>
  <c r="AU73" i="12" s="1"/>
  <c r="K73" i="12"/>
  <c r="BI15" i="12"/>
  <c r="AC15" i="12" s="1"/>
  <c r="BH19" i="12"/>
  <c r="AB19" i="12" s="1"/>
  <c r="BI22" i="12"/>
  <c r="AC22" i="12" s="1"/>
  <c r="BH23" i="12"/>
  <c r="AB23" i="12" s="1"/>
  <c r="BI25" i="12"/>
  <c r="AC25" i="12" s="1"/>
  <c r="BI29" i="12"/>
  <c r="AC29" i="12" s="1"/>
  <c r="BI35" i="12"/>
  <c r="AC35" i="12" s="1"/>
  <c r="BI38" i="12"/>
  <c r="AC38" i="12" s="1"/>
  <c r="BH39" i="12"/>
  <c r="AB39" i="12" s="1"/>
  <c r="BI41" i="12"/>
  <c r="AC41" i="12" s="1"/>
  <c r="BH42" i="12"/>
  <c r="AB42" i="12" s="1"/>
  <c r="BI49" i="12"/>
  <c r="AC49" i="12" s="1"/>
  <c r="BI55" i="12"/>
  <c r="AC55" i="12" s="1"/>
  <c r="BC57" i="12"/>
  <c r="AV61" i="12"/>
  <c r="AW69" i="12"/>
  <c r="I69" i="12"/>
  <c r="I68" i="12" s="1"/>
  <c r="AW72" i="12"/>
  <c r="I72" i="12"/>
  <c r="I70" i="12" s="1"/>
  <c r="AX74" i="12"/>
  <c r="J74" i="12"/>
  <c r="AV98" i="12"/>
  <c r="BC98" i="12"/>
  <c r="AX100" i="12"/>
  <c r="J100" i="12"/>
  <c r="BI100" i="12"/>
  <c r="AV106" i="12"/>
  <c r="BC106" i="12"/>
  <c r="BI52" i="12"/>
  <c r="AC52" i="12" s="1"/>
  <c r="BH53" i="12"/>
  <c r="AB53" i="12" s="1"/>
  <c r="AV58" i="12"/>
  <c r="BC60" i="12"/>
  <c r="BH63" i="12"/>
  <c r="AB63" i="12" s="1"/>
  <c r="AW63" i="12"/>
  <c r="AX71" i="12"/>
  <c r="J71" i="12"/>
  <c r="J70" i="12" s="1"/>
  <c r="AW75" i="12"/>
  <c r="I75" i="12"/>
  <c r="BI77" i="12"/>
  <c r="AC77" i="12" s="1"/>
  <c r="J77" i="12"/>
  <c r="AX77" i="12"/>
  <c r="BC80" i="12"/>
  <c r="AU86" i="12"/>
  <c r="AW89" i="12"/>
  <c r="BH89" i="12"/>
  <c r="AV90" i="12"/>
  <c r="BC90" i="12"/>
  <c r="AX13" i="12"/>
  <c r="AV13" i="12" s="1"/>
  <c r="AW14" i="12"/>
  <c r="AX17" i="12"/>
  <c r="AV17" i="12" s="1"/>
  <c r="AX20" i="12"/>
  <c r="AV20" i="12" s="1"/>
  <c r="AW21" i="12"/>
  <c r="AX27" i="12"/>
  <c r="AV27" i="12" s="1"/>
  <c r="AW28" i="12"/>
  <c r="AW31" i="12"/>
  <c r="AW34" i="12"/>
  <c r="AW37" i="12"/>
  <c r="AX43" i="12"/>
  <c r="AV43" i="12" s="1"/>
  <c r="AW44" i="12"/>
  <c r="AX47" i="12"/>
  <c r="AV47" i="12" s="1"/>
  <c r="AW48" i="12"/>
  <c r="AW51" i="12"/>
  <c r="I57" i="12"/>
  <c r="BH58" i="12"/>
  <c r="AB58" i="12" s="1"/>
  <c r="I60" i="12"/>
  <c r="I59" i="12" s="1"/>
  <c r="BH61" i="12"/>
  <c r="AB61" i="12" s="1"/>
  <c r="I63" i="12"/>
  <c r="I62" i="12" s="1"/>
  <c r="AS70" i="12"/>
  <c r="BI71" i="12"/>
  <c r="AC71" i="12" s="1"/>
  <c r="AS73" i="12"/>
  <c r="BI74" i="12"/>
  <c r="AC74" i="12" s="1"/>
  <c r="AW76" i="12"/>
  <c r="I76" i="12"/>
  <c r="I73" i="12" s="1"/>
  <c r="AV77" i="12"/>
  <c r="BC77" i="12"/>
  <c r="J89" i="12"/>
  <c r="AX89" i="12"/>
  <c r="BI89" i="12"/>
  <c r="I94" i="12"/>
  <c r="BH94" i="12"/>
  <c r="AW94" i="12"/>
  <c r="AX104" i="12"/>
  <c r="J104" i="12"/>
  <c r="BI104" i="12"/>
  <c r="AW109" i="12"/>
  <c r="I109" i="12"/>
  <c r="BH109" i="12"/>
  <c r="BH16" i="12"/>
  <c r="BH26" i="12"/>
  <c r="BI32" i="12"/>
  <c r="AC32" i="12" s="1"/>
  <c r="BI45" i="12"/>
  <c r="AC45" i="12" s="1"/>
  <c r="BH46" i="12"/>
  <c r="AB46" i="12" s="1"/>
  <c r="I56" i="12"/>
  <c r="BC58" i="12"/>
  <c r="AS59" i="12"/>
  <c r="BC61" i="12"/>
  <c r="AL67" i="12"/>
  <c r="AU66" i="12" s="1"/>
  <c r="BH69" i="12"/>
  <c r="AB69" i="12" s="1"/>
  <c r="BH72" i="12"/>
  <c r="AB72" i="12" s="1"/>
  <c r="AT73" i="12"/>
  <c r="BH75" i="12"/>
  <c r="AB75" i="12" s="1"/>
  <c r="I81" i="12"/>
  <c r="BH81" i="12"/>
  <c r="AB81" i="12" s="1"/>
  <c r="AW81" i="12"/>
  <c r="AX88" i="12"/>
  <c r="J88" i="12"/>
  <c r="J86" i="12" s="1"/>
  <c r="BI88" i="12"/>
  <c r="BC95" i="12"/>
  <c r="AV95" i="12"/>
  <c r="AW97" i="12"/>
  <c r="I97" i="12"/>
  <c r="BH97" i="12"/>
  <c r="AV102" i="12"/>
  <c r="BC102" i="12"/>
  <c r="AX65" i="12"/>
  <c r="AV65" i="12" s="1"/>
  <c r="AW71" i="12"/>
  <c r="AW74" i="12"/>
  <c r="BH77" i="12"/>
  <c r="AB77" i="12" s="1"/>
  <c r="AW78" i="12"/>
  <c r="BI80" i="12"/>
  <c r="AC80" i="12" s="1"/>
  <c r="BI83" i="12"/>
  <c r="AC83" i="12" s="1"/>
  <c r="BH90" i="12"/>
  <c r="AW93" i="12"/>
  <c r="I93" i="12"/>
  <c r="I86" i="12" s="1"/>
  <c r="AX96" i="12"/>
  <c r="J96" i="12"/>
  <c r="AW105" i="12"/>
  <c r="I105" i="12"/>
  <c r="AX92" i="12"/>
  <c r="J92" i="12"/>
  <c r="AW101" i="12"/>
  <c r="I101" i="12"/>
  <c r="AX108" i="12"/>
  <c r="J108" i="12"/>
  <c r="BI101" i="12"/>
  <c r="BH102" i="12"/>
  <c r="BI105" i="12"/>
  <c r="BH106" i="12"/>
  <c r="BI109" i="12"/>
  <c r="I19" i="11"/>
  <c r="D39" i="11" s="1"/>
  <c r="E41" i="11"/>
  <c r="I41" i="11" s="1"/>
  <c r="H41" i="11"/>
  <c r="I176" i="11"/>
  <c r="E176" i="11"/>
  <c r="I15" i="11"/>
  <c r="G39" i="10"/>
  <c r="E26" i="10"/>
  <c r="I144" i="9"/>
  <c r="I201" i="9"/>
  <c r="E144" i="9"/>
  <c r="L1" i="9"/>
  <c r="L2" i="9" s="1"/>
  <c r="E126" i="9" s="1"/>
  <c r="I126" i="9" s="1"/>
  <c r="I127" i="9" s="1"/>
  <c r="I7" i="9"/>
  <c r="I11" i="8"/>
  <c r="I36" i="8"/>
  <c r="I58" i="8"/>
  <c r="G93" i="8"/>
  <c r="I92" i="8"/>
  <c r="I8" i="8"/>
  <c r="I22" i="8" s="1"/>
  <c r="E71" i="8"/>
  <c r="I34" i="8"/>
  <c r="I71" i="8" s="1"/>
  <c r="I55" i="8"/>
  <c r="I85" i="8"/>
  <c r="G22" i="8"/>
  <c r="I21" i="8"/>
  <c r="G71" i="8"/>
  <c r="I46" i="8"/>
  <c r="I70" i="8"/>
  <c r="I83" i="8"/>
  <c r="I93" i="8" s="1"/>
  <c r="E93" i="8"/>
  <c r="E22" i="8"/>
  <c r="G145" i="7"/>
  <c r="G146" i="7" s="1"/>
  <c r="G142" i="7"/>
  <c r="G141" i="7"/>
  <c r="G140" i="7"/>
  <c r="G139" i="7"/>
  <c r="G138" i="7"/>
  <c r="G143" i="7" s="1"/>
  <c r="J137" i="7"/>
  <c r="G135" i="7"/>
  <c r="G134" i="7"/>
  <c r="G133" i="7"/>
  <c r="G132" i="7"/>
  <c r="G131" i="7"/>
  <c r="G136" i="7" s="1"/>
  <c r="G128" i="7"/>
  <c r="C128" i="7"/>
  <c r="G127" i="7"/>
  <c r="G126" i="7"/>
  <c r="G125" i="7"/>
  <c r="G124" i="7"/>
  <c r="G123" i="7"/>
  <c r="G122" i="7"/>
  <c r="G121" i="7"/>
  <c r="G120" i="7"/>
  <c r="G119" i="7"/>
  <c r="G118" i="7"/>
  <c r="G117" i="7"/>
  <c r="G116" i="7"/>
  <c r="G115" i="7"/>
  <c r="G114" i="7"/>
  <c r="G113" i="7"/>
  <c r="G112" i="7"/>
  <c r="G110" i="7"/>
  <c r="G109" i="7"/>
  <c r="G108" i="7"/>
  <c r="BD107" i="7"/>
  <c r="BC107" i="7"/>
  <c r="BB107" i="7"/>
  <c r="BA107" i="7"/>
  <c r="AZ107" i="7"/>
  <c r="G107" i="7"/>
  <c r="BD106" i="7"/>
  <c r="BC106" i="7"/>
  <c r="BB106" i="7"/>
  <c r="BA106" i="7"/>
  <c r="AZ106" i="7"/>
  <c r="G106" i="7"/>
  <c r="BD105" i="7"/>
  <c r="BC105" i="7"/>
  <c r="BB105" i="7"/>
  <c r="BA105" i="7"/>
  <c r="AZ105" i="7"/>
  <c r="G105" i="7"/>
  <c r="BD104" i="7"/>
  <c r="BC104" i="7"/>
  <c r="BB104" i="7"/>
  <c r="BA104" i="7"/>
  <c r="AZ104" i="7"/>
  <c r="G104" i="7"/>
  <c r="BD103" i="7"/>
  <c r="BC103" i="7"/>
  <c r="BB103" i="7"/>
  <c r="BA103" i="7"/>
  <c r="AZ103" i="7"/>
  <c r="G103" i="7"/>
  <c r="BD102" i="7"/>
  <c r="BC102" i="7"/>
  <c r="BB102" i="7"/>
  <c r="BA102" i="7"/>
  <c r="AZ102" i="7"/>
  <c r="G102" i="7"/>
  <c r="G101" i="7"/>
  <c r="G100" i="7"/>
  <c r="G99" i="7"/>
  <c r="AZ70" i="7" s="1"/>
  <c r="G98" i="7"/>
  <c r="G97" i="7"/>
  <c r="G96" i="7"/>
  <c r="G95" i="7"/>
  <c r="G94" i="7"/>
  <c r="G93" i="7"/>
  <c r="G92" i="7"/>
  <c r="AZ66" i="7" s="1"/>
  <c r="AZ100" i="7" s="1"/>
  <c r="BD91" i="7"/>
  <c r="BC91" i="7"/>
  <c r="BB91" i="7"/>
  <c r="BA91" i="7"/>
  <c r="AZ91" i="7"/>
  <c r="J91" i="7"/>
  <c r="J90" i="7"/>
  <c r="K90" i="7" s="1"/>
  <c r="G90" i="7"/>
  <c r="C90" i="7"/>
  <c r="G89" i="7"/>
  <c r="G88" i="7"/>
  <c r="G87" i="7"/>
  <c r="BD86" i="7"/>
  <c r="BC86" i="7"/>
  <c r="BB86" i="7"/>
  <c r="BA86" i="7"/>
  <c r="AZ86" i="7"/>
  <c r="G86" i="7"/>
  <c r="BD85" i="7"/>
  <c r="BC85" i="7"/>
  <c r="BB85" i="7"/>
  <c r="BA85" i="7"/>
  <c r="AZ85" i="7"/>
  <c r="G85" i="7"/>
  <c r="BD84" i="7"/>
  <c r="BC84" i="7"/>
  <c r="BB84" i="7"/>
  <c r="BA84" i="7"/>
  <c r="AZ84" i="7"/>
  <c r="G84" i="7"/>
  <c r="BD83" i="7"/>
  <c r="BC83" i="7"/>
  <c r="BB83" i="7"/>
  <c r="BA83" i="7"/>
  <c r="AZ83" i="7"/>
  <c r="G83" i="7"/>
  <c r="BD82" i="7"/>
  <c r="BC82" i="7"/>
  <c r="BB82" i="7"/>
  <c r="BA82" i="7"/>
  <c r="AZ82" i="7"/>
  <c r="G82" i="7"/>
  <c r="BD81" i="7"/>
  <c r="BC81" i="7"/>
  <c r="BB81" i="7"/>
  <c r="BA81" i="7"/>
  <c r="AZ81" i="7"/>
  <c r="G81" i="7"/>
  <c r="BD80" i="7"/>
  <c r="BC80" i="7"/>
  <c r="BB80" i="7"/>
  <c r="BA80" i="7"/>
  <c r="AZ80" i="7"/>
  <c r="G80" i="7"/>
  <c r="G79" i="7"/>
  <c r="BD78" i="7"/>
  <c r="BC78" i="7"/>
  <c r="BB78" i="7"/>
  <c r="BA78" i="7"/>
  <c r="AZ78" i="7"/>
  <c r="G78" i="7"/>
  <c r="BD77" i="7"/>
  <c r="BC77" i="7"/>
  <c r="BB77" i="7"/>
  <c r="BA77" i="7"/>
  <c r="AZ77" i="7"/>
  <c r="G77" i="7"/>
  <c r="BD76" i="7"/>
  <c r="BC76" i="7"/>
  <c r="BB76" i="7"/>
  <c r="BA76" i="7"/>
  <c r="AZ76" i="7"/>
  <c r="G76" i="7"/>
  <c r="BD75" i="7"/>
  <c r="BC75" i="7"/>
  <c r="BB75" i="7"/>
  <c r="BA75" i="7"/>
  <c r="AZ75" i="7"/>
  <c r="G75" i="7"/>
  <c r="BD74" i="7"/>
  <c r="BC74" i="7"/>
  <c r="BB74" i="7"/>
  <c r="BA74" i="7"/>
  <c r="AZ74" i="7"/>
  <c r="G74" i="7"/>
  <c r="BD72" i="7"/>
  <c r="BC72" i="7"/>
  <c r="BB72" i="7"/>
  <c r="BA72" i="7"/>
  <c r="AZ72" i="7"/>
  <c r="G72" i="7"/>
  <c r="BD71" i="7"/>
  <c r="BC71" i="7"/>
  <c r="BB71" i="7"/>
  <c r="BA71" i="7"/>
  <c r="AZ71" i="7"/>
  <c r="G71" i="7"/>
  <c r="BD70" i="7"/>
  <c r="BC70" i="7"/>
  <c r="BB70" i="7"/>
  <c r="BA70" i="7"/>
  <c r="G70" i="7"/>
  <c r="BD69" i="7"/>
  <c r="BC69" i="7"/>
  <c r="BB69" i="7"/>
  <c r="BA69" i="7"/>
  <c r="AZ69" i="7"/>
  <c r="G69" i="7"/>
  <c r="BD68" i="7"/>
  <c r="BC68" i="7"/>
  <c r="BB68" i="7"/>
  <c r="BA68" i="7"/>
  <c r="AZ68" i="7"/>
  <c r="G68" i="7"/>
  <c r="BD67" i="7"/>
  <c r="BC67" i="7"/>
  <c r="BB67" i="7"/>
  <c r="BA67" i="7"/>
  <c r="AZ67" i="7"/>
  <c r="G67" i="7"/>
  <c r="BD66" i="7"/>
  <c r="BD100" i="7" s="1"/>
  <c r="BC66" i="7"/>
  <c r="BC100" i="7" s="1"/>
  <c r="BB66" i="7"/>
  <c r="BB100" i="7" s="1"/>
  <c r="BA66" i="7"/>
  <c r="BA100" i="7" s="1"/>
  <c r="G66" i="7"/>
  <c r="G65" i="7"/>
  <c r="BA64" i="7"/>
  <c r="G64" i="7"/>
  <c r="G63" i="7"/>
  <c r="BD62" i="7"/>
  <c r="BC62" i="7"/>
  <c r="BB62" i="7"/>
  <c r="BA62" i="7"/>
  <c r="AZ62" i="7"/>
  <c r="G62" i="7"/>
  <c r="G61" i="7"/>
  <c r="G60" i="7"/>
  <c r="G58" i="7"/>
  <c r="C58" i="7"/>
  <c r="G57" i="7"/>
  <c r="J56" i="7"/>
  <c r="K56" i="7" s="1"/>
  <c r="G56" i="7"/>
  <c r="G55" i="7"/>
  <c r="G54" i="7"/>
  <c r="G53" i="7"/>
  <c r="G52" i="7"/>
  <c r="BD51" i="7"/>
  <c r="BC51" i="7"/>
  <c r="BC64" i="7" s="1"/>
  <c r="BB51" i="7"/>
  <c r="BB64" i="7" s="1"/>
  <c r="BA51" i="7"/>
  <c r="AZ51" i="7"/>
  <c r="G51" i="7"/>
  <c r="BD50" i="7"/>
  <c r="BD64" i="7" s="1"/>
  <c r="BC50" i="7"/>
  <c r="BB50" i="7"/>
  <c r="BA50" i="7"/>
  <c r="AZ50" i="7"/>
  <c r="AZ64" i="7" s="1"/>
  <c r="G50" i="7"/>
  <c r="G49" i="7"/>
  <c r="G47" i="7"/>
  <c r="AZ38" i="7" s="1"/>
  <c r="BD46" i="7"/>
  <c r="BC46" i="7"/>
  <c r="BB46" i="7"/>
  <c r="BA46" i="7"/>
  <c r="AZ46" i="7"/>
  <c r="G46" i="7"/>
  <c r="BD45" i="7"/>
  <c r="BC45" i="7"/>
  <c r="BB45" i="7"/>
  <c r="BA45" i="7"/>
  <c r="AZ45" i="7"/>
  <c r="G45" i="7"/>
  <c r="BD44" i="7"/>
  <c r="BC44" i="7"/>
  <c r="BB44" i="7"/>
  <c r="BA44" i="7"/>
  <c r="AZ44" i="7"/>
  <c r="G44" i="7"/>
  <c r="BD42" i="7"/>
  <c r="BC42" i="7"/>
  <c r="BB42" i="7"/>
  <c r="BA42" i="7"/>
  <c r="AZ42" i="7"/>
  <c r="BD41" i="7"/>
  <c r="BC41" i="7"/>
  <c r="BB41" i="7"/>
  <c r="BA41" i="7"/>
  <c r="AZ41" i="7"/>
  <c r="G41" i="7"/>
  <c r="G40" i="7"/>
  <c r="BD39" i="7"/>
  <c r="BC39" i="7"/>
  <c r="BB39" i="7"/>
  <c r="BA39" i="7"/>
  <c r="AZ39" i="7"/>
  <c r="G39" i="7"/>
  <c r="G42" i="7" s="1"/>
  <c r="BD38" i="7"/>
  <c r="BC38" i="7"/>
  <c r="BB38" i="7"/>
  <c r="BA38" i="7"/>
  <c r="BD37" i="7"/>
  <c r="BC37" i="7"/>
  <c r="BB37" i="7"/>
  <c r="BA37" i="7"/>
  <c r="AZ37" i="7"/>
  <c r="G37" i="7"/>
  <c r="G36" i="7"/>
  <c r="G35" i="7"/>
  <c r="G34" i="7"/>
  <c r="BD33" i="7"/>
  <c r="BC33" i="7"/>
  <c r="BB33" i="7"/>
  <c r="BA33" i="7"/>
  <c r="AZ33" i="7"/>
  <c r="G33" i="7"/>
  <c r="BD32" i="7"/>
  <c r="BD34" i="7" s="1"/>
  <c r="BC32" i="7"/>
  <c r="BC34" i="7" s="1"/>
  <c r="BB32" i="7"/>
  <c r="BB34" i="7" s="1"/>
  <c r="BA32" i="7"/>
  <c r="BA34" i="7" s="1"/>
  <c r="AZ32" i="7"/>
  <c r="AZ34" i="7" s="1"/>
  <c r="G32" i="7"/>
  <c r="C32" i="7"/>
  <c r="G31" i="7"/>
  <c r="G30" i="7"/>
  <c r="G29" i="7"/>
  <c r="BD27" i="7"/>
  <c r="AZ27" i="7"/>
  <c r="G27" i="7"/>
  <c r="G26" i="7"/>
  <c r="AZ23" i="7" s="1"/>
  <c r="G25" i="7"/>
  <c r="AZ22" i="7" s="1"/>
  <c r="G24" i="7"/>
  <c r="AZ21" i="7" s="1"/>
  <c r="BD23" i="7"/>
  <c r="BC23" i="7"/>
  <c r="BB23" i="7"/>
  <c r="BA23" i="7"/>
  <c r="G23" i="7"/>
  <c r="BD22" i="7"/>
  <c r="BC22" i="7"/>
  <c r="BB22" i="7"/>
  <c r="BA22" i="7"/>
  <c r="G22" i="7"/>
  <c r="AZ19" i="7" s="1"/>
  <c r="BD21" i="7"/>
  <c r="BC21" i="7"/>
  <c r="BB21" i="7"/>
  <c r="BA21" i="7"/>
  <c r="G20" i="7"/>
  <c r="AZ18" i="7" s="1"/>
  <c r="BD19" i="7"/>
  <c r="BC19" i="7"/>
  <c r="BB19" i="7"/>
  <c r="BA19" i="7"/>
  <c r="G19" i="7"/>
  <c r="AZ17" i="7" s="1"/>
  <c r="BD18" i="7"/>
  <c r="BC18" i="7"/>
  <c r="BB18" i="7"/>
  <c r="BA18" i="7"/>
  <c r="BA27" i="7" s="1"/>
  <c r="G18" i="7"/>
  <c r="BD17" i="7"/>
  <c r="BC17" i="7"/>
  <c r="BB17" i="7"/>
  <c r="BA17" i="7"/>
  <c r="G16" i="7"/>
  <c r="G15" i="7"/>
  <c r="BD14" i="7"/>
  <c r="BC14" i="7"/>
  <c r="BB14" i="7"/>
  <c r="BB27" i="7" s="1"/>
  <c r="BA14" i="7"/>
  <c r="AZ14" i="7"/>
  <c r="BD13" i="7"/>
  <c r="BC13" i="7"/>
  <c r="BB13" i="7"/>
  <c r="BA13" i="7"/>
  <c r="G13" i="7"/>
  <c r="AZ13" i="7" s="1"/>
  <c r="G12" i="7"/>
  <c r="G11" i="7"/>
  <c r="BD10" i="7"/>
  <c r="BC10" i="7"/>
  <c r="BC27" i="7" s="1"/>
  <c r="BB10" i="7"/>
  <c r="BA10" i="7"/>
  <c r="AZ10" i="7"/>
  <c r="G10" i="7"/>
  <c r="G9" i="7"/>
  <c r="J36" i="6"/>
  <c r="K36" i="6" s="1"/>
  <c r="J47" i="6"/>
  <c r="K47" i="6"/>
  <c r="J51" i="6"/>
  <c r="K51" i="6" s="1"/>
  <c r="J80" i="6"/>
  <c r="K80" i="6"/>
  <c r="BD129" i="6"/>
  <c r="BC129" i="6"/>
  <c r="BB129" i="6"/>
  <c r="BA129" i="6"/>
  <c r="AZ129" i="6"/>
  <c r="BD128" i="6"/>
  <c r="BC128" i="6"/>
  <c r="BB128" i="6"/>
  <c r="BA128" i="6"/>
  <c r="AZ128" i="6"/>
  <c r="BD127" i="6"/>
  <c r="BC127" i="6"/>
  <c r="BB127" i="6"/>
  <c r="BA127" i="6"/>
  <c r="AZ127" i="6"/>
  <c r="G127" i="6"/>
  <c r="G128" i="6" s="1"/>
  <c r="G124" i="6"/>
  <c r="G123" i="6"/>
  <c r="G122" i="6"/>
  <c r="G121" i="6"/>
  <c r="G120" i="6"/>
  <c r="G125" i="6" s="1"/>
  <c r="C118" i="6"/>
  <c r="G117" i="6"/>
  <c r="G116" i="6"/>
  <c r="G115" i="6"/>
  <c r="G114" i="6"/>
  <c r="G113" i="6"/>
  <c r="G112" i="6"/>
  <c r="BD111" i="6"/>
  <c r="BC111" i="6"/>
  <c r="BB111" i="6"/>
  <c r="BA111" i="6"/>
  <c r="AZ111" i="6"/>
  <c r="G111" i="6"/>
  <c r="BD110" i="6"/>
  <c r="BC110" i="6"/>
  <c r="BB110" i="6"/>
  <c r="BA110" i="6"/>
  <c r="AZ110" i="6"/>
  <c r="G110" i="6"/>
  <c r="G109" i="6"/>
  <c r="G108" i="6"/>
  <c r="G107" i="6"/>
  <c r="G106" i="6"/>
  <c r="BD105" i="6"/>
  <c r="BC105" i="6"/>
  <c r="BB105" i="6"/>
  <c r="BA105" i="6"/>
  <c r="AZ105" i="6"/>
  <c r="G105" i="6"/>
  <c r="G104" i="6"/>
  <c r="BD103" i="6"/>
  <c r="BC103" i="6"/>
  <c r="BB103" i="6"/>
  <c r="BA103" i="6"/>
  <c r="AZ103" i="6"/>
  <c r="G103" i="6"/>
  <c r="G102" i="6"/>
  <c r="BD101" i="6"/>
  <c r="BC101" i="6"/>
  <c r="BB101" i="6"/>
  <c r="BA101" i="6"/>
  <c r="AZ101" i="6"/>
  <c r="G101" i="6"/>
  <c r="BD100" i="6"/>
  <c r="BC100" i="6"/>
  <c r="BB100" i="6"/>
  <c r="BA100" i="6"/>
  <c r="AZ100" i="6"/>
  <c r="G99" i="6"/>
  <c r="BD98" i="6"/>
  <c r="BC98" i="6"/>
  <c r="BB98" i="6"/>
  <c r="BA98" i="6"/>
  <c r="AZ98" i="6"/>
  <c r="G98" i="6"/>
  <c r="BD97" i="6"/>
  <c r="BC97" i="6"/>
  <c r="BB97" i="6"/>
  <c r="BA97" i="6"/>
  <c r="AZ97" i="6"/>
  <c r="G97" i="6"/>
  <c r="G96" i="6"/>
  <c r="BD95" i="6"/>
  <c r="BC95" i="6"/>
  <c r="BB95" i="6"/>
  <c r="BA95" i="6"/>
  <c r="AZ95" i="6"/>
  <c r="G95" i="6"/>
  <c r="BD94" i="6"/>
  <c r="BC94" i="6"/>
  <c r="BB94" i="6"/>
  <c r="BA94" i="6"/>
  <c r="AZ94" i="6"/>
  <c r="G94" i="6"/>
  <c r="BD93" i="6"/>
  <c r="BC93" i="6"/>
  <c r="BB93" i="6"/>
  <c r="BA93" i="6"/>
  <c r="AZ93" i="6"/>
  <c r="G93" i="6"/>
  <c r="BD92" i="6"/>
  <c r="BC92" i="6"/>
  <c r="BB92" i="6"/>
  <c r="BA92" i="6"/>
  <c r="AZ92" i="6"/>
  <c r="G92" i="6"/>
  <c r="BD91" i="6"/>
  <c r="BC91" i="6"/>
  <c r="BB91" i="6"/>
  <c r="BA91" i="6"/>
  <c r="AZ91" i="6"/>
  <c r="G91" i="6"/>
  <c r="G90" i="6"/>
  <c r="AZ89" i="6" s="1"/>
  <c r="BD89" i="6"/>
  <c r="BC89" i="6"/>
  <c r="BB89" i="6"/>
  <c r="BA89" i="6"/>
  <c r="G89" i="6"/>
  <c r="G88" i="6"/>
  <c r="G87" i="6"/>
  <c r="G86" i="6"/>
  <c r="BD85" i="6"/>
  <c r="BC85" i="6"/>
  <c r="BB85" i="6"/>
  <c r="BA85" i="6"/>
  <c r="AZ85" i="6"/>
  <c r="G85" i="6"/>
  <c r="G84" i="6"/>
  <c r="G83" i="6"/>
  <c r="AZ79" i="6" s="1"/>
  <c r="BD82" i="6"/>
  <c r="BC82" i="6"/>
  <c r="BB82" i="6"/>
  <c r="BA82" i="6"/>
  <c r="AZ82" i="6"/>
  <c r="G82" i="6"/>
  <c r="BD81" i="6"/>
  <c r="BC81" i="6"/>
  <c r="BB81" i="6"/>
  <c r="BA81" i="6"/>
  <c r="AZ81" i="6"/>
  <c r="G81" i="6"/>
  <c r="G118" i="6" s="1"/>
  <c r="BD80" i="6"/>
  <c r="BC80" i="6"/>
  <c r="BB80" i="6"/>
  <c r="BA80" i="6"/>
  <c r="AZ80" i="6"/>
  <c r="BD79" i="6"/>
  <c r="BC79" i="6"/>
  <c r="BB79" i="6"/>
  <c r="BA79" i="6"/>
  <c r="C79" i="6"/>
  <c r="BD78" i="6"/>
  <c r="BC78" i="6"/>
  <c r="BB78" i="6"/>
  <c r="BA78" i="6"/>
  <c r="AZ78" i="6"/>
  <c r="G78" i="6"/>
  <c r="BD77" i="6"/>
  <c r="BC77" i="6"/>
  <c r="BB77" i="6"/>
  <c r="BA77" i="6"/>
  <c r="AZ77" i="6"/>
  <c r="AZ120" i="6" s="1"/>
  <c r="G77" i="6"/>
  <c r="G76" i="6"/>
  <c r="G75" i="6"/>
  <c r="G74" i="6"/>
  <c r="G73" i="6"/>
  <c r="G72" i="6"/>
  <c r="G71" i="6"/>
  <c r="G70" i="6"/>
  <c r="BD69" i="6"/>
  <c r="BC69" i="6"/>
  <c r="BB69" i="6"/>
  <c r="BA69" i="6"/>
  <c r="AZ69" i="6"/>
  <c r="G69" i="6"/>
  <c r="BD68" i="6"/>
  <c r="BC68" i="6"/>
  <c r="BB68" i="6"/>
  <c r="BA68" i="6"/>
  <c r="AZ68" i="6"/>
  <c r="G68" i="6"/>
  <c r="G67" i="6"/>
  <c r="G66" i="6"/>
  <c r="BD65" i="6"/>
  <c r="BC65" i="6"/>
  <c r="BB65" i="6"/>
  <c r="BA65" i="6"/>
  <c r="AZ65" i="6"/>
  <c r="BD64" i="6"/>
  <c r="BC64" i="6"/>
  <c r="BB64" i="6"/>
  <c r="BA64" i="6"/>
  <c r="AZ64" i="6"/>
  <c r="G64" i="6"/>
  <c r="G63" i="6"/>
  <c r="G62" i="6"/>
  <c r="G61" i="6"/>
  <c r="BD60" i="6"/>
  <c r="BC60" i="6"/>
  <c r="BB60" i="6"/>
  <c r="BA60" i="6"/>
  <c r="AZ60" i="6"/>
  <c r="G60" i="6"/>
  <c r="BD59" i="6"/>
  <c r="BC59" i="6"/>
  <c r="BB59" i="6"/>
  <c r="BA59" i="6"/>
  <c r="AZ59" i="6"/>
  <c r="G59" i="6"/>
  <c r="BD58" i="6"/>
  <c r="BC58" i="6"/>
  <c r="BB58" i="6"/>
  <c r="BA58" i="6"/>
  <c r="AZ58" i="6"/>
  <c r="AZ73" i="6" s="1"/>
  <c r="G58" i="6"/>
  <c r="G57" i="6"/>
  <c r="G56" i="6"/>
  <c r="G55" i="6"/>
  <c r="G54" i="6"/>
  <c r="BD53" i="6"/>
  <c r="BC53" i="6"/>
  <c r="BB53" i="6"/>
  <c r="BA53" i="6"/>
  <c r="AZ53" i="6"/>
  <c r="G53" i="6"/>
  <c r="BD52" i="6"/>
  <c r="BC52" i="6"/>
  <c r="BB52" i="6"/>
  <c r="BA52" i="6"/>
  <c r="AZ52" i="6"/>
  <c r="G52" i="6"/>
  <c r="G79" i="6" s="1"/>
  <c r="BD51" i="6"/>
  <c r="BC51" i="6"/>
  <c r="BB51" i="6"/>
  <c r="BA51" i="6"/>
  <c r="AZ51" i="6"/>
  <c r="BD49" i="6"/>
  <c r="BC49" i="6"/>
  <c r="BB49" i="6"/>
  <c r="BA49" i="6"/>
  <c r="AZ49" i="6"/>
  <c r="G49" i="6"/>
  <c r="BD48" i="6"/>
  <c r="BC48" i="6"/>
  <c r="BB48" i="6"/>
  <c r="BA48" i="6"/>
  <c r="AZ48" i="6"/>
  <c r="G48" i="6"/>
  <c r="G50" i="6" s="1"/>
  <c r="BD47" i="6"/>
  <c r="BC47" i="6"/>
  <c r="BB47" i="6"/>
  <c r="BA47" i="6"/>
  <c r="AZ47" i="6"/>
  <c r="C46" i="6"/>
  <c r="BD45" i="6"/>
  <c r="BC45" i="6"/>
  <c r="BB45" i="6"/>
  <c r="BA45" i="6"/>
  <c r="AZ45" i="6"/>
  <c r="G45" i="6"/>
  <c r="BD44" i="6"/>
  <c r="BC44" i="6"/>
  <c r="BB44" i="6"/>
  <c r="BA44" i="6"/>
  <c r="AZ44" i="6"/>
  <c r="AZ55" i="6" s="1"/>
  <c r="G44" i="6"/>
  <c r="G43" i="6"/>
  <c r="G42" i="6"/>
  <c r="G41" i="6"/>
  <c r="BD39" i="6"/>
  <c r="BC39" i="6"/>
  <c r="BB39" i="6"/>
  <c r="BA39" i="6"/>
  <c r="AZ39" i="6"/>
  <c r="G39" i="6"/>
  <c r="AZ37" i="6" s="1"/>
  <c r="AZ41" i="6" s="1"/>
  <c r="BD37" i="6"/>
  <c r="BC37" i="6"/>
  <c r="BB37" i="6"/>
  <c r="BB41" i="6" s="1"/>
  <c r="BA37" i="6"/>
  <c r="G37" i="6"/>
  <c r="G46" i="6" s="1"/>
  <c r="C35" i="6"/>
  <c r="G34" i="6"/>
  <c r="G33" i="6"/>
  <c r="G31" i="6"/>
  <c r="AZ24" i="6" s="1"/>
  <c r="G30" i="6"/>
  <c r="G29" i="6"/>
  <c r="AZ22" i="6" s="1"/>
  <c r="G28" i="6"/>
  <c r="AZ21" i="6" s="1"/>
  <c r="G27" i="6"/>
  <c r="G26" i="6"/>
  <c r="AZ19" i="6" s="1"/>
  <c r="BD24" i="6"/>
  <c r="BC24" i="6"/>
  <c r="BB24" i="6"/>
  <c r="BA24" i="6"/>
  <c r="G24" i="6"/>
  <c r="AZ17" i="6" s="1"/>
  <c r="G23" i="6"/>
  <c r="AZ16" i="6" s="1"/>
  <c r="BD22" i="6"/>
  <c r="BC22" i="6"/>
  <c r="BB22" i="6"/>
  <c r="BA22" i="6"/>
  <c r="G22" i="6"/>
  <c r="BD21" i="6"/>
  <c r="BC21" i="6"/>
  <c r="BB21" i="6"/>
  <c r="BA21" i="6"/>
  <c r="G20" i="6"/>
  <c r="BD19" i="6"/>
  <c r="BC19" i="6"/>
  <c r="BB19" i="6"/>
  <c r="BA19" i="6"/>
  <c r="G18" i="6"/>
  <c r="BD17" i="6"/>
  <c r="BC17" i="6"/>
  <c r="BB17" i="6"/>
  <c r="BA17" i="6"/>
  <c r="BD16" i="6"/>
  <c r="BC16" i="6"/>
  <c r="BB16" i="6"/>
  <c r="BA16" i="6"/>
  <c r="G16" i="6"/>
  <c r="G15" i="6"/>
  <c r="AZ11" i="6" s="1"/>
  <c r="G13" i="6"/>
  <c r="G12" i="6"/>
  <c r="BD11" i="6"/>
  <c r="BC11" i="6"/>
  <c r="BB11" i="6"/>
  <c r="BA11" i="6"/>
  <c r="G11" i="6"/>
  <c r="BD10" i="6"/>
  <c r="BC10" i="6"/>
  <c r="BB10" i="6"/>
  <c r="BA10" i="6"/>
  <c r="AZ10" i="6"/>
  <c r="G10" i="6"/>
  <c r="BD9" i="6"/>
  <c r="BC9" i="6"/>
  <c r="BB9" i="6"/>
  <c r="BA9" i="6"/>
  <c r="G9" i="6"/>
  <c r="AZ9" i="6" s="1"/>
  <c r="AZ29" i="6" s="1"/>
  <c r="R58" i="5"/>
  <c r="M58" i="5"/>
  <c r="M57" i="5" s="1"/>
  <c r="K58" i="5"/>
  <c r="I58" i="5"/>
  <c r="G58" i="5"/>
  <c r="G57" i="5" s="1"/>
  <c r="R57" i="5"/>
  <c r="K57" i="5"/>
  <c r="I57" i="5"/>
  <c r="R55" i="5"/>
  <c r="K55" i="5"/>
  <c r="I55" i="5"/>
  <c r="G55" i="5"/>
  <c r="M55" i="5" s="1"/>
  <c r="R54" i="5"/>
  <c r="K54" i="5"/>
  <c r="I54" i="5"/>
  <c r="G54" i="5"/>
  <c r="M54" i="5" s="1"/>
  <c r="R52" i="5"/>
  <c r="K52" i="5"/>
  <c r="I52" i="5"/>
  <c r="G52" i="5"/>
  <c r="M52" i="5" s="1"/>
  <c r="R50" i="5"/>
  <c r="K50" i="5"/>
  <c r="K49" i="5" s="1"/>
  <c r="I50" i="5"/>
  <c r="I49" i="5" s="1"/>
  <c r="G50" i="5"/>
  <c r="M50" i="5" s="1"/>
  <c r="G49" i="5"/>
  <c r="R47" i="5"/>
  <c r="K47" i="5"/>
  <c r="I47" i="5"/>
  <c r="G47" i="5"/>
  <c r="M47" i="5" s="1"/>
  <c r="R46" i="5"/>
  <c r="K46" i="5"/>
  <c r="I46" i="5"/>
  <c r="G46" i="5"/>
  <c r="M46" i="5" s="1"/>
  <c r="R44" i="5"/>
  <c r="M44" i="5"/>
  <c r="K44" i="5"/>
  <c r="I44" i="5"/>
  <c r="G44" i="5"/>
  <c r="R42" i="5"/>
  <c r="K42" i="5"/>
  <c r="K41" i="5" s="1"/>
  <c r="I42" i="5"/>
  <c r="G42" i="5"/>
  <c r="M42" i="5" s="1"/>
  <c r="G41" i="5"/>
  <c r="R39" i="5"/>
  <c r="R38" i="5" s="1"/>
  <c r="K39" i="5"/>
  <c r="K38" i="5" s="1"/>
  <c r="I39" i="5"/>
  <c r="I38" i="5" s="1"/>
  <c r="G39" i="5"/>
  <c r="G38" i="5" s="1"/>
  <c r="R37" i="5"/>
  <c r="R36" i="5" s="1"/>
  <c r="K37" i="5"/>
  <c r="K36" i="5" s="1"/>
  <c r="I37" i="5"/>
  <c r="I36" i="5" s="1"/>
  <c r="G37" i="5"/>
  <c r="M37" i="5" s="1"/>
  <c r="M36" i="5" s="1"/>
  <c r="R34" i="5"/>
  <c r="R33" i="5" s="1"/>
  <c r="M34" i="5"/>
  <c r="M33" i="5" s="1"/>
  <c r="K34" i="5"/>
  <c r="K33" i="5" s="1"/>
  <c r="I34" i="5"/>
  <c r="G34" i="5"/>
  <c r="G33" i="5" s="1"/>
  <c r="I33" i="5"/>
  <c r="R31" i="5"/>
  <c r="K31" i="5"/>
  <c r="I31" i="5"/>
  <c r="G31" i="5"/>
  <c r="M31" i="5" s="1"/>
  <c r="R25" i="5"/>
  <c r="K25" i="5"/>
  <c r="I25" i="5"/>
  <c r="G25" i="5"/>
  <c r="M25" i="5" s="1"/>
  <c r="R24" i="5"/>
  <c r="M24" i="5"/>
  <c r="K24" i="5"/>
  <c r="I24" i="5"/>
  <c r="G24" i="5"/>
  <c r="R21" i="5"/>
  <c r="M21" i="5"/>
  <c r="K21" i="5"/>
  <c r="I21" i="5"/>
  <c r="G21" i="5"/>
  <c r="R19" i="5"/>
  <c r="K19" i="5"/>
  <c r="I19" i="5"/>
  <c r="G19" i="5"/>
  <c r="M19" i="5" s="1"/>
  <c r="R17" i="5"/>
  <c r="M17" i="5"/>
  <c r="K17" i="5"/>
  <c r="I17" i="5"/>
  <c r="G17" i="5"/>
  <c r="R13" i="5"/>
  <c r="K13" i="5"/>
  <c r="I13" i="5"/>
  <c r="G13" i="5"/>
  <c r="M13" i="5" s="1"/>
  <c r="R11" i="5"/>
  <c r="M11" i="5"/>
  <c r="K11" i="5"/>
  <c r="I11" i="5"/>
  <c r="G11" i="5"/>
  <c r="R9" i="5"/>
  <c r="K9" i="5"/>
  <c r="I9" i="5"/>
  <c r="I8" i="5" s="1"/>
  <c r="G9" i="5"/>
  <c r="M9" i="5" s="1"/>
  <c r="BC71" i="12" l="1"/>
  <c r="AV71" i="12"/>
  <c r="AV81" i="12"/>
  <c r="BC81" i="12"/>
  <c r="AV48" i="12"/>
  <c r="BC48" i="12"/>
  <c r="AV37" i="12"/>
  <c r="BC37" i="12"/>
  <c r="AV14" i="12"/>
  <c r="BC14" i="12"/>
  <c r="J73" i="12"/>
  <c r="I24" i="12"/>
  <c r="AV55" i="12"/>
  <c r="BC55" i="12"/>
  <c r="AV45" i="12"/>
  <c r="BC45" i="12"/>
  <c r="AV35" i="12"/>
  <c r="BC35" i="12"/>
  <c r="BC15" i="12"/>
  <c r="AV15" i="12"/>
  <c r="BC41" i="12"/>
  <c r="AV41" i="12"/>
  <c r="AV101" i="12"/>
  <c r="BC101" i="12"/>
  <c r="AV105" i="12"/>
  <c r="BC105" i="12"/>
  <c r="AV93" i="12"/>
  <c r="BC93" i="12"/>
  <c r="BC78" i="12"/>
  <c r="AV78" i="12"/>
  <c r="AV76" i="12"/>
  <c r="BC76" i="12"/>
  <c r="AV34" i="12"/>
  <c r="BC34" i="12"/>
  <c r="AV21" i="12"/>
  <c r="BC21" i="12"/>
  <c r="AV89" i="12"/>
  <c r="BC89" i="12"/>
  <c r="AV75" i="12"/>
  <c r="BC75" i="12"/>
  <c r="AV100" i="12"/>
  <c r="BC100" i="12"/>
  <c r="AV69" i="12"/>
  <c r="BC69" i="12"/>
  <c r="AV52" i="12"/>
  <c r="BC52" i="12"/>
  <c r="BC38" i="12"/>
  <c r="AV38" i="12"/>
  <c r="BC20" i="12"/>
  <c r="AV67" i="12"/>
  <c r="BC67" i="12"/>
  <c r="BC47" i="12"/>
  <c r="BC25" i="12"/>
  <c r="AV25" i="12"/>
  <c r="BC27" i="12"/>
  <c r="BC32" i="12"/>
  <c r="AV32" i="12"/>
  <c r="BC22" i="12"/>
  <c r="AV22" i="12"/>
  <c r="BC13" i="12"/>
  <c r="AV97" i="12"/>
  <c r="BC97" i="12"/>
  <c r="AV104" i="12"/>
  <c r="BC104" i="12"/>
  <c r="AV44" i="12"/>
  <c r="BC44" i="12"/>
  <c r="AV31" i="12"/>
  <c r="BC31" i="12"/>
  <c r="BC65" i="12"/>
  <c r="BC17" i="12"/>
  <c r="BC43" i="12"/>
  <c r="AV49" i="12"/>
  <c r="BC49" i="12"/>
  <c r="AV108" i="12"/>
  <c r="BC108" i="12"/>
  <c r="BC92" i="12"/>
  <c r="AV92" i="12"/>
  <c r="AV96" i="12"/>
  <c r="BC96" i="12"/>
  <c r="BC74" i="12"/>
  <c r="AV74" i="12"/>
  <c r="BC88" i="12"/>
  <c r="AV88" i="12"/>
  <c r="AV109" i="12"/>
  <c r="BC109" i="12"/>
  <c r="AV94" i="12"/>
  <c r="BC94" i="12"/>
  <c r="AV51" i="12"/>
  <c r="BC51" i="12"/>
  <c r="AV28" i="12"/>
  <c r="BC28" i="12"/>
  <c r="AV63" i="12"/>
  <c r="BC63" i="12"/>
  <c r="AV72" i="12"/>
  <c r="BC72" i="12"/>
  <c r="BC29" i="12"/>
  <c r="AV29" i="12"/>
  <c r="I54" i="12"/>
  <c r="I40" i="12"/>
  <c r="H39" i="11"/>
  <c r="E39" i="11"/>
  <c r="E127" i="9"/>
  <c r="G35" i="6"/>
  <c r="BC41" i="6"/>
  <c r="BC73" i="6"/>
  <c r="BB120" i="6"/>
  <c r="BB29" i="6"/>
  <c r="BD73" i="6"/>
  <c r="BC29" i="6"/>
  <c r="BD55" i="6"/>
  <c r="BB55" i="6"/>
  <c r="BC120" i="6"/>
  <c r="BD29" i="6"/>
  <c r="BD41" i="6"/>
  <c r="BA55" i="6"/>
  <c r="BC55" i="6"/>
  <c r="BD120" i="6"/>
  <c r="BA29" i="6"/>
  <c r="BA41" i="6"/>
  <c r="BB73" i="6"/>
  <c r="BA73" i="6"/>
  <c r="BA120" i="6"/>
  <c r="R41" i="5"/>
  <c r="M41" i="5"/>
  <c r="K8" i="5"/>
  <c r="R8" i="5"/>
  <c r="M8" i="5"/>
  <c r="M39" i="5"/>
  <c r="M38" i="5" s="1"/>
  <c r="I41" i="5"/>
  <c r="R49" i="5"/>
  <c r="M49" i="5"/>
  <c r="G8" i="5"/>
  <c r="G36" i="5"/>
  <c r="I39" i="11" l="1"/>
  <c r="I43" i="11" s="1"/>
  <c r="E43" i="11"/>
  <c r="M129" i="4"/>
  <c r="L129" i="4"/>
  <c r="K129" i="4"/>
  <c r="J129" i="4"/>
  <c r="I129" i="4"/>
  <c r="U128" i="4"/>
  <c r="T128" i="4"/>
  <c r="S128" i="4"/>
  <c r="R128" i="4"/>
  <c r="Q128" i="4"/>
  <c r="AG126" i="4"/>
  <c r="AO125" i="4"/>
  <c r="AH126" i="4" s="1"/>
  <c r="AN125" i="4"/>
  <c r="AM125" i="4"/>
  <c r="AF126" i="4" s="1"/>
  <c r="AL125" i="4"/>
  <c r="AE126" i="4" s="1"/>
  <c r="AK125" i="4"/>
  <c r="AD126" i="4" s="1"/>
  <c r="AO123" i="4"/>
  <c r="AN123" i="4"/>
  <c r="AM123" i="4"/>
  <c r="AL123" i="4"/>
  <c r="AK123" i="4"/>
  <c r="AO122" i="4"/>
  <c r="AN122" i="4"/>
  <c r="AM122" i="4"/>
  <c r="AL122" i="4"/>
  <c r="AK122" i="4"/>
  <c r="AQ120" i="4"/>
  <c r="AP120" i="4"/>
  <c r="AM120" i="4"/>
  <c r="AQ118" i="4"/>
  <c r="AP118" i="4"/>
  <c r="AO118" i="4"/>
  <c r="AN118" i="4"/>
  <c r="AM118" i="4"/>
  <c r="AQ117" i="4"/>
  <c r="AP117" i="4"/>
  <c r="AO117" i="4"/>
  <c r="AN117" i="4"/>
  <c r="AM117" i="4"/>
  <c r="AX116" i="4"/>
  <c r="AW116" i="4"/>
  <c r="AV116" i="4"/>
  <c r="AO120" i="4" s="1"/>
  <c r="AU116" i="4"/>
  <c r="AN120" i="4" s="1"/>
  <c r="AT116" i="4"/>
  <c r="BE113" i="4"/>
  <c r="BD113" i="4"/>
  <c r="BC113" i="4"/>
  <c r="BB113" i="4"/>
  <c r="BA113" i="4"/>
  <c r="BE112" i="4"/>
  <c r="BD112" i="4"/>
  <c r="BC112" i="4"/>
  <c r="BB112" i="4"/>
  <c r="BA112" i="4"/>
  <c r="BE111" i="4"/>
  <c r="BD111" i="4"/>
  <c r="BC111" i="4"/>
  <c r="BB111" i="4"/>
  <c r="BA111" i="4"/>
  <c r="BE110" i="4"/>
  <c r="BE114" i="4" s="1"/>
  <c r="BD110" i="4"/>
  <c r="BD114" i="4" s="1"/>
  <c r="BC110" i="4"/>
  <c r="BC114" i="4" s="1"/>
  <c r="BB110" i="4"/>
  <c r="BB114" i="4" s="1"/>
  <c r="BA110" i="4"/>
  <c r="BA114" i="4" s="1"/>
  <c r="BE108" i="4"/>
  <c r="BA108" i="4"/>
  <c r="BE107" i="4"/>
  <c r="BD107" i="4"/>
  <c r="BD108" i="4" s="1"/>
  <c r="BC107" i="4"/>
  <c r="BC108" i="4" s="1"/>
  <c r="BB107" i="4"/>
  <c r="BB108" i="4" s="1"/>
  <c r="BA107" i="4"/>
  <c r="AX106" i="4"/>
  <c r="AW106" i="4"/>
  <c r="AV106" i="4"/>
  <c r="AU106" i="4"/>
  <c r="AT106" i="4"/>
  <c r="AX105" i="4"/>
  <c r="AW105" i="4"/>
  <c r="AV105" i="4"/>
  <c r="AU105" i="4"/>
  <c r="AT105" i="4"/>
  <c r="AX103" i="4"/>
  <c r="AW103" i="4"/>
  <c r="AV103" i="4"/>
  <c r="AU103" i="4"/>
  <c r="AT103" i="4"/>
  <c r="AX102" i="4"/>
  <c r="AW102" i="4"/>
  <c r="AV102" i="4"/>
  <c r="AU102" i="4"/>
  <c r="AT102" i="4"/>
  <c r="AX99" i="4"/>
  <c r="AW99" i="4"/>
  <c r="AV99" i="4"/>
  <c r="AU99" i="4"/>
  <c r="AT99" i="4"/>
  <c r="BE98" i="4"/>
  <c r="BD98" i="4"/>
  <c r="BC98" i="4"/>
  <c r="BB98" i="4"/>
  <c r="BA98" i="4"/>
  <c r="BE97" i="4"/>
  <c r="BD97" i="4"/>
  <c r="BC97" i="4"/>
  <c r="BB97" i="4"/>
  <c r="BA97" i="4"/>
  <c r="BE96" i="4"/>
  <c r="BD96" i="4"/>
  <c r="BC96" i="4"/>
  <c r="BB96" i="4"/>
  <c r="BA96" i="4"/>
  <c r="BE95" i="4"/>
  <c r="BD95" i="4"/>
  <c r="BC95" i="4"/>
  <c r="BB95" i="4"/>
  <c r="BA95" i="4"/>
  <c r="BE94" i="4"/>
  <c r="BD94" i="4"/>
  <c r="BC94" i="4"/>
  <c r="BB94" i="4"/>
  <c r="BA94" i="4"/>
  <c r="BE93" i="4"/>
  <c r="BD93" i="4"/>
  <c r="BC93" i="4"/>
  <c r="BB93" i="4"/>
  <c r="BA93" i="4"/>
  <c r="BE92" i="4"/>
  <c r="BD92" i="4"/>
  <c r="BC92" i="4"/>
  <c r="BB92" i="4"/>
  <c r="BA92" i="4"/>
  <c r="BE91" i="4"/>
  <c r="BD91" i="4"/>
  <c r="BC91" i="4"/>
  <c r="BB91" i="4"/>
  <c r="BA91" i="4"/>
  <c r="AX90" i="4"/>
  <c r="AW90" i="4"/>
  <c r="AV90" i="4"/>
  <c r="AU90" i="4"/>
  <c r="AT90" i="4"/>
  <c r="AX88" i="4"/>
  <c r="AW88" i="4"/>
  <c r="AV88" i="4"/>
  <c r="AU88" i="4"/>
  <c r="AT88" i="4"/>
  <c r="AX87" i="4"/>
  <c r="AW87" i="4"/>
  <c r="AV87" i="4"/>
  <c r="AU87" i="4"/>
  <c r="AT87" i="4"/>
  <c r="AX86" i="4"/>
  <c r="AW86" i="4"/>
  <c r="AV86" i="4"/>
  <c r="AU86" i="4"/>
  <c r="AT86" i="4"/>
  <c r="AX85" i="4"/>
  <c r="AW85" i="4"/>
  <c r="AV85" i="4"/>
  <c r="AU85" i="4"/>
  <c r="AT85" i="4"/>
  <c r="AX84" i="4"/>
  <c r="AW84" i="4"/>
  <c r="AV84" i="4"/>
  <c r="AU84" i="4"/>
  <c r="AT84" i="4"/>
  <c r="AX83" i="4"/>
  <c r="AW83" i="4"/>
  <c r="AV83" i="4"/>
  <c r="AU83" i="4"/>
  <c r="AT83" i="4"/>
  <c r="AX82" i="4"/>
  <c r="AW82" i="4"/>
  <c r="AV82" i="4"/>
  <c r="AU82" i="4"/>
  <c r="AT82" i="4"/>
  <c r="AX81" i="4"/>
  <c r="AW81" i="4"/>
  <c r="AV81" i="4"/>
  <c r="AU81" i="4"/>
  <c r="AT81" i="4"/>
  <c r="AX80" i="4"/>
  <c r="AW80" i="4"/>
  <c r="AV80" i="4"/>
  <c r="AU80" i="4"/>
  <c r="AT80" i="4"/>
  <c r="BE79" i="4"/>
  <c r="BD79" i="4"/>
  <c r="BC79" i="4"/>
  <c r="AV100" i="4" s="1"/>
  <c r="BB79" i="4"/>
  <c r="BA79" i="4"/>
  <c r="BE78" i="4"/>
  <c r="AX100" i="4" s="1"/>
  <c r="BD78" i="4"/>
  <c r="AW100" i="4" s="1"/>
  <c r="BC78" i="4"/>
  <c r="BB78" i="4"/>
  <c r="AU100" i="4" s="1"/>
  <c r="BA78" i="4"/>
  <c r="AT100" i="4" s="1"/>
  <c r="BA76" i="4"/>
  <c r="BE75" i="4"/>
  <c r="BD75" i="4"/>
  <c r="BC75" i="4"/>
  <c r="BB75" i="4"/>
  <c r="BA75" i="4"/>
  <c r="BE74" i="4"/>
  <c r="BD74" i="4"/>
  <c r="BC74" i="4"/>
  <c r="BB74" i="4"/>
  <c r="BA74" i="4"/>
  <c r="BE73" i="4"/>
  <c r="BD73" i="4"/>
  <c r="BC73" i="4"/>
  <c r="BB73" i="4"/>
  <c r="BA73" i="4"/>
  <c r="BE72" i="4"/>
  <c r="BD72" i="4"/>
  <c r="BC72" i="4"/>
  <c r="BB72" i="4"/>
  <c r="BA72" i="4"/>
  <c r="BE71" i="4"/>
  <c r="BD71" i="4"/>
  <c r="BC71" i="4"/>
  <c r="BB71" i="4"/>
  <c r="BA71" i="4"/>
  <c r="BE70" i="4"/>
  <c r="BD70" i="4"/>
  <c r="BC70" i="4"/>
  <c r="BB70" i="4"/>
  <c r="BA70" i="4"/>
  <c r="BE69" i="4"/>
  <c r="BD69" i="4"/>
  <c r="BC69" i="4"/>
  <c r="BB69" i="4"/>
  <c r="BA69" i="4"/>
  <c r="BE68" i="4"/>
  <c r="BD68" i="4"/>
  <c r="BC68" i="4"/>
  <c r="BB68" i="4"/>
  <c r="BA68" i="4"/>
  <c r="BE67" i="4"/>
  <c r="BD67" i="4"/>
  <c r="BC67" i="4"/>
  <c r="BB67" i="4"/>
  <c r="BA67" i="4"/>
  <c r="BE66" i="4"/>
  <c r="BD66" i="4"/>
  <c r="BC66" i="4"/>
  <c r="BB66" i="4"/>
  <c r="BA66" i="4"/>
  <c r="BE65" i="4"/>
  <c r="BD65" i="4"/>
  <c r="BC65" i="4"/>
  <c r="BB65" i="4"/>
  <c r="BA65" i="4"/>
  <c r="BE64" i="4"/>
  <c r="BD64" i="4"/>
  <c r="BC64" i="4"/>
  <c r="BB64" i="4"/>
  <c r="BA64" i="4"/>
  <c r="BE63" i="4"/>
  <c r="BD63" i="4"/>
  <c r="BC63" i="4"/>
  <c r="BB63" i="4"/>
  <c r="BA63" i="4"/>
  <c r="BE62" i="4"/>
  <c r="BD62" i="4"/>
  <c r="BC62" i="4"/>
  <c r="BB62" i="4"/>
  <c r="BA62" i="4"/>
  <c r="BE61" i="4"/>
  <c r="BD61" i="4"/>
  <c r="BC61" i="4"/>
  <c r="BB61" i="4"/>
  <c r="BA61" i="4"/>
  <c r="BE59" i="4"/>
  <c r="BD59" i="4"/>
  <c r="BC59" i="4"/>
  <c r="BB59" i="4"/>
  <c r="BA59" i="4"/>
  <c r="C59" i="4"/>
  <c r="BE58" i="4"/>
  <c r="BD58" i="4"/>
  <c r="BC58" i="4"/>
  <c r="BB58" i="4"/>
  <c r="BA58" i="4"/>
  <c r="G58" i="4"/>
  <c r="G59" i="4" s="1"/>
  <c r="BE57" i="4"/>
  <c r="BD57" i="4"/>
  <c r="BC57" i="4"/>
  <c r="BB57" i="4"/>
  <c r="BA57" i="4"/>
  <c r="BE56" i="4"/>
  <c r="BD56" i="4"/>
  <c r="BC56" i="4"/>
  <c r="BB56" i="4"/>
  <c r="BA56" i="4"/>
  <c r="G56" i="4"/>
  <c r="BE55" i="4"/>
  <c r="BE76" i="4" s="1"/>
  <c r="BD55" i="4"/>
  <c r="BC55" i="4"/>
  <c r="BB55" i="4"/>
  <c r="BB76" i="4" s="1"/>
  <c r="BA55" i="4"/>
  <c r="G55" i="4"/>
  <c r="BE54" i="4"/>
  <c r="BD54" i="4"/>
  <c r="BD76" i="4" s="1"/>
  <c r="BC54" i="4"/>
  <c r="BC76" i="4" s="1"/>
  <c r="BB54" i="4"/>
  <c r="BA54" i="4"/>
  <c r="G54" i="4"/>
  <c r="G52" i="4"/>
  <c r="BE51" i="4"/>
  <c r="BD51" i="4"/>
  <c r="BC51" i="4"/>
  <c r="BB51" i="4"/>
  <c r="BA51" i="4"/>
  <c r="G51" i="4"/>
  <c r="BE50" i="4"/>
  <c r="BD50" i="4"/>
  <c r="BC50" i="4"/>
  <c r="BB50" i="4"/>
  <c r="BA50" i="4"/>
  <c r="G50" i="4"/>
  <c r="BE49" i="4"/>
  <c r="BD49" i="4"/>
  <c r="BC49" i="4"/>
  <c r="BB49" i="4"/>
  <c r="BA49" i="4"/>
  <c r="G48" i="4"/>
  <c r="BE47" i="4"/>
  <c r="BE52" i="4" s="1"/>
  <c r="BD47" i="4"/>
  <c r="BD52" i="4" s="1"/>
  <c r="BC47" i="4"/>
  <c r="BC52" i="4" s="1"/>
  <c r="BB47" i="4"/>
  <c r="BB52" i="4" s="1"/>
  <c r="BA47" i="4"/>
  <c r="BA52" i="4" s="1"/>
  <c r="G47" i="4"/>
  <c r="G46" i="4"/>
  <c r="BD45" i="4"/>
  <c r="G45" i="4"/>
  <c r="BE44" i="4"/>
  <c r="BD44" i="4"/>
  <c r="BC44" i="4"/>
  <c r="BB44" i="4"/>
  <c r="BA44" i="4"/>
  <c r="G44" i="4"/>
  <c r="G43" i="4"/>
  <c r="BE42" i="4"/>
  <c r="BD42" i="4"/>
  <c r="BC42" i="4"/>
  <c r="BB42" i="4"/>
  <c r="BA42" i="4"/>
  <c r="G42" i="4"/>
  <c r="BE41" i="4"/>
  <c r="BD41" i="4"/>
  <c r="BC41" i="4"/>
  <c r="BB41" i="4"/>
  <c r="BA41" i="4"/>
  <c r="G41" i="4"/>
  <c r="BE40" i="4"/>
  <c r="BE45" i="4" s="1"/>
  <c r="BD40" i="4"/>
  <c r="BC40" i="4"/>
  <c r="BC45" i="4" s="1"/>
  <c r="BB40" i="4"/>
  <c r="BB45" i="4" s="1"/>
  <c r="BA40" i="4"/>
  <c r="BA45" i="4" s="1"/>
  <c r="G39" i="4"/>
  <c r="G38" i="4"/>
  <c r="BE37" i="4"/>
  <c r="BD37" i="4"/>
  <c r="BC37" i="4"/>
  <c r="BB37" i="4"/>
  <c r="BA37" i="4"/>
  <c r="G37" i="4"/>
  <c r="BE36" i="4"/>
  <c r="BD36" i="4"/>
  <c r="BC36" i="4"/>
  <c r="BB36" i="4"/>
  <c r="BA36" i="4"/>
  <c r="BE35" i="4"/>
  <c r="BD35" i="4"/>
  <c r="BC35" i="4"/>
  <c r="BB35" i="4"/>
  <c r="BA35" i="4"/>
  <c r="C35" i="4"/>
  <c r="BE34" i="4"/>
  <c r="BD34" i="4"/>
  <c r="BD38" i="4" s="1"/>
  <c r="BC34" i="4"/>
  <c r="BC38" i="4" s="1"/>
  <c r="BB34" i="4"/>
  <c r="BA34" i="4"/>
  <c r="G34" i="4"/>
  <c r="BE33" i="4"/>
  <c r="BE38" i="4" s="1"/>
  <c r="BD33" i="4"/>
  <c r="BC33" i="4"/>
  <c r="BB33" i="4"/>
  <c r="BB38" i="4" s="1"/>
  <c r="BA33" i="4"/>
  <c r="BA38" i="4" s="1"/>
  <c r="G33" i="4"/>
  <c r="G31" i="4"/>
  <c r="BE30" i="4"/>
  <c r="BD30" i="4"/>
  <c r="BC30" i="4"/>
  <c r="BB30" i="4"/>
  <c r="BA30" i="4"/>
  <c r="BE29" i="4"/>
  <c r="BD29" i="4"/>
  <c r="BC29" i="4"/>
  <c r="BB29" i="4"/>
  <c r="BA29" i="4"/>
  <c r="G29" i="4"/>
  <c r="BE28" i="4"/>
  <c r="BD28" i="4"/>
  <c r="BC28" i="4"/>
  <c r="BB28" i="4"/>
  <c r="BA28" i="4"/>
  <c r="G27" i="4"/>
  <c r="G35" i="4" s="1"/>
  <c r="BE26" i="4"/>
  <c r="BD26" i="4"/>
  <c r="BC26" i="4"/>
  <c r="BB26" i="4"/>
  <c r="BA26" i="4"/>
  <c r="G25" i="4"/>
  <c r="C25" i="4"/>
  <c r="BE24" i="4"/>
  <c r="BD24" i="4"/>
  <c r="BC24" i="4"/>
  <c r="BB24" i="4"/>
  <c r="BA24" i="4"/>
  <c r="G24" i="4"/>
  <c r="G23" i="4"/>
  <c r="BE22" i="4"/>
  <c r="BD22" i="4"/>
  <c r="BC22" i="4"/>
  <c r="BB22" i="4"/>
  <c r="BA22" i="4"/>
  <c r="G22" i="4"/>
  <c r="BE21" i="4"/>
  <c r="BD21" i="4"/>
  <c r="BC21" i="4"/>
  <c r="BB21" i="4"/>
  <c r="BE20" i="4"/>
  <c r="BD20" i="4"/>
  <c r="BC20" i="4"/>
  <c r="BB20" i="4"/>
  <c r="BA20" i="4"/>
  <c r="G20" i="4"/>
  <c r="BE19" i="4"/>
  <c r="BD19" i="4"/>
  <c r="BC19" i="4"/>
  <c r="BB19" i="4"/>
  <c r="BA19" i="4"/>
  <c r="BE18" i="4"/>
  <c r="BD18" i="4"/>
  <c r="BC18" i="4"/>
  <c r="BB18" i="4"/>
  <c r="G18" i="4"/>
  <c r="G17" i="4"/>
  <c r="BA21" i="4" s="1"/>
  <c r="BE16" i="4"/>
  <c r="BD16" i="4"/>
  <c r="BC16" i="4"/>
  <c r="BB16" i="4"/>
  <c r="BA16" i="4"/>
  <c r="BE15" i="4"/>
  <c r="BD15" i="4"/>
  <c r="BC15" i="4"/>
  <c r="BB15" i="4"/>
  <c r="BA15" i="4"/>
  <c r="G15" i="4"/>
  <c r="BE13" i="4"/>
  <c r="BD13" i="4"/>
  <c r="BC13" i="4"/>
  <c r="BB13" i="4"/>
  <c r="BA13" i="4"/>
  <c r="G13" i="4"/>
  <c r="BE12" i="4"/>
  <c r="BD12" i="4"/>
  <c r="BC12" i="4"/>
  <c r="BB12" i="4"/>
  <c r="BA12" i="4"/>
  <c r="BE11" i="4"/>
  <c r="BD11" i="4"/>
  <c r="BC11" i="4"/>
  <c r="BB11" i="4"/>
  <c r="BA11" i="4"/>
  <c r="G11" i="4"/>
  <c r="BE10" i="4"/>
  <c r="BD10" i="4"/>
  <c r="BC10" i="4"/>
  <c r="BB10" i="4"/>
  <c r="BA10" i="4"/>
  <c r="G10" i="4"/>
  <c r="BA18" i="4" s="1"/>
  <c r="BE9" i="4"/>
  <c r="BD9" i="4"/>
  <c r="BD31" i="4" s="1"/>
  <c r="BC9" i="4"/>
  <c r="BC31" i="4" s="1"/>
  <c r="BB9" i="4"/>
  <c r="BA9" i="4"/>
  <c r="G9" i="4"/>
  <c r="BE8" i="4"/>
  <c r="BE31" i="4" s="1"/>
  <c r="BD8" i="4"/>
  <c r="BC8" i="4"/>
  <c r="BB8" i="4"/>
  <c r="BB31" i="4" s="1"/>
  <c r="BA8" i="4"/>
  <c r="BA31" i="4" s="1"/>
  <c r="G8" i="4"/>
  <c r="E4" i="4"/>
  <c r="F3" i="4"/>
  <c r="C133" i="3"/>
  <c r="G132" i="3"/>
  <c r="G133" i="3" s="1"/>
  <c r="G130" i="3"/>
  <c r="G129" i="3"/>
  <c r="AG128" i="3"/>
  <c r="AF128" i="3"/>
  <c r="AE128" i="3"/>
  <c r="AD128" i="3"/>
  <c r="AC128" i="3"/>
  <c r="G128" i="3"/>
  <c r="AO127" i="3"/>
  <c r="AN127" i="3"/>
  <c r="AM127" i="3"/>
  <c r="AL127" i="3"/>
  <c r="AK127" i="3"/>
  <c r="G127" i="3"/>
  <c r="G126" i="3"/>
  <c r="AV125" i="3"/>
  <c r="AU125" i="3"/>
  <c r="AR125" i="3"/>
  <c r="G125" i="3"/>
  <c r="AV124" i="3"/>
  <c r="AU124" i="3"/>
  <c r="AT124" i="3"/>
  <c r="AT125" i="3" s="1"/>
  <c r="AS124" i="3"/>
  <c r="AS125" i="3" s="1"/>
  <c r="AR124" i="3"/>
  <c r="G124" i="3"/>
  <c r="G123" i="3"/>
  <c r="AV122" i="3"/>
  <c r="AS122" i="3"/>
  <c r="AR122" i="3"/>
  <c r="G122" i="3"/>
  <c r="AV121" i="3"/>
  <c r="AU121" i="3"/>
  <c r="AU122" i="3" s="1"/>
  <c r="AT121" i="3"/>
  <c r="AT122" i="3" s="1"/>
  <c r="AS121" i="3"/>
  <c r="AR121" i="3"/>
  <c r="G121" i="3"/>
  <c r="G120" i="3"/>
  <c r="AN119" i="3"/>
  <c r="G119" i="3"/>
  <c r="AQ118" i="3"/>
  <c r="AP118" i="3"/>
  <c r="AO118" i="3"/>
  <c r="AN118" i="3"/>
  <c r="AM118" i="3"/>
  <c r="AQ117" i="3"/>
  <c r="AP117" i="3"/>
  <c r="AO117" i="3"/>
  <c r="AN117" i="3"/>
  <c r="AM117" i="3"/>
  <c r="G117" i="3"/>
  <c r="AX116" i="3"/>
  <c r="AQ119" i="3" s="1"/>
  <c r="AW116" i="3"/>
  <c r="AP119" i="3" s="1"/>
  <c r="AV116" i="3"/>
  <c r="AO119" i="3" s="1"/>
  <c r="AU116" i="3"/>
  <c r="AT116" i="3"/>
  <c r="AM119" i="3" s="1"/>
  <c r="G116" i="3"/>
  <c r="G115" i="3"/>
  <c r="G114" i="3"/>
  <c r="BE113" i="3"/>
  <c r="BD113" i="3"/>
  <c r="BC113" i="3"/>
  <c r="BB113" i="3"/>
  <c r="BA113" i="3"/>
  <c r="G113" i="3"/>
  <c r="BE112" i="3"/>
  <c r="BD112" i="3"/>
  <c r="BC112" i="3"/>
  <c r="BB112" i="3"/>
  <c r="BA112" i="3"/>
  <c r="G112" i="3"/>
  <c r="BE111" i="3"/>
  <c r="BD111" i="3"/>
  <c r="BC111" i="3"/>
  <c r="BB111" i="3"/>
  <c r="BA111" i="3"/>
  <c r="G111" i="3"/>
  <c r="BE110" i="3"/>
  <c r="BE114" i="3" s="1"/>
  <c r="BD110" i="3"/>
  <c r="BD114" i="3" s="1"/>
  <c r="BC110" i="3"/>
  <c r="BC114" i="3" s="1"/>
  <c r="BB110" i="3"/>
  <c r="BB114" i="3" s="1"/>
  <c r="BA110" i="3"/>
  <c r="BA114" i="3" s="1"/>
  <c r="G110" i="3"/>
  <c r="G109" i="3"/>
  <c r="BE108" i="3"/>
  <c r="BB108" i="3"/>
  <c r="BA108" i="3"/>
  <c r="G108" i="3"/>
  <c r="BE107" i="3"/>
  <c r="BD107" i="3"/>
  <c r="BD108" i="3" s="1"/>
  <c r="BC107" i="3"/>
  <c r="BC108" i="3" s="1"/>
  <c r="BB107" i="3"/>
  <c r="BA107" i="3"/>
  <c r="G107" i="3"/>
  <c r="AX106" i="3"/>
  <c r="AW106" i="3"/>
  <c r="AV106" i="3"/>
  <c r="AU106" i="3"/>
  <c r="AT106" i="3"/>
  <c r="G106" i="3"/>
  <c r="AX105" i="3"/>
  <c r="AW105" i="3"/>
  <c r="AV105" i="3"/>
  <c r="AU105" i="3"/>
  <c r="AT105" i="3"/>
  <c r="C104" i="3"/>
  <c r="AX103" i="3"/>
  <c r="AW103" i="3"/>
  <c r="AV103" i="3"/>
  <c r="AU103" i="3"/>
  <c r="AT103" i="3"/>
  <c r="G103" i="3"/>
  <c r="AX102" i="3"/>
  <c r="AW102" i="3"/>
  <c r="AV102" i="3"/>
  <c r="AU102" i="3"/>
  <c r="AT102" i="3"/>
  <c r="G102" i="3"/>
  <c r="G101" i="3"/>
  <c r="G100" i="3"/>
  <c r="AX99" i="3"/>
  <c r="AW99" i="3"/>
  <c r="AV99" i="3"/>
  <c r="AU99" i="3"/>
  <c r="AT99" i="3"/>
  <c r="G99" i="3"/>
  <c r="BE98" i="3"/>
  <c r="BD98" i="3"/>
  <c r="BC98" i="3"/>
  <c r="BB98" i="3"/>
  <c r="BA98" i="3"/>
  <c r="BE97" i="3"/>
  <c r="BD97" i="3"/>
  <c r="BC97" i="3"/>
  <c r="BB97" i="3"/>
  <c r="BA97" i="3"/>
  <c r="G97" i="3"/>
  <c r="BE96" i="3"/>
  <c r="BD96" i="3"/>
  <c r="BC96" i="3"/>
  <c r="BB96" i="3"/>
  <c r="BA96" i="3"/>
  <c r="G96" i="3"/>
  <c r="BE95" i="3"/>
  <c r="BD95" i="3"/>
  <c r="BC95" i="3"/>
  <c r="BB95" i="3"/>
  <c r="BA95" i="3"/>
  <c r="G95" i="3"/>
  <c r="BE94" i="3"/>
  <c r="BD94" i="3"/>
  <c r="BC94" i="3"/>
  <c r="BB94" i="3"/>
  <c r="BA94" i="3"/>
  <c r="G94" i="3"/>
  <c r="BE93" i="3"/>
  <c r="BD93" i="3"/>
  <c r="BC93" i="3"/>
  <c r="BB93" i="3"/>
  <c r="BA93" i="3"/>
  <c r="G93" i="3"/>
  <c r="BE92" i="3"/>
  <c r="BD92" i="3"/>
  <c r="BC92" i="3"/>
  <c r="BB92" i="3"/>
  <c r="BA92" i="3"/>
  <c r="G92" i="3"/>
  <c r="BE91" i="3"/>
  <c r="BD91" i="3"/>
  <c r="BC91" i="3"/>
  <c r="BB91" i="3"/>
  <c r="BA91" i="3"/>
  <c r="G91" i="3"/>
  <c r="BE90" i="3"/>
  <c r="BD90" i="3"/>
  <c r="BC90" i="3"/>
  <c r="BB90" i="3"/>
  <c r="BA90" i="3"/>
  <c r="G90" i="3"/>
  <c r="G89" i="3"/>
  <c r="BE88" i="3"/>
  <c r="BD88" i="3"/>
  <c r="BC88" i="3"/>
  <c r="BB88" i="3"/>
  <c r="BA88" i="3"/>
  <c r="G88" i="3"/>
  <c r="BE87" i="3"/>
  <c r="BD87" i="3"/>
  <c r="BC87" i="3"/>
  <c r="BB87" i="3"/>
  <c r="BA87" i="3"/>
  <c r="G87" i="3"/>
  <c r="BE86" i="3"/>
  <c r="BD86" i="3"/>
  <c r="BC86" i="3"/>
  <c r="BB86" i="3"/>
  <c r="BA86" i="3"/>
  <c r="G86" i="3"/>
  <c r="BE85" i="3"/>
  <c r="BD85" i="3"/>
  <c r="BC85" i="3"/>
  <c r="BB85" i="3"/>
  <c r="BA85" i="3"/>
  <c r="G85" i="3"/>
  <c r="BE84" i="3"/>
  <c r="BD84" i="3"/>
  <c r="BC84" i="3"/>
  <c r="BB84" i="3"/>
  <c r="BA84" i="3"/>
  <c r="G84" i="3"/>
  <c r="BE83" i="3"/>
  <c r="BD83" i="3"/>
  <c r="BC83" i="3"/>
  <c r="BB83" i="3"/>
  <c r="BA83" i="3"/>
  <c r="G83" i="3"/>
  <c r="BE82" i="3"/>
  <c r="BD82" i="3"/>
  <c r="BC82" i="3"/>
  <c r="BB82" i="3"/>
  <c r="BA82" i="3"/>
  <c r="G82" i="3"/>
  <c r="BE81" i="3"/>
  <c r="BD81" i="3"/>
  <c r="BC81" i="3"/>
  <c r="BB81" i="3"/>
  <c r="BA81" i="3"/>
  <c r="G81" i="3"/>
  <c r="BE80" i="3"/>
  <c r="BD80" i="3"/>
  <c r="BC80" i="3"/>
  <c r="BB80" i="3"/>
  <c r="BA80" i="3"/>
  <c r="G80" i="3"/>
  <c r="BE79" i="3"/>
  <c r="BD79" i="3"/>
  <c r="AW100" i="3" s="1"/>
  <c r="BC79" i="3"/>
  <c r="AV100" i="3" s="1"/>
  <c r="BB79" i="3"/>
  <c r="BA79" i="3"/>
  <c r="G79" i="3"/>
  <c r="BE78" i="3"/>
  <c r="AX100" i="3" s="1"/>
  <c r="BD78" i="3"/>
  <c r="BC78" i="3"/>
  <c r="BB78" i="3"/>
  <c r="AU100" i="3" s="1"/>
  <c r="BA78" i="3"/>
  <c r="AT100" i="3" s="1"/>
  <c r="G78" i="3"/>
  <c r="G77" i="3"/>
  <c r="BA76" i="3"/>
  <c r="G76" i="3"/>
  <c r="BE75" i="3"/>
  <c r="BD75" i="3"/>
  <c r="BC75" i="3"/>
  <c r="BB75" i="3"/>
  <c r="BA75" i="3"/>
  <c r="G75" i="3"/>
  <c r="BE74" i="3"/>
  <c r="BD74" i="3"/>
  <c r="BC74" i="3"/>
  <c r="BB74" i="3"/>
  <c r="BA74" i="3"/>
  <c r="G74" i="3"/>
  <c r="BE73" i="3"/>
  <c r="BD73" i="3"/>
  <c r="BC73" i="3"/>
  <c r="BB73" i="3"/>
  <c r="BA73" i="3"/>
  <c r="G73" i="3"/>
  <c r="BE72" i="3"/>
  <c r="BD72" i="3"/>
  <c r="BC72" i="3"/>
  <c r="BB72" i="3"/>
  <c r="BA72" i="3"/>
  <c r="G72" i="3"/>
  <c r="BE71" i="3"/>
  <c r="BD71" i="3"/>
  <c r="BC71" i="3"/>
  <c r="BB71" i="3"/>
  <c r="BA71" i="3"/>
  <c r="G71" i="3"/>
  <c r="BE70" i="3"/>
  <c r="BD70" i="3"/>
  <c r="BC70" i="3"/>
  <c r="BB70" i="3"/>
  <c r="BA70" i="3"/>
  <c r="G70" i="3"/>
  <c r="BE69" i="3"/>
  <c r="BD69" i="3"/>
  <c r="BC69" i="3"/>
  <c r="BB69" i="3"/>
  <c r="BA69" i="3"/>
  <c r="G69" i="3"/>
  <c r="BE68" i="3"/>
  <c r="BD68" i="3"/>
  <c r="BC68" i="3"/>
  <c r="BB68" i="3"/>
  <c r="BA68" i="3"/>
  <c r="G68" i="3"/>
  <c r="BE67" i="3"/>
  <c r="BD67" i="3"/>
  <c r="BC67" i="3"/>
  <c r="BB67" i="3"/>
  <c r="BA67" i="3"/>
  <c r="G67" i="3"/>
  <c r="BE66" i="3"/>
  <c r="BD66" i="3"/>
  <c r="BC66" i="3"/>
  <c r="BB66" i="3"/>
  <c r="BA66" i="3"/>
  <c r="G66" i="3"/>
  <c r="BE65" i="3"/>
  <c r="BD65" i="3"/>
  <c r="BC65" i="3"/>
  <c r="BB65" i="3"/>
  <c r="BA65" i="3"/>
  <c r="BE64" i="3"/>
  <c r="BD64" i="3"/>
  <c r="BC64" i="3"/>
  <c r="BB64" i="3"/>
  <c r="BA64" i="3"/>
  <c r="G64" i="3"/>
  <c r="BE63" i="3"/>
  <c r="BD63" i="3"/>
  <c r="BC63" i="3"/>
  <c r="BB63" i="3"/>
  <c r="BA63" i="3"/>
  <c r="G63" i="3"/>
  <c r="BE62" i="3"/>
  <c r="BD62" i="3"/>
  <c r="BC62" i="3"/>
  <c r="BB62" i="3"/>
  <c r="BA62" i="3"/>
  <c r="G62" i="3"/>
  <c r="BE61" i="3"/>
  <c r="BD61" i="3"/>
  <c r="BC61" i="3"/>
  <c r="BB61" i="3"/>
  <c r="BA61" i="3"/>
  <c r="G61" i="3"/>
  <c r="G60" i="3"/>
  <c r="BE59" i="3"/>
  <c r="BD59" i="3"/>
  <c r="BC59" i="3"/>
  <c r="BB59" i="3"/>
  <c r="BA59" i="3"/>
  <c r="G59" i="3"/>
  <c r="BE58" i="3"/>
  <c r="BD58" i="3"/>
  <c r="BC58" i="3"/>
  <c r="BB58" i="3"/>
  <c r="BA58" i="3"/>
  <c r="G58" i="3"/>
  <c r="BE57" i="3"/>
  <c r="BD57" i="3"/>
  <c r="BC57" i="3"/>
  <c r="BB57" i="3"/>
  <c r="BA57" i="3"/>
  <c r="G57" i="3"/>
  <c r="BE56" i="3"/>
  <c r="BD56" i="3"/>
  <c r="BC56" i="3"/>
  <c r="BB56" i="3"/>
  <c r="BA56" i="3"/>
  <c r="G56" i="3"/>
  <c r="BE55" i="3"/>
  <c r="BE76" i="3" s="1"/>
  <c r="BD55" i="3"/>
  <c r="BD76" i="3" s="1"/>
  <c r="BC55" i="3"/>
  <c r="BB55" i="3"/>
  <c r="BA55" i="3"/>
  <c r="G55" i="3"/>
  <c r="BE54" i="3"/>
  <c r="BD54" i="3"/>
  <c r="BC54" i="3"/>
  <c r="BC76" i="3" s="1"/>
  <c r="BB54" i="3"/>
  <c r="BB76" i="3" s="1"/>
  <c r="BA54" i="3"/>
  <c r="G54" i="3"/>
  <c r="G53" i="3"/>
  <c r="G52" i="3"/>
  <c r="BE51" i="3"/>
  <c r="BD51" i="3"/>
  <c r="BC51" i="3"/>
  <c r="BB51" i="3"/>
  <c r="BA51" i="3"/>
  <c r="G51" i="3"/>
  <c r="BE50" i="3"/>
  <c r="BD50" i="3"/>
  <c r="BC50" i="3"/>
  <c r="BB50" i="3"/>
  <c r="BA50" i="3"/>
  <c r="G50" i="3"/>
  <c r="BE49" i="3"/>
  <c r="BD49" i="3"/>
  <c r="BC49" i="3"/>
  <c r="BB49" i="3"/>
  <c r="BA49" i="3"/>
  <c r="G49" i="3"/>
  <c r="G104" i="3" s="1"/>
  <c r="BE47" i="3"/>
  <c r="BE52" i="3" s="1"/>
  <c r="BD47" i="3"/>
  <c r="BD52" i="3" s="1"/>
  <c r="BC47" i="3"/>
  <c r="BC52" i="3" s="1"/>
  <c r="BB47" i="3"/>
  <c r="BB52" i="3" s="1"/>
  <c r="BA47" i="3"/>
  <c r="BA52" i="3" s="1"/>
  <c r="C47" i="3"/>
  <c r="BD45" i="3"/>
  <c r="G45" i="3"/>
  <c r="G47" i="3" s="1"/>
  <c r="BE44" i="3"/>
  <c r="BD44" i="3"/>
  <c r="BC44" i="3"/>
  <c r="BB44" i="3"/>
  <c r="BA44" i="3"/>
  <c r="C43" i="3"/>
  <c r="BE42" i="3"/>
  <c r="BD42" i="3"/>
  <c r="BC42" i="3"/>
  <c r="BB42" i="3"/>
  <c r="BA42" i="3"/>
  <c r="G42" i="3"/>
  <c r="BE41" i="3"/>
  <c r="BD41" i="3"/>
  <c r="BC41" i="3"/>
  <c r="BB41" i="3"/>
  <c r="BA41" i="3"/>
  <c r="G41" i="3"/>
  <c r="BE40" i="3"/>
  <c r="BE45" i="3" s="1"/>
  <c r="BD40" i="3"/>
  <c r="BC40" i="3"/>
  <c r="BC45" i="3" s="1"/>
  <c r="BB40" i="3"/>
  <c r="BB45" i="3" s="1"/>
  <c r="BA40" i="3"/>
  <c r="BA45" i="3" s="1"/>
  <c r="G40" i="3"/>
  <c r="G38" i="3"/>
  <c r="BE37" i="3"/>
  <c r="BD37" i="3"/>
  <c r="BC37" i="3"/>
  <c r="BB37" i="3"/>
  <c r="BA37" i="3"/>
  <c r="BE36" i="3"/>
  <c r="BD36" i="3"/>
  <c r="BC36" i="3"/>
  <c r="BB36" i="3"/>
  <c r="BA36" i="3"/>
  <c r="G36" i="3"/>
  <c r="BE35" i="3"/>
  <c r="BD35" i="3"/>
  <c r="BC35" i="3"/>
  <c r="BB35" i="3"/>
  <c r="BA35" i="3"/>
  <c r="BE34" i="3"/>
  <c r="BD34" i="3"/>
  <c r="BC34" i="3"/>
  <c r="BB34" i="3"/>
  <c r="BA34" i="3"/>
  <c r="G34" i="3"/>
  <c r="BE33" i="3"/>
  <c r="BE38" i="3" s="1"/>
  <c r="BD33" i="3"/>
  <c r="BD38" i="3" s="1"/>
  <c r="BC33" i="3"/>
  <c r="BC38" i="3" s="1"/>
  <c r="BB33" i="3"/>
  <c r="BB38" i="3" s="1"/>
  <c r="BA33" i="3"/>
  <c r="BA38" i="3" s="1"/>
  <c r="G33" i="3"/>
  <c r="BA21" i="3" s="1"/>
  <c r="G32" i="3"/>
  <c r="BE30" i="3"/>
  <c r="BD30" i="3"/>
  <c r="BC30" i="3"/>
  <c r="BB30" i="3"/>
  <c r="BA30" i="3"/>
  <c r="G30" i="3"/>
  <c r="BE29" i="3"/>
  <c r="BD29" i="3"/>
  <c r="BC29" i="3"/>
  <c r="BB29" i="3"/>
  <c r="BA29" i="3"/>
  <c r="BE28" i="3"/>
  <c r="BD28" i="3"/>
  <c r="BC28" i="3"/>
  <c r="BB28" i="3"/>
  <c r="BA28" i="3"/>
  <c r="G28" i="3"/>
  <c r="BE26" i="3"/>
  <c r="BD26" i="3"/>
  <c r="BC26" i="3"/>
  <c r="BB26" i="3"/>
  <c r="BA26" i="3"/>
  <c r="G26" i="3"/>
  <c r="BE24" i="3"/>
  <c r="BD24" i="3"/>
  <c r="BC24" i="3"/>
  <c r="BB24" i="3"/>
  <c r="BA24" i="3"/>
  <c r="G24" i="3"/>
  <c r="G23" i="3"/>
  <c r="BE22" i="3"/>
  <c r="BD22" i="3"/>
  <c r="BC22" i="3"/>
  <c r="BB22" i="3"/>
  <c r="BA22" i="3"/>
  <c r="G22" i="3"/>
  <c r="BE21" i="3"/>
  <c r="BD21" i="3"/>
  <c r="BC21" i="3"/>
  <c r="BB21" i="3"/>
  <c r="G21" i="3"/>
  <c r="BE20" i="3"/>
  <c r="BD20" i="3"/>
  <c r="BC20" i="3"/>
  <c r="BB20" i="3"/>
  <c r="BA20" i="3"/>
  <c r="BE19" i="3"/>
  <c r="BD19" i="3"/>
  <c r="BC19" i="3"/>
  <c r="BB19" i="3"/>
  <c r="BA19" i="3"/>
  <c r="G19" i="3"/>
  <c r="BE18" i="3"/>
  <c r="BD18" i="3"/>
  <c r="BC18" i="3"/>
  <c r="BB18" i="3"/>
  <c r="G17" i="3"/>
  <c r="BE16" i="3"/>
  <c r="BD16" i="3"/>
  <c r="BC16" i="3"/>
  <c r="BB16" i="3"/>
  <c r="BE15" i="3"/>
  <c r="BD15" i="3"/>
  <c r="BC15" i="3"/>
  <c r="BB15" i="3"/>
  <c r="BA15" i="3"/>
  <c r="G15" i="3"/>
  <c r="G14" i="3"/>
  <c r="BA18" i="3" s="1"/>
  <c r="BE13" i="3"/>
  <c r="BD13" i="3"/>
  <c r="BC13" i="3"/>
  <c r="BB13" i="3"/>
  <c r="BB31" i="3" s="1"/>
  <c r="BA13" i="3"/>
  <c r="BE12" i="3"/>
  <c r="BD12" i="3"/>
  <c r="BC12" i="3"/>
  <c r="BB12" i="3"/>
  <c r="BA12" i="3"/>
  <c r="G12" i="3"/>
  <c r="BA16" i="3" s="1"/>
  <c r="BE11" i="3"/>
  <c r="BD11" i="3"/>
  <c r="BC11" i="3"/>
  <c r="BB11" i="3"/>
  <c r="BA11" i="3"/>
  <c r="G11" i="3"/>
  <c r="BE10" i="3"/>
  <c r="BD10" i="3"/>
  <c r="BC10" i="3"/>
  <c r="BB10" i="3"/>
  <c r="BA10" i="3"/>
  <c r="G10" i="3"/>
  <c r="BE9" i="3"/>
  <c r="BD9" i="3"/>
  <c r="BC9" i="3"/>
  <c r="BB9" i="3"/>
  <c r="BA9" i="3"/>
  <c r="G9" i="3"/>
  <c r="BE8" i="3"/>
  <c r="BE31" i="3" s="1"/>
  <c r="BD8" i="3"/>
  <c r="BD31" i="3" s="1"/>
  <c r="BC8" i="3"/>
  <c r="BC31" i="3" s="1"/>
  <c r="BB8" i="3"/>
  <c r="G8" i="3"/>
  <c r="G43" i="3" s="1"/>
  <c r="E4" i="3"/>
  <c r="F3" i="3"/>
  <c r="BE130" i="2"/>
  <c r="BB130" i="2"/>
  <c r="BA130" i="2"/>
  <c r="BE129" i="2"/>
  <c r="BD129" i="2"/>
  <c r="BD130" i="2" s="1"/>
  <c r="BC129" i="2"/>
  <c r="BC130" i="2" s="1"/>
  <c r="BB129" i="2"/>
  <c r="BA129" i="2"/>
  <c r="BC127" i="2"/>
  <c r="BB127" i="2"/>
  <c r="BD126" i="2"/>
  <c r="BD127" i="2" s="1"/>
  <c r="BC126" i="2"/>
  <c r="BB126" i="2"/>
  <c r="BA126" i="2"/>
  <c r="BA127" i="2" s="1"/>
  <c r="AZ126" i="2"/>
  <c r="AZ127" i="2" s="1"/>
  <c r="BD124" i="2"/>
  <c r="BA124" i="2"/>
  <c r="AZ124" i="2"/>
  <c r="BE123" i="2"/>
  <c r="BD123" i="2"/>
  <c r="BC124" i="2" s="1"/>
  <c r="BC123" i="2"/>
  <c r="BB124" i="2" s="1"/>
  <c r="BB123" i="2"/>
  <c r="BA123" i="2"/>
  <c r="AW121" i="2"/>
  <c r="AT121" i="2"/>
  <c r="AX120" i="2"/>
  <c r="AX121" i="2" s="1"/>
  <c r="AW120" i="2"/>
  <c r="AV120" i="2"/>
  <c r="AU120" i="2"/>
  <c r="AT120" i="2"/>
  <c r="AX119" i="2"/>
  <c r="AW119" i="2"/>
  <c r="AV119" i="2"/>
  <c r="AU119" i="2"/>
  <c r="AT119" i="2"/>
  <c r="AX118" i="2"/>
  <c r="AW118" i="2"/>
  <c r="AV118" i="2"/>
  <c r="AV121" i="2" s="1"/>
  <c r="AU118" i="2"/>
  <c r="AU121" i="2" s="1"/>
  <c r="AT118" i="2"/>
  <c r="BE115" i="2"/>
  <c r="BD115" i="2"/>
  <c r="BC115" i="2"/>
  <c r="BB115" i="2"/>
  <c r="BA115" i="2"/>
  <c r="BE114" i="2"/>
  <c r="BD114" i="2"/>
  <c r="BC114" i="2"/>
  <c r="BB114" i="2"/>
  <c r="BA114" i="2"/>
  <c r="BE113" i="2"/>
  <c r="BD113" i="2"/>
  <c r="BC113" i="2"/>
  <c r="BB113" i="2"/>
  <c r="BA113" i="2"/>
  <c r="BE112" i="2"/>
  <c r="BE116" i="2" s="1"/>
  <c r="BD112" i="2"/>
  <c r="BD116" i="2" s="1"/>
  <c r="BC112" i="2"/>
  <c r="BC116" i="2" s="1"/>
  <c r="BB112" i="2"/>
  <c r="BB116" i="2" s="1"/>
  <c r="BA112" i="2"/>
  <c r="BA116" i="2" s="1"/>
  <c r="BE110" i="2"/>
  <c r="BD110" i="2"/>
  <c r="BA110" i="2"/>
  <c r="BE109" i="2"/>
  <c r="BD109" i="2"/>
  <c r="BC109" i="2"/>
  <c r="BC110" i="2" s="1"/>
  <c r="BB109" i="2"/>
  <c r="BB110" i="2" s="1"/>
  <c r="BA109" i="2"/>
  <c r="AX108" i="2"/>
  <c r="AW108" i="2"/>
  <c r="AV108" i="2"/>
  <c r="AU108" i="2"/>
  <c r="AT108" i="2"/>
  <c r="AX107" i="2"/>
  <c r="AW107" i="2"/>
  <c r="AV107" i="2"/>
  <c r="AU107" i="2"/>
  <c r="AT107" i="2"/>
  <c r="AQ105" i="2"/>
  <c r="AP105" i="2"/>
  <c r="AO105" i="2"/>
  <c r="AN105" i="2"/>
  <c r="AM105" i="2"/>
  <c r="AQ104" i="2"/>
  <c r="AP104" i="2"/>
  <c r="AO104" i="2"/>
  <c r="AN104" i="2"/>
  <c r="AM104" i="2"/>
  <c r="AQ101" i="2"/>
  <c r="AP101" i="2"/>
  <c r="AO101" i="2"/>
  <c r="AN101" i="2"/>
  <c r="AM101" i="2"/>
  <c r="AX100" i="2"/>
  <c r="AW100" i="2"/>
  <c r="AV100" i="2"/>
  <c r="AU100" i="2"/>
  <c r="AT100" i="2"/>
  <c r="AX99" i="2"/>
  <c r="AW99" i="2"/>
  <c r="AV99" i="2"/>
  <c r="AU99" i="2"/>
  <c r="AT99" i="2"/>
  <c r="AX98" i="2"/>
  <c r="AW98" i="2"/>
  <c r="AV98" i="2"/>
  <c r="AU98" i="2"/>
  <c r="AT98" i="2"/>
  <c r="AX97" i="2"/>
  <c r="AW97" i="2"/>
  <c r="AV97" i="2"/>
  <c r="AU97" i="2"/>
  <c r="AT97" i="2"/>
  <c r="AX96" i="2"/>
  <c r="AW96" i="2"/>
  <c r="AV96" i="2"/>
  <c r="AU96" i="2"/>
  <c r="AT96" i="2"/>
  <c r="AX95" i="2"/>
  <c r="AW95" i="2"/>
  <c r="AV95" i="2"/>
  <c r="AU95" i="2"/>
  <c r="AT95" i="2"/>
  <c r="AX94" i="2"/>
  <c r="AW94" i="2"/>
  <c r="AV94" i="2"/>
  <c r="AU94" i="2"/>
  <c r="AT94" i="2"/>
  <c r="AX93" i="2"/>
  <c r="AW93" i="2"/>
  <c r="AV93" i="2"/>
  <c r="AU93" i="2"/>
  <c r="AT93" i="2"/>
  <c r="BE92" i="2"/>
  <c r="BD92" i="2"/>
  <c r="BC92" i="2"/>
  <c r="BB92" i="2"/>
  <c r="BA92" i="2"/>
  <c r="BE90" i="2"/>
  <c r="BD90" i="2"/>
  <c r="BC90" i="2"/>
  <c r="BB90" i="2"/>
  <c r="BA90" i="2"/>
  <c r="BE89" i="2"/>
  <c r="BD89" i="2"/>
  <c r="BC89" i="2"/>
  <c r="AO102" i="2" s="1"/>
  <c r="BB89" i="2"/>
  <c r="BA89" i="2"/>
  <c r="G89" i="2"/>
  <c r="C89" i="2"/>
  <c r="BE88" i="2"/>
  <c r="BD88" i="2"/>
  <c r="BC88" i="2"/>
  <c r="BB88" i="2"/>
  <c r="BA88" i="2"/>
  <c r="G88" i="2"/>
  <c r="BE87" i="2"/>
  <c r="BD87" i="2"/>
  <c r="BC87" i="2"/>
  <c r="BB87" i="2"/>
  <c r="BA87" i="2"/>
  <c r="BE86" i="2"/>
  <c r="BD86" i="2"/>
  <c r="BC86" i="2"/>
  <c r="BB86" i="2"/>
  <c r="BA86" i="2"/>
  <c r="C86" i="2"/>
  <c r="BE85" i="2"/>
  <c r="BD85" i="2"/>
  <c r="BC85" i="2"/>
  <c r="BB85" i="2"/>
  <c r="BA85" i="2"/>
  <c r="G85" i="2"/>
  <c r="BE84" i="2"/>
  <c r="BD84" i="2"/>
  <c r="BC84" i="2"/>
  <c r="BB84" i="2"/>
  <c r="BA84" i="2"/>
  <c r="G84" i="2"/>
  <c r="BE83" i="2"/>
  <c r="BD83" i="2"/>
  <c r="BC83" i="2"/>
  <c r="BB83" i="2"/>
  <c r="BA83" i="2"/>
  <c r="G83" i="2"/>
  <c r="BE82" i="2"/>
  <c r="BD82" i="2"/>
  <c r="BC82" i="2"/>
  <c r="BB82" i="2"/>
  <c r="BA82" i="2"/>
  <c r="G82" i="2"/>
  <c r="BE81" i="2"/>
  <c r="BD81" i="2"/>
  <c r="AP102" i="2" s="1"/>
  <c r="BC81" i="2"/>
  <c r="BB81" i="2"/>
  <c r="BA81" i="2"/>
  <c r="G81" i="2"/>
  <c r="BE80" i="2"/>
  <c r="AQ102" i="2" s="1"/>
  <c r="BD80" i="2"/>
  <c r="BC80" i="2"/>
  <c r="BB80" i="2"/>
  <c r="AN102" i="2" s="1"/>
  <c r="G80" i="2"/>
  <c r="G79" i="2"/>
  <c r="G78" i="2"/>
  <c r="BE77" i="2"/>
  <c r="BD77" i="2"/>
  <c r="BC77" i="2"/>
  <c r="BB77" i="2"/>
  <c r="BA77" i="2"/>
  <c r="BE76" i="2"/>
  <c r="BD76" i="2"/>
  <c r="BC76" i="2"/>
  <c r="BB76" i="2"/>
  <c r="BA76" i="2"/>
  <c r="G76" i="2"/>
  <c r="BE75" i="2"/>
  <c r="BD75" i="2"/>
  <c r="BC75" i="2"/>
  <c r="BB75" i="2"/>
  <c r="BA75" i="2"/>
  <c r="G75" i="2"/>
  <c r="BE74" i="2"/>
  <c r="BD74" i="2"/>
  <c r="BC74" i="2"/>
  <c r="BB74" i="2"/>
  <c r="BA74" i="2"/>
  <c r="G74" i="2"/>
  <c r="BE73" i="2"/>
  <c r="BD73" i="2"/>
  <c r="BC73" i="2"/>
  <c r="BB73" i="2"/>
  <c r="BA73" i="2"/>
  <c r="G73" i="2"/>
  <c r="BE72" i="2"/>
  <c r="BD72" i="2"/>
  <c r="BC72" i="2"/>
  <c r="BB72" i="2"/>
  <c r="BA72" i="2"/>
  <c r="G72" i="2"/>
  <c r="BE71" i="2"/>
  <c r="BD71" i="2"/>
  <c r="BC71" i="2"/>
  <c r="BB71" i="2"/>
  <c r="BA71" i="2"/>
  <c r="G71" i="2"/>
  <c r="BE70" i="2"/>
  <c r="BD70" i="2"/>
  <c r="BC70" i="2"/>
  <c r="BB70" i="2"/>
  <c r="BA70" i="2"/>
  <c r="G70" i="2"/>
  <c r="BE69" i="2"/>
  <c r="BD69" i="2"/>
  <c r="BC69" i="2"/>
  <c r="BB69" i="2"/>
  <c r="BA69" i="2"/>
  <c r="G69" i="2"/>
  <c r="BE68" i="2"/>
  <c r="BD68" i="2"/>
  <c r="BC68" i="2"/>
  <c r="BB68" i="2"/>
  <c r="BA68" i="2"/>
  <c r="G68" i="2"/>
  <c r="BE67" i="2"/>
  <c r="BD67" i="2"/>
  <c r="BC67" i="2"/>
  <c r="BB67" i="2"/>
  <c r="BA67" i="2"/>
  <c r="G67" i="2"/>
  <c r="BE66" i="2"/>
  <c r="BD66" i="2"/>
  <c r="BC66" i="2"/>
  <c r="BB66" i="2"/>
  <c r="BA66" i="2"/>
  <c r="G66" i="2"/>
  <c r="BE65" i="2"/>
  <c r="BD65" i="2"/>
  <c r="BC65" i="2"/>
  <c r="BB65" i="2"/>
  <c r="BA65" i="2"/>
  <c r="G65" i="2"/>
  <c r="BE64" i="2"/>
  <c r="BD64" i="2"/>
  <c r="BC64" i="2"/>
  <c r="BB64" i="2"/>
  <c r="BA64" i="2"/>
  <c r="G64" i="2"/>
  <c r="BE63" i="2"/>
  <c r="BD63" i="2"/>
  <c r="BC63" i="2"/>
  <c r="BB63" i="2"/>
  <c r="BA63" i="2"/>
  <c r="G63" i="2"/>
  <c r="BE62" i="2"/>
  <c r="BD62" i="2"/>
  <c r="BC62" i="2"/>
  <c r="BB62" i="2"/>
  <c r="BA62" i="2"/>
  <c r="G62" i="2"/>
  <c r="G86" i="2" s="1"/>
  <c r="BE61" i="2"/>
  <c r="BD61" i="2"/>
  <c r="BC61" i="2"/>
  <c r="BB61" i="2"/>
  <c r="BA61" i="2"/>
  <c r="BE59" i="2"/>
  <c r="BD59" i="2"/>
  <c r="BC59" i="2"/>
  <c r="BB59" i="2"/>
  <c r="BA59" i="2"/>
  <c r="G59" i="2"/>
  <c r="BE58" i="2"/>
  <c r="BD58" i="2"/>
  <c r="BC58" i="2"/>
  <c r="BB58" i="2"/>
  <c r="BA58" i="2"/>
  <c r="G58" i="2"/>
  <c r="BE57" i="2"/>
  <c r="BD57" i="2"/>
  <c r="BC57" i="2"/>
  <c r="BB57" i="2"/>
  <c r="BA57" i="2"/>
  <c r="G57" i="2"/>
  <c r="BE56" i="2"/>
  <c r="BD56" i="2"/>
  <c r="BC56" i="2"/>
  <c r="BB56" i="2"/>
  <c r="BA56" i="2"/>
  <c r="G56" i="2"/>
  <c r="BE55" i="2"/>
  <c r="BD55" i="2"/>
  <c r="BC55" i="2"/>
  <c r="BB55" i="2"/>
  <c r="BA55" i="2"/>
  <c r="BE54" i="2"/>
  <c r="BE78" i="2" s="1"/>
  <c r="BD54" i="2"/>
  <c r="BD78" i="2" s="1"/>
  <c r="BC54" i="2"/>
  <c r="BC78" i="2" s="1"/>
  <c r="BB54" i="2"/>
  <c r="BB78" i="2" s="1"/>
  <c r="BA54" i="2"/>
  <c r="BA78" i="2" s="1"/>
  <c r="G54" i="2"/>
  <c r="G53" i="2"/>
  <c r="G60" i="2" s="1"/>
  <c r="BE51" i="2"/>
  <c r="BD51" i="2"/>
  <c r="BC51" i="2"/>
  <c r="BB51" i="2"/>
  <c r="BA51" i="2"/>
  <c r="C51" i="2"/>
  <c r="BE50" i="2"/>
  <c r="BE52" i="2" s="1"/>
  <c r="BD50" i="2"/>
  <c r="BD52" i="2" s="1"/>
  <c r="BC50" i="2"/>
  <c r="BB50" i="2"/>
  <c r="BA50" i="2"/>
  <c r="G50" i="2"/>
  <c r="BE49" i="2"/>
  <c r="BD49" i="2"/>
  <c r="BC49" i="2"/>
  <c r="BB49" i="2"/>
  <c r="BB52" i="2" s="1"/>
  <c r="BA49" i="2"/>
  <c r="BE47" i="2"/>
  <c r="BD47" i="2"/>
  <c r="BC47" i="2"/>
  <c r="BC52" i="2" s="1"/>
  <c r="BB47" i="2"/>
  <c r="G47" i="2"/>
  <c r="BA45" i="2"/>
  <c r="G45" i="2"/>
  <c r="BE44" i="2"/>
  <c r="BD44" i="2"/>
  <c r="BC44" i="2"/>
  <c r="BB44" i="2"/>
  <c r="BA44" i="2"/>
  <c r="G43" i="2"/>
  <c r="BE42" i="2"/>
  <c r="BE45" i="2" s="1"/>
  <c r="BD42" i="2"/>
  <c r="BC42" i="2"/>
  <c r="BB42" i="2"/>
  <c r="BA42" i="2"/>
  <c r="BE41" i="2"/>
  <c r="BD41" i="2"/>
  <c r="BC41" i="2"/>
  <c r="BC45" i="2" s="1"/>
  <c r="BB41" i="2"/>
  <c r="BB45" i="2" s="1"/>
  <c r="BA41" i="2"/>
  <c r="G41" i="2"/>
  <c r="G51" i="2" s="1"/>
  <c r="BE40" i="2"/>
  <c r="BD40" i="2"/>
  <c r="BD45" i="2" s="1"/>
  <c r="BC40" i="2"/>
  <c r="BB40" i="2"/>
  <c r="BA40" i="2"/>
  <c r="G39" i="2"/>
  <c r="C39" i="2"/>
  <c r="G38" i="2"/>
  <c r="BE37" i="2"/>
  <c r="BD37" i="2"/>
  <c r="BC37" i="2"/>
  <c r="BB37" i="2"/>
  <c r="BA37" i="2"/>
  <c r="BE36" i="2"/>
  <c r="BD36" i="2"/>
  <c r="BC36" i="2"/>
  <c r="BB36" i="2"/>
  <c r="BA36" i="2"/>
  <c r="C36" i="2"/>
  <c r="BE35" i="2"/>
  <c r="BD35" i="2"/>
  <c r="BC35" i="2"/>
  <c r="BB35" i="2"/>
  <c r="BA35" i="2"/>
  <c r="G35" i="2"/>
  <c r="BE34" i="2"/>
  <c r="BD34" i="2"/>
  <c r="BD38" i="2" s="1"/>
  <c r="BC34" i="2"/>
  <c r="BC38" i="2" s="1"/>
  <c r="BB34" i="2"/>
  <c r="BA34" i="2"/>
  <c r="G34" i="2"/>
  <c r="BA29" i="2" s="1"/>
  <c r="BE33" i="2"/>
  <c r="BE38" i="2" s="1"/>
  <c r="BD33" i="2"/>
  <c r="BC33" i="2"/>
  <c r="BB33" i="2"/>
  <c r="BB38" i="2" s="1"/>
  <c r="BA33" i="2"/>
  <c r="BA38" i="2" s="1"/>
  <c r="G32" i="2"/>
  <c r="BE30" i="2"/>
  <c r="BD30" i="2"/>
  <c r="BC30" i="2"/>
  <c r="BB30" i="2"/>
  <c r="BA30" i="2"/>
  <c r="G30" i="2"/>
  <c r="BA24" i="2" s="1"/>
  <c r="BE29" i="2"/>
  <c r="BD29" i="2"/>
  <c r="BC29" i="2"/>
  <c r="BB29" i="2"/>
  <c r="G29" i="2"/>
  <c r="BE28" i="2"/>
  <c r="BD28" i="2"/>
  <c r="BC28" i="2"/>
  <c r="BB28" i="2"/>
  <c r="BA28" i="2"/>
  <c r="G28" i="2"/>
  <c r="BE26" i="2"/>
  <c r="BD26" i="2"/>
  <c r="BC26" i="2"/>
  <c r="BB26" i="2"/>
  <c r="BA26" i="2"/>
  <c r="G26" i="2"/>
  <c r="BE24" i="2"/>
  <c r="BD24" i="2"/>
  <c r="BC24" i="2"/>
  <c r="BB24" i="2"/>
  <c r="G24" i="2"/>
  <c r="G23" i="2"/>
  <c r="BE22" i="2"/>
  <c r="BD22" i="2"/>
  <c r="BC22" i="2"/>
  <c r="BB22" i="2"/>
  <c r="BA22" i="2"/>
  <c r="BE21" i="2"/>
  <c r="BD21" i="2"/>
  <c r="BC21" i="2"/>
  <c r="BB21" i="2"/>
  <c r="BA21" i="2"/>
  <c r="G21" i="2"/>
  <c r="BE20" i="2"/>
  <c r="BD20" i="2"/>
  <c r="BC20" i="2"/>
  <c r="BB20" i="2"/>
  <c r="BA20" i="2"/>
  <c r="G20" i="2"/>
  <c r="BE19" i="2"/>
  <c r="BD19" i="2"/>
  <c r="BC19" i="2"/>
  <c r="BB19" i="2"/>
  <c r="BA19" i="2"/>
  <c r="BE18" i="2"/>
  <c r="BD18" i="2"/>
  <c r="BC18" i="2"/>
  <c r="BB18" i="2"/>
  <c r="BA18" i="2"/>
  <c r="G18" i="2"/>
  <c r="G17" i="2"/>
  <c r="BE16" i="2"/>
  <c r="BD16" i="2"/>
  <c r="BC16" i="2"/>
  <c r="BB16" i="2"/>
  <c r="BA16" i="2"/>
  <c r="BE15" i="2"/>
  <c r="BD15" i="2"/>
  <c r="BC15" i="2"/>
  <c r="BB15" i="2"/>
  <c r="BA15" i="2"/>
  <c r="G15" i="2"/>
  <c r="G14" i="2"/>
  <c r="BE13" i="2"/>
  <c r="BD13" i="2"/>
  <c r="BC13" i="2"/>
  <c r="BB13" i="2"/>
  <c r="BA13" i="2"/>
  <c r="BE12" i="2"/>
  <c r="BD12" i="2"/>
  <c r="BC12" i="2"/>
  <c r="BB12" i="2"/>
  <c r="BA12" i="2"/>
  <c r="G12" i="2"/>
  <c r="BE11" i="2"/>
  <c r="BD11" i="2"/>
  <c r="BC11" i="2"/>
  <c r="BB11" i="2"/>
  <c r="BA11" i="2"/>
  <c r="G11" i="2"/>
  <c r="BE10" i="2"/>
  <c r="BD10" i="2"/>
  <c r="BC10" i="2"/>
  <c r="BB10" i="2"/>
  <c r="BA10" i="2"/>
  <c r="G10" i="2"/>
  <c r="BE9" i="2"/>
  <c r="BD9" i="2"/>
  <c r="BD31" i="2" s="1"/>
  <c r="BC9" i="2"/>
  <c r="BC31" i="2" s="1"/>
  <c r="BB9" i="2"/>
  <c r="BA9" i="2"/>
  <c r="G9" i="2"/>
  <c r="BE8" i="2"/>
  <c r="BE31" i="2" s="1"/>
  <c r="BD8" i="2"/>
  <c r="BC8" i="2"/>
  <c r="BB8" i="2"/>
  <c r="BB31" i="2" s="1"/>
  <c r="BA8" i="2"/>
  <c r="BA31" i="2" s="1"/>
  <c r="G8" i="2"/>
  <c r="G36" i="2" s="1"/>
  <c r="E4" i="2"/>
  <c r="F3" i="2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AZ22" i="1" s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BD129" i="1"/>
  <c r="BC129" i="1"/>
  <c r="BB129" i="1"/>
  <c r="BA129" i="1"/>
  <c r="AZ129" i="1"/>
  <c r="BD128" i="1"/>
  <c r="BC128" i="1"/>
  <c r="BB128" i="1"/>
  <c r="BA128" i="1"/>
  <c r="AZ128" i="1"/>
  <c r="BD127" i="1"/>
  <c r="BC127" i="1"/>
  <c r="BB127" i="1"/>
  <c r="BA127" i="1"/>
  <c r="AZ127" i="1"/>
  <c r="C118" i="1"/>
  <c r="BD111" i="1"/>
  <c r="BC111" i="1"/>
  <c r="BB111" i="1"/>
  <c r="BA111" i="1"/>
  <c r="AZ111" i="1"/>
  <c r="BD110" i="1"/>
  <c r="BC110" i="1"/>
  <c r="BB110" i="1"/>
  <c r="BA110" i="1"/>
  <c r="AZ110" i="1"/>
  <c r="BD105" i="1"/>
  <c r="BC105" i="1"/>
  <c r="BB105" i="1"/>
  <c r="BA105" i="1"/>
  <c r="AZ105" i="1"/>
  <c r="BD103" i="1"/>
  <c r="BC103" i="1"/>
  <c r="BB103" i="1"/>
  <c r="BA103" i="1"/>
  <c r="AZ103" i="1"/>
  <c r="BD101" i="1"/>
  <c r="BC101" i="1"/>
  <c r="BB101" i="1"/>
  <c r="BA101" i="1"/>
  <c r="AZ101" i="1"/>
  <c r="BD100" i="1"/>
  <c r="BC100" i="1"/>
  <c r="BB100" i="1"/>
  <c r="BA100" i="1"/>
  <c r="AZ100" i="1"/>
  <c r="BD98" i="1"/>
  <c r="BC98" i="1"/>
  <c r="BB98" i="1"/>
  <c r="BA98" i="1"/>
  <c r="AZ98" i="1"/>
  <c r="BD97" i="1"/>
  <c r="BC97" i="1"/>
  <c r="BB97" i="1"/>
  <c r="BA97" i="1"/>
  <c r="AZ97" i="1"/>
  <c r="BD95" i="1"/>
  <c r="BC95" i="1"/>
  <c r="BB95" i="1"/>
  <c r="BA95" i="1"/>
  <c r="AZ95" i="1"/>
  <c r="BD94" i="1"/>
  <c r="BC94" i="1"/>
  <c r="BB94" i="1"/>
  <c r="BA94" i="1"/>
  <c r="AZ94" i="1"/>
  <c r="BD93" i="1"/>
  <c r="BC93" i="1"/>
  <c r="BB93" i="1"/>
  <c r="BA93" i="1"/>
  <c r="AZ93" i="1"/>
  <c r="BD92" i="1"/>
  <c r="BC92" i="1"/>
  <c r="BB92" i="1"/>
  <c r="BA92" i="1"/>
  <c r="AZ92" i="1"/>
  <c r="BD91" i="1"/>
  <c r="BC91" i="1"/>
  <c r="BB91" i="1"/>
  <c r="BA91" i="1"/>
  <c r="AZ91" i="1"/>
  <c r="BD89" i="1"/>
  <c r="BC89" i="1"/>
  <c r="BB89" i="1"/>
  <c r="BA89" i="1"/>
  <c r="AZ89" i="1"/>
  <c r="BD85" i="1"/>
  <c r="BC85" i="1"/>
  <c r="BB85" i="1"/>
  <c r="BA85" i="1"/>
  <c r="AZ85" i="1"/>
  <c r="BD82" i="1"/>
  <c r="BC82" i="1"/>
  <c r="BB82" i="1"/>
  <c r="BA82" i="1"/>
  <c r="AZ82" i="1"/>
  <c r="BD81" i="1"/>
  <c r="BC81" i="1"/>
  <c r="BB81" i="1"/>
  <c r="BA81" i="1"/>
  <c r="AZ81" i="1"/>
  <c r="BD80" i="1"/>
  <c r="BC80" i="1"/>
  <c r="BB80" i="1"/>
  <c r="BA80" i="1"/>
  <c r="AZ80" i="1"/>
  <c r="J80" i="1"/>
  <c r="K80" i="1" s="1"/>
  <c r="BD79" i="1"/>
  <c r="BC79" i="1"/>
  <c r="BC120" i="1" s="1"/>
  <c r="BB79" i="1"/>
  <c r="BA79" i="1"/>
  <c r="AZ79" i="1"/>
  <c r="C79" i="1"/>
  <c r="BD78" i="1"/>
  <c r="BC78" i="1"/>
  <c r="BB78" i="1"/>
  <c r="BA78" i="1"/>
  <c r="AZ78" i="1"/>
  <c r="BD77" i="1"/>
  <c r="BD120" i="1" s="1"/>
  <c r="BC77" i="1"/>
  <c r="BB77" i="1"/>
  <c r="BB120" i="1" s="1"/>
  <c r="BA77" i="1"/>
  <c r="AZ77" i="1"/>
  <c r="AZ120" i="1" s="1"/>
  <c r="BD69" i="1"/>
  <c r="BC69" i="1"/>
  <c r="BB69" i="1"/>
  <c r="BA69" i="1"/>
  <c r="AZ69" i="1"/>
  <c r="BD68" i="1"/>
  <c r="BC68" i="1"/>
  <c r="BB68" i="1"/>
  <c r="BA68" i="1"/>
  <c r="AZ68" i="1"/>
  <c r="BD65" i="1"/>
  <c r="BC65" i="1"/>
  <c r="BB65" i="1"/>
  <c r="BA65" i="1"/>
  <c r="AZ65" i="1"/>
  <c r="BD64" i="1"/>
  <c r="BC64" i="1"/>
  <c r="BB64" i="1"/>
  <c r="BA64" i="1"/>
  <c r="BA73" i="1" s="1"/>
  <c r="AZ64" i="1"/>
  <c r="BD60" i="1"/>
  <c r="BC60" i="1"/>
  <c r="BB60" i="1"/>
  <c r="BA60" i="1"/>
  <c r="AZ60" i="1"/>
  <c r="BD59" i="1"/>
  <c r="BC59" i="1"/>
  <c r="BB59" i="1"/>
  <c r="BA59" i="1"/>
  <c r="AZ59" i="1"/>
  <c r="BD58" i="1"/>
  <c r="BD73" i="1" s="1"/>
  <c r="BC58" i="1"/>
  <c r="BC73" i="1" s="1"/>
  <c r="BB58" i="1"/>
  <c r="BB73" i="1" s="1"/>
  <c r="BA58" i="1"/>
  <c r="AZ58" i="1"/>
  <c r="AZ73" i="1" s="1"/>
  <c r="BD53" i="1"/>
  <c r="BC53" i="1"/>
  <c r="BB53" i="1"/>
  <c r="BA53" i="1"/>
  <c r="AZ53" i="1"/>
  <c r="BD52" i="1"/>
  <c r="BC52" i="1"/>
  <c r="BB52" i="1"/>
  <c r="BA52" i="1"/>
  <c r="AZ52" i="1"/>
  <c r="BD51" i="1"/>
  <c r="BC51" i="1"/>
  <c r="BB51" i="1"/>
  <c r="BA51" i="1"/>
  <c r="AZ51" i="1"/>
  <c r="J51" i="1"/>
  <c r="K51" i="1" s="1"/>
  <c r="BD49" i="1"/>
  <c r="BC49" i="1"/>
  <c r="BB49" i="1"/>
  <c r="BA49" i="1"/>
  <c r="AZ49" i="1"/>
  <c r="BD48" i="1"/>
  <c r="BC48" i="1"/>
  <c r="BB48" i="1"/>
  <c r="BA48" i="1"/>
  <c r="AZ48" i="1"/>
  <c r="BD47" i="1"/>
  <c r="BC47" i="1"/>
  <c r="BB47" i="1"/>
  <c r="BA47" i="1"/>
  <c r="AZ47" i="1"/>
  <c r="J47" i="1"/>
  <c r="K47" i="1" s="1"/>
  <c r="C46" i="1"/>
  <c r="BD45" i="1"/>
  <c r="BC45" i="1"/>
  <c r="BC55" i="1" s="1"/>
  <c r="BB45" i="1"/>
  <c r="BB55" i="1" s="1"/>
  <c r="BA45" i="1"/>
  <c r="AZ45" i="1"/>
  <c r="BD44" i="1"/>
  <c r="BD55" i="1" s="1"/>
  <c r="BC44" i="1"/>
  <c r="BB44" i="1"/>
  <c r="BA44" i="1"/>
  <c r="BA55" i="1" s="1"/>
  <c r="AZ44" i="1"/>
  <c r="AZ55" i="1" s="1"/>
  <c r="BD39" i="1"/>
  <c r="BC39" i="1"/>
  <c r="BB39" i="1"/>
  <c r="BA39" i="1"/>
  <c r="AZ39" i="1"/>
  <c r="BD37" i="1"/>
  <c r="BD41" i="1" s="1"/>
  <c r="BC37" i="1"/>
  <c r="BC41" i="1" s="1"/>
  <c r="BB37" i="1"/>
  <c r="BB41" i="1" s="1"/>
  <c r="BA37" i="1"/>
  <c r="BA41" i="1" s="1"/>
  <c r="AZ37" i="1"/>
  <c r="AZ41" i="1" s="1"/>
  <c r="J36" i="1"/>
  <c r="K36" i="1" s="1"/>
  <c r="C35" i="1"/>
  <c r="AZ24" i="1"/>
  <c r="BD24" i="1"/>
  <c r="BC24" i="1"/>
  <c r="BB24" i="1"/>
  <c r="BA24" i="1"/>
  <c r="BD22" i="1"/>
  <c r="BC22" i="1"/>
  <c r="BB22" i="1"/>
  <c r="BA22" i="1"/>
  <c r="BD21" i="1"/>
  <c r="BC21" i="1"/>
  <c r="BB21" i="1"/>
  <c r="BA21" i="1"/>
  <c r="AZ21" i="1"/>
  <c r="BD19" i="1"/>
  <c r="BC19" i="1"/>
  <c r="BB19" i="1"/>
  <c r="BA19" i="1"/>
  <c r="AZ19" i="1"/>
  <c r="BD17" i="1"/>
  <c r="BC17" i="1"/>
  <c r="BB17" i="1"/>
  <c r="BA17" i="1"/>
  <c r="AZ17" i="1"/>
  <c r="BD16" i="1"/>
  <c r="BC16" i="1"/>
  <c r="BB16" i="1"/>
  <c r="BA16" i="1"/>
  <c r="AZ16" i="1"/>
  <c r="AZ11" i="1"/>
  <c r="BD11" i="1"/>
  <c r="BC11" i="1"/>
  <c r="BB11" i="1"/>
  <c r="BA11" i="1"/>
  <c r="BD10" i="1"/>
  <c r="BC10" i="1"/>
  <c r="BB10" i="1"/>
  <c r="BA10" i="1"/>
  <c r="AZ10" i="1"/>
  <c r="BD9" i="1"/>
  <c r="BC9" i="1"/>
  <c r="BB9" i="1"/>
  <c r="BA9" i="1"/>
  <c r="BA29" i="1" s="1"/>
  <c r="G9" i="1"/>
  <c r="AZ9" i="1" s="1"/>
  <c r="AZ29" i="1" s="1"/>
  <c r="BA8" i="3" l="1"/>
  <c r="BA31" i="3" s="1"/>
  <c r="BA47" i="2"/>
  <c r="BA52" i="2" s="1"/>
  <c r="BA80" i="2"/>
  <c r="AM102" i="2" s="1"/>
  <c r="BB29" i="1"/>
  <c r="BC29" i="1"/>
  <c r="BD29" i="1"/>
  <c r="BA12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Benes Petr</author>
  </authors>
  <commentList>
    <comment ref="O6" authorId="0" shapeId="0" xr:uid="{CBD296D5-217B-4DBE-AE6D-6F89B3A22C1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P6" authorId="0" shapeId="0" xr:uid="{3A296061-8D14-4D88-BE78-159DBDC6937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Benes Petr</author>
  </authors>
  <commentList>
    <comment ref="S6" authorId="0" shapeId="0" xr:uid="{FAAC65A7-E1CE-4831-8811-9D39C6215A8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4A219F1-9CF4-415C-BF24-F16EF0B55D6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<sst xmlns="http://schemas.openxmlformats.org/spreadsheetml/2006/main" count="6350" uniqueCount="1668">
  <si>
    <t>Výkaz výměr</t>
  </si>
  <si>
    <t>Stavba :</t>
  </si>
  <si>
    <t>SAKO Brno, a.s., Projekt dotříďovací linky</t>
  </si>
  <si>
    <t xml:space="preserve"> </t>
  </si>
  <si>
    <t>Objekt :</t>
  </si>
  <si>
    <t>IO 02.01 Přípojka vody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</si>
  <si>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</si>
  <si>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</si>
  <si>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</si>
  <si>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</si>
  <si>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</si>
  <si>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</si>
  <si>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</si>
  <si>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</si>
  <si>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</si>
  <si>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</si>
  <si>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115101201</t>
  </si>
  <si>
    <t xml:space="preserve">Čerpání vody na výšku do 10 m, přítok do 500 l </t>
  </si>
  <si>
    <t>hod</t>
  </si>
  <si>
    <t>119004111</t>
  </si>
  <si>
    <t>Dočasné zajištění. podz. vedení-kabelů do 3 ks</t>
  </si>
  <si>
    <t>m</t>
  </si>
  <si>
    <t>Dočasné zajištění. podz. vedení - vodovodu do DN200</t>
  </si>
  <si>
    <t>130001101</t>
  </si>
  <si>
    <t>Příplatek za ztíž. vykopávky - 20% z pol.5</t>
  </si>
  <si>
    <t>m3</t>
  </si>
  <si>
    <t>132201201</t>
  </si>
  <si>
    <t xml:space="preserve">Hloubení rýh šířky do 200 cm v hor.3 do 100 m3 </t>
  </si>
  <si>
    <t xml:space="preserve"> dle výpisu - pro vodovod: 9,30 m3</t>
  </si>
  <si>
    <t xml:space="preserve">  </t>
  </si>
  <si>
    <t>132201209</t>
  </si>
  <si>
    <t>Příplatek za lepivost  v hor.3 - 50%</t>
  </si>
  <si>
    <t>151101101</t>
  </si>
  <si>
    <t>Zřízení pažení a rozepř.stěn rýh -příložné-hl. do 2 m</t>
  </si>
  <si>
    <t>m2</t>
  </si>
  <si>
    <t xml:space="preserve"> dle výpisu - pro vodovod: 17,60 m2</t>
  </si>
  <si>
    <t>151201111</t>
  </si>
  <si>
    <t>Odstranění pažení a rozepř.stěn-příložné-hl. do 2 m</t>
  </si>
  <si>
    <t>131201102</t>
  </si>
  <si>
    <t>Hloubení nezapažených jam v hor.3 do 1000 m3</t>
  </si>
  <si>
    <t xml:space="preserve"> dle výpisu - pro vodovod: 121,0 m3</t>
  </si>
  <si>
    <t>132201109</t>
  </si>
  <si>
    <t>Příplatek za lepivost  v hor.3</t>
  </si>
  <si>
    <t>161101101</t>
  </si>
  <si>
    <t xml:space="preserve">Svislé přemístění výkopku z hor.1-4 do 2,5 m </t>
  </si>
  <si>
    <t>162701105</t>
  </si>
  <si>
    <t>Vodorovné přemístění výkopku z hor.1-4 do 10 000m</t>
  </si>
  <si>
    <t xml:space="preserve"> dle výpisu - pro vodovod: 130,30 m3</t>
  </si>
  <si>
    <t>167101102</t>
  </si>
  <si>
    <t xml:space="preserve">Nakládání výkopku z hor.1-4 v množství přes 100 m3 </t>
  </si>
  <si>
    <t>171201101</t>
  </si>
  <si>
    <t>Uložení na skládku</t>
  </si>
  <si>
    <t>174101101</t>
  </si>
  <si>
    <t>Zásyp jam, rýh, šachet se zhutněním 2x hutnit po vrstvách  150 mm</t>
  </si>
  <si>
    <t>175101101</t>
  </si>
  <si>
    <t>Obsyp potrubí se zhutněním  vč. dodávky písku 0-4</t>
  </si>
  <si>
    <t>181101101</t>
  </si>
  <si>
    <t xml:space="preserve">Úprava pláně  bez zhutnění </t>
  </si>
  <si>
    <t>189000000</t>
  </si>
  <si>
    <t>Zajištění výkopu výstražnou páskou</t>
  </si>
  <si>
    <t>Dodávka</t>
  </si>
  <si>
    <t>1.1</t>
  </si>
  <si>
    <t>Kamenivo těžené-štěrkodrť vč. dopravy</t>
  </si>
  <si>
    <t>t</t>
  </si>
  <si>
    <t>Pol_20</t>
  </si>
  <si>
    <t>Skládkování</t>
  </si>
  <si>
    <t>Celkem za</t>
  </si>
  <si>
    <t>4</t>
  </si>
  <si>
    <t>Vodorovné konstrukce</t>
  </si>
  <si>
    <t>451572111</t>
  </si>
  <si>
    <t xml:space="preserve">Lože pod potrubí z písku v otevř.výkopu  </t>
  </si>
  <si>
    <t xml:space="preserve"> dle výpisu - pro vodovod: 1,60 m3</t>
  </si>
  <si>
    <t xml:space="preserve">452313131 </t>
  </si>
  <si>
    <t>Bloky pro potrubí z betonu C12/15</t>
  </si>
  <si>
    <t xml:space="preserve"> dle výpisu - pro vodovod: 0,50 m3</t>
  </si>
  <si>
    <t>452313192</t>
  </si>
  <si>
    <t>Příplatek k cenám za práce v šachtě</t>
  </si>
  <si>
    <t>452353192</t>
  </si>
  <si>
    <t xml:space="preserve">Bednění bloků pod potrubí </t>
  </si>
  <si>
    <t xml:space="preserve">452351192 </t>
  </si>
  <si>
    <t>452313131</t>
  </si>
  <si>
    <t>Podkladní deska z betonu C15 - pod AŠ</t>
  </si>
  <si>
    <t>452351101</t>
  </si>
  <si>
    <t>Bednění desek v otevřeném výkopu</t>
  </si>
  <si>
    <t>62</t>
  </si>
  <si>
    <t>Podlahové konstrukce</t>
  </si>
  <si>
    <t>632452113</t>
  </si>
  <si>
    <t>Vnitřní potěr dna cementovou maltou tl. 20 mm, hlazený ocelovým hladítkem</t>
  </si>
  <si>
    <t>Haw8510-54</t>
  </si>
  <si>
    <t>632452123</t>
  </si>
  <si>
    <t>Vnější potěr stropu cementovou maltou tl. 25 mm, hlazený ocelovým hladítkem</t>
  </si>
  <si>
    <t>Haw8510-55</t>
  </si>
  <si>
    <t>62 Podlahové konstrukce</t>
  </si>
  <si>
    <t>85</t>
  </si>
  <si>
    <t>Potrubí z trub - tvárná litina</t>
  </si>
  <si>
    <t>Haw8510-64</t>
  </si>
  <si>
    <t>850375121</t>
  </si>
  <si>
    <t>Výřez nebo výsek na potrubí litinovém DN300</t>
  </si>
  <si>
    <t>kus</t>
  </si>
  <si>
    <t>Haw8550-51</t>
  </si>
  <si>
    <t>850355121</t>
  </si>
  <si>
    <t>Výřez nebo výsek na potrubí litinovém DN200 - sekání</t>
  </si>
  <si>
    <t>851371131</t>
  </si>
  <si>
    <t>Montáž potrubí z tru litinových tlakových hrdlových v otevřeném výkopu DN200</t>
  </si>
  <si>
    <t>857371131</t>
  </si>
  <si>
    <t>Montáž tvarovek litinových jednoosých na potrubí z trub hrdlových DN 300 s integrovaným spojem</t>
  </si>
  <si>
    <t>857351131</t>
  </si>
  <si>
    <t>Montáž tvarovek litinových jednoosých na potrubí z trub hrdlových DN 200 s integrovaným spojem</t>
  </si>
  <si>
    <t>857242122</t>
  </si>
  <si>
    <t>Montáž tvarovek litinových  na potrubí z trub přírubových jednoosých DN 80 v šachtě</t>
  </si>
  <si>
    <t>857352122</t>
  </si>
  <si>
    <t>Montáž tvarovek litinových  na potrubí z trub přírubových jednoosých DN 200 v šachtě</t>
  </si>
  <si>
    <t>857354122</t>
  </si>
  <si>
    <t>Montáž tvarovek litinových  na potrubí z trub přírubových odbočných DN 200 v šachtě</t>
  </si>
  <si>
    <t>857374122</t>
  </si>
  <si>
    <t>Montáž tvarovek litinových  na potrubí z trub přírubových odbočných DN 300 ve výkopu</t>
  </si>
  <si>
    <t>857264122</t>
  </si>
  <si>
    <t>Montáž potrubí z trub litinových tlakových přírubových abnor. délek jedn. do 1 m přír.  DN 200  v šachtě</t>
  </si>
  <si>
    <t>899721112</t>
  </si>
  <si>
    <t>Signalizační vodič na potrubí DN nad 150 mm</t>
  </si>
  <si>
    <t>899722113</t>
  </si>
  <si>
    <t>Krytí potrubí výstražnou folií š. 34 cm modrá</t>
  </si>
  <si>
    <t>PipK160d</t>
  </si>
  <si>
    <t>PipK315</t>
  </si>
  <si>
    <t>85.1</t>
  </si>
  <si>
    <t>Trouby litinové tlakové z tvárné litiny hrdlové DN200  spoj BLS + těsnění  TYTON</t>
  </si>
  <si>
    <t>85.2</t>
  </si>
  <si>
    <t>Jištěný spoj BLS DN200</t>
  </si>
  <si>
    <t>85.3</t>
  </si>
  <si>
    <t>Jištěný spoj BLS DN300</t>
  </si>
  <si>
    <t>PipPE100-11-225</t>
  </si>
  <si>
    <t>85.4</t>
  </si>
  <si>
    <t>Odbočka přírub. T-kus DN 300/200</t>
  </si>
  <si>
    <t>PipPE100-11-90</t>
  </si>
  <si>
    <t>85.5</t>
  </si>
  <si>
    <t xml:space="preserve">Odbočka přírub. T-kus DN 200/80 </t>
  </si>
  <si>
    <t>85.6</t>
  </si>
  <si>
    <t>Tvarovka EU-kus DN300 TYTON</t>
  </si>
  <si>
    <t>85.7</t>
  </si>
  <si>
    <t>Tvarovka F-kus DN200</t>
  </si>
  <si>
    <t>85.8</t>
  </si>
  <si>
    <t>Koleno MK DN200 /22.5° TYTON</t>
  </si>
  <si>
    <t>85.9</t>
  </si>
  <si>
    <t xml:space="preserve">Redukce FFR 200/100 </t>
  </si>
  <si>
    <t>85.10</t>
  </si>
  <si>
    <t>Krátký kus FF DN100/600</t>
  </si>
  <si>
    <t>85.11</t>
  </si>
  <si>
    <t>Krátký kus FF DN100/400</t>
  </si>
  <si>
    <t>85.12</t>
  </si>
  <si>
    <t>Příruba XG DN80-1"</t>
  </si>
  <si>
    <t>85.13</t>
  </si>
  <si>
    <t xml:space="preserve">Spec. příruba pro PE DN200 jišť. tah  </t>
  </si>
  <si>
    <t>89</t>
  </si>
  <si>
    <t>Ostatní konstrukce na trubním vedení</t>
  </si>
  <si>
    <t>891351112</t>
  </si>
  <si>
    <t xml:space="preserve">Montáž šoupátek ve výkopu s osazením zemní soupravy DN200 </t>
  </si>
  <si>
    <t>891351222</t>
  </si>
  <si>
    <t>Montáž šoupátek v šachtě DN200 s ručním kolečkem</t>
  </si>
  <si>
    <t>891163111</t>
  </si>
  <si>
    <t>Montáž ventilů závitových DN25</t>
  </si>
  <si>
    <t>Montáž filtru v šachtě DN200 (jako šoupátko)</t>
  </si>
  <si>
    <t>Montáž zpětné klapky  DN 200 v šachtě</t>
  </si>
  <si>
    <t>891354121</t>
  </si>
  <si>
    <t xml:space="preserve">Montáž montážní vložky DN200 </t>
  </si>
  <si>
    <t>891359111</t>
  </si>
  <si>
    <t xml:space="preserve">Montáž navrtávacího pasu s ventilem na potrubí z trub plastických DN200 </t>
  </si>
  <si>
    <t>891262312</t>
  </si>
  <si>
    <t>Montáž vodoměru přírubových DN 100 v šachtě</t>
  </si>
  <si>
    <t>892351111</t>
  </si>
  <si>
    <t xml:space="preserve">Tlaková zkouška vodovodního potrubí  DN 150-200 </t>
  </si>
  <si>
    <t>892372111</t>
  </si>
  <si>
    <t xml:space="preserve">Zabezpečení konců vodovod. potrubí DN 300 </t>
  </si>
  <si>
    <t>892353122</t>
  </si>
  <si>
    <t>Proplach a dezifekce vodov. potrubí DN150-200</t>
  </si>
  <si>
    <t>892373122</t>
  </si>
  <si>
    <t>Proplach a dezifekce vodov. potrubí DN300</t>
  </si>
  <si>
    <t>JMA0000204</t>
  </si>
  <si>
    <t>893342111</t>
  </si>
  <si>
    <t>Šachty armaturní ze železového betonu se stropem z dílců, vnitřní půd. plochy přes 3,50m2 - 2x, AŠ 7,50 m2</t>
  </si>
  <si>
    <t>JMA0000205</t>
  </si>
  <si>
    <t>899401112</t>
  </si>
  <si>
    <t>Osazení  poklopů litinových šoupátkových</t>
  </si>
  <si>
    <t>JMA0121722</t>
  </si>
  <si>
    <t>899104112</t>
  </si>
  <si>
    <t>Osazení  poklopů litinových  včetně rámů, pro třídu zatížení D400</t>
  </si>
  <si>
    <t>JMA0122022</t>
  </si>
  <si>
    <t>894608112</t>
  </si>
  <si>
    <t>Výstuž šachet z oceli 10 505</t>
  </si>
  <si>
    <t>894608211</t>
  </si>
  <si>
    <t>Výstuž šachet ze svařovaných sítí typu Kari</t>
  </si>
  <si>
    <t>JMA7204043</t>
  </si>
  <si>
    <t>899501221</t>
  </si>
  <si>
    <t>Stupadla do šachet ocelová s PE povlakem vidlicová pro přímé zabudování do hmoždinek</t>
  </si>
  <si>
    <t>JMA7204073</t>
  </si>
  <si>
    <t>899713111</t>
  </si>
  <si>
    <t>Orientační tabulka na sloupu ocelovém</t>
  </si>
  <si>
    <t>JMA8326270</t>
  </si>
  <si>
    <t>89.1</t>
  </si>
  <si>
    <t>Šoupátko s přírubamí DN200  PN16</t>
  </si>
  <si>
    <t>JMA8705022</t>
  </si>
  <si>
    <t>89.2</t>
  </si>
  <si>
    <t>Montážní vložka DN200 PN16</t>
  </si>
  <si>
    <t>89.3</t>
  </si>
  <si>
    <t>Filtr voda DN 200 PN16</t>
  </si>
  <si>
    <t>JMAV-7818084</t>
  </si>
  <si>
    <t>89.4</t>
  </si>
  <si>
    <t>Zpětná klapka DN200 PN16</t>
  </si>
  <si>
    <t>89.5</t>
  </si>
  <si>
    <t xml:space="preserve">Ruční kolo DN 200 </t>
  </si>
  <si>
    <t>89.6</t>
  </si>
  <si>
    <t>Vodoměr přírubový DN 100</t>
  </si>
  <si>
    <t>89.7</t>
  </si>
  <si>
    <t>Navrtávací pas DN200 - 1" ( na potrbí z PE)</t>
  </si>
  <si>
    <t>89.8</t>
  </si>
  <si>
    <t>Kulový kohout K 1"</t>
  </si>
  <si>
    <t>89.9</t>
  </si>
  <si>
    <t>Litinový poklop 600 x 600/D400 (na panty)</t>
  </si>
  <si>
    <t>89.10</t>
  </si>
  <si>
    <t>Zemní souprava teleskopická-DN200</t>
  </si>
  <si>
    <t>89.11</t>
  </si>
  <si>
    <t>Ocelový sloupek s bet. patkou</t>
  </si>
  <si>
    <t>89.12</t>
  </si>
  <si>
    <t>Poklop šoupátkový</t>
  </si>
  <si>
    <t>89.13</t>
  </si>
  <si>
    <t>Podkladní deska pod šoupátkový poklop</t>
  </si>
  <si>
    <t>89.14</t>
  </si>
  <si>
    <t>Ruční kolo</t>
  </si>
  <si>
    <t>89.15</t>
  </si>
  <si>
    <t>Litinová mříž s rámem 300x300</t>
  </si>
  <si>
    <t>89.16</t>
  </si>
  <si>
    <t>Stropní překladd RZP 209x14x24</t>
  </si>
  <si>
    <t>89.17</t>
  </si>
  <si>
    <t>Stropní překladd RZP 119x14x24</t>
  </si>
  <si>
    <t>711</t>
  </si>
  <si>
    <t>Izolace proti vodě</t>
  </si>
  <si>
    <t>711111001</t>
  </si>
  <si>
    <t>Izolace proti zemní vlhkosti vodorovná nátěrem ALP - včetně dodávky penetračního laku ALP</t>
  </si>
  <si>
    <t>711111011</t>
  </si>
  <si>
    <t>Izolace proti zemní vlhkosti vodorovná nátěrem asfalt. 1x - včetně dodávky asfaltové suspenze SA-2x22,0 m2</t>
  </si>
  <si>
    <t>711141559</t>
  </si>
  <si>
    <t xml:space="preserve">Izolace proti zemní vlhkosti přitavením pásu 1x vrstva- včetně dodávky pásu </t>
  </si>
  <si>
    <t>711112001</t>
  </si>
  <si>
    <t>Izolace proti zemní vlhkosti svislá nátěrem ALP - včetně dodávky penetračního laku ALP</t>
  </si>
  <si>
    <t>711112002</t>
  </si>
  <si>
    <t>Izolace proti zemní vlhkosti svislá nátěrem asfaltovým 1x - včetně dodávky asfaltové suspenze SA-2x38,90m2</t>
  </si>
  <si>
    <t>711 Izolace proti vodě</t>
  </si>
  <si>
    <t>99</t>
  </si>
  <si>
    <t>Přesun hmot</t>
  </si>
  <si>
    <t>99823102</t>
  </si>
  <si>
    <t>Vodovod z trub litinových - v otevřeném výkopu</t>
  </si>
  <si>
    <t>99 Přesun hmot</t>
  </si>
  <si>
    <t>Rozpočet:</t>
  </si>
  <si>
    <t>IO 01.02.02 Přípojka dešťové kanalizace II.</t>
  </si>
  <si>
    <t>h</t>
  </si>
  <si>
    <t>119001402</t>
  </si>
  <si>
    <t>Dočasné zajištění kabelů do počtu 3 kabelů</t>
  </si>
  <si>
    <t>119001411</t>
  </si>
  <si>
    <t>Dočasné zajištění potrubí do DN 200</t>
  </si>
  <si>
    <t>Příplatek za ztíž. vykopávky 40 % z pol. 5</t>
  </si>
  <si>
    <t>132201202</t>
  </si>
  <si>
    <t xml:space="preserve">Hloubení rýh šířky do 200 cm v hor.3 přes 100 m3 </t>
  </si>
  <si>
    <t>pro kanalizaci - dle výpisu: 242,40 m3</t>
  </si>
  <si>
    <t>pro kanalizaci - dle výpisu: 218,60</t>
  </si>
  <si>
    <t>151401203</t>
  </si>
  <si>
    <t>Pažení stěn výkopu hnané, štětovnicemi, hl. do 12 m</t>
  </si>
  <si>
    <t>pro kanalizaci - dle výpisu: 298,0 m2</t>
  </si>
  <si>
    <t>151401213</t>
  </si>
  <si>
    <t>Odstranění pažení hnaného, štětovnicemi, hl. do 12 m</t>
  </si>
  <si>
    <t>pro kanalizaci - dle výpisu: 244,20</t>
  </si>
  <si>
    <t>151301302</t>
  </si>
  <si>
    <t>Rozepření stěn pažení - hnané - hl. do 8 m</t>
  </si>
  <si>
    <t>pro kanalizaci - dle výpisu: 242,40 m2</t>
  </si>
  <si>
    <t>151301312</t>
  </si>
  <si>
    <t>Odstranění rozepření stěn pažení - hnané - hl. do 8 m</t>
  </si>
  <si>
    <t>151401402</t>
  </si>
  <si>
    <t>Vzepření stěn pažení - hnané - hl. do 8 m</t>
  </si>
  <si>
    <t>151401412</t>
  </si>
  <si>
    <t>Odstranění vzepření stěn pažení - hnané - hl. do 8 m</t>
  </si>
  <si>
    <t>pro kanalizaci - dle výpisu: 117,2</t>
  </si>
  <si>
    <t>161101105</t>
  </si>
  <si>
    <t xml:space="preserve">Svislé přemístění výkopku z hor.1-4 přes 8 do 10 m </t>
  </si>
  <si>
    <t>pro kanalizaci - dle výpisu:  242,40 m3x0,70</t>
  </si>
  <si>
    <t>pro kanalizaci - dle výpisu: 109,1</t>
  </si>
  <si>
    <t>pro kanalizaci - dle výpisu: z pol.10: 242,40 m3</t>
  </si>
  <si>
    <t>167101101</t>
  </si>
  <si>
    <t xml:space="preserve">Nakládání výkopku z hor.1-4 v množství do 100 m3 </t>
  </si>
  <si>
    <t>171201201</t>
  </si>
  <si>
    <t xml:space="preserve">Uložení sypaniny na skládku </t>
  </si>
  <si>
    <t>Zásyp rýh se zhutněním- 2x hutnit po vrstvách 150 mm</t>
  </si>
  <si>
    <t>pro kanalizaci - dle výpisu: 211,75 m3</t>
  </si>
  <si>
    <t xml:space="preserve">Zajištění výkopu výstražnou páskou </t>
  </si>
  <si>
    <t>19</t>
  </si>
  <si>
    <t>Pol__20</t>
  </si>
  <si>
    <t xml:space="preserve">Poplatek za skládkování </t>
  </si>
  <si>
    <t>21</t>
  </si>
  <si>
    <t>Úprava podloží</t>
  </si>
  <si>
    <t>212752212</t>
  </si>
  <si>
    <t>Trativody z drenážních trubek plastových se zřízením štěrkopískového lože - DN100</t>
  </si>
  <si>
    <t>45</t>
  </si>
  <si>
    <t>Podkladní a vedlejší konstrukce</t>
  </si>
  <si>
    <t xml:space="preserve">Lože pod potrubí, objekty v ot. výkopu ze štěrkopísku  </t>
  </si>
  <si>
    <t>pro kanalizaci - dle výpisu: 2,95 m3</t>
  </si>
  <si>
    <t>452311131</t>
  </si>
  <si>
    <t>Podkladní kce z betonu v otevřeném výkopu C12/15</t>
  </si>
  <si>
    <t>pro kanalizaci - dle výpisu: 6,90 m3</t>
  </si>
  <si>
    <t xml:space="preserve">Bednění desek v otevřeném výkopu </t>
  </si>
  <si>
    <t>pro kanalizaci - dle výpisu:  4 m2</t>
  </si>
  <si>
    <t>452385111</t>
  </si>
  <si>
    <t>Podkladní pražce ze želbetonu tř. C12/15 pod potrubí v otevřeném výkopu</t>
  </si>
  <si>
    <t>pro kanalizaci - dle výpisu: 15 ks</t>
  </si>
  <si>
    <t>pro kanalizaci - dle výpisu: 22,6</t>
  </si>
  <si>
    <t>45.1</t>
  </si>
  <si>
    <t>Pražec ABO 50/10/25</t>
  </si>
  <si>
    <t>83</t>
  </si>
  <si>
    <t>Potrubí z trub z kameninových</t>
  </si>
  <si>
    <t>831352121</t>
  </si>
  <si>
    <t xml:space="preserve">Montáž potrubí trub z kameninových hrdlových s integrovaným těsněním v otevřeném výkopu DN 200 </t>
  </si>
  <si>
    <t>837354111</t>
  </si>
  <si>
    <t>Montáž kameninových útesů s hrdlem na potrubí betonovém DN200 (útes + jádrové odvrtání)</t>
  </si>
  <si>
    <t>83.1</t>
  </si>
  <si>
    <t>Kameninové trouby hrdlové DN200 - tř. 240, spoj K , spoj. systém F  15,30x1,015</t>
  </si>
  <si>
    <t>83.2</t>
  </si>
  <si>
    <t>Zkrácené trouby - element GA DN200 odtok ze šachty</t>
  </si>
  <si>
    <t>83.3</t>
  </si>
  <si>
    <t>Napojovací kameninový element C-DN200 na hlavní řad</t>
  </si>
  <si>
    <t>83.4</t>
  </si>
  <si>
    <t>Koleno 45° DN200</t>
  </si>
  <si>
    <t>83 Potrubí z trub kameninových</t>
  </si>
  <si>
    <t>831263195</t>
  </si>
  <si>
    <t>Příplatek za zřízení kanal. přípojky do DN 300</t>
  </si>
  <si>
    <t>892352121</t>
  </si>
  <si>
    <t>Zkouška těsnosti kanalizace DN 200 vzduchem</t>
  </si>
  <si>
    <t>úsek</t>
  </si>
  <si>
    <t>892492121</t>
  </si>
  <si>
    <t>Zkouška těsnosti šachet DN1000 vzduchem</t>
  </si>
  <si>
    <t>894212211</t>
  </si>
  <si>
    <t>Spádiště kanalizační z prostého betonu jednoduché  v. spádiště 0,60 m se dnem z betonu tř.C 25/30  se dnem obloženým čedičem s horním potrubím do DN250</t>
  </si>
  <si>
    <t>894118001</t>
  </si>
  <si>
    <t xml:space="preserve">Příplatek k cenám zkd 0,30 m výšky spádiště </t>
  </si>
  <si>
    <t>894102121</t>
  </si>
  <si>
    <t>Stěny šachet z kyselinotvorné kameniny tl. 120 mm</t>
  </si>
  <si>
    <t>355931117</t>
  </si>
  <si>
    <t>Stokové žlaby kameninové, tětivy délky 300 mm</t>
  </si>
  <si>
    <t>355231192</t>
  </si>
  <si>
    <t>Příplatek k cenám za práce ve štole</t>
  </si>
  <si>
    <t>899623141</t>
  </si>
  <si>
    <t>Obetonování potrubí v otevřeném výkopu, beton C12/15</t>
  </si>
  <si>
    <t>899643111</t>
  </si>
  <si>
    <t>Bednění pro obetonování potrubí v otevř. výkopu</t>
  </si>
  <si>
    <t>Stupadla do šachet ocelová s PE povlakem</t>
  </si>
  <si>
    <t>899911112</t>
  </si>
  <si>
    <t>Osazení ocelových součástí závěsných hmotnosti jednotlivě do 10 kg</t>
  </si>
  <si>
    <t>kg</t>
  </si>
  <si>
    <t>894812376</t>
  </si>
  <si>
    <t>Poklop litinový pro zatížení 40t s  beton. prstencem</t>
  </si>
  <si>
    <t>Výstuž šachet ze svařovaných sítí Kari</t>
  </si>
  <si>
    <t>Skruž přechodová 1000-600/580/120</t>
  </si>
  <si>
    <t>Skruž rovná 1000/250/120</t>
  </si>
  <si>
    <t>Skruž rovná 1000/1000/120</t>
  </si>
  <si>
    <t>Kameninový žlab DN200</t>
  </si>
  <si>
    <t>Tyč "U"100 dl. 1100 mm vč. nátěrů (zákl. + vrchní)</t>
  </si>
  <si>
    <t>Dřevěné dluže tl. 80 mm , dl. 1000 mm na  výšku 1100 včetně impregnace</t>
  </si>
  <si>
    <t>Těsnící proužek Waterstop</t>
  </si>
  <si>
    <t>Vyrovnávací bet. prstenec  625/100/120</t>
  </si>
  <si>
    <t>Staveništní přesun hmot</t>
  </si>
  <si>
    <t>998276101</t>
  </si>
  <si>
    <t xml:space="preserve">Přesun hmot, trubní vedení z kameninových trub, otevřený výkop </t>
  </si>
  <si>
    <t>;</t>
  </si>
  <si>
    <t>SAKO Brno a.s., Projekt dotříďovací linky</t>
  </si>
  <si>
    <t>IO 01.03 Areálová kanalizace</t>
  </si>
  <si>
    <t>119001421</t>
  </si>
  <si>
    <t>Dočasné zajištění kabelů do počtu do 3 kabelů</t>
  </si>
  <si>
    <t>119001401</t>
  </si>
  <si>
    <t>Dočasné zajištění potrubí vod. do DN 200</t>
  </si>
  <si>
    <t>119001101</t>
  </si>
  <si>
    <t>Příplatek za ztíž. vykopávky 5 % z pol.5</t>
  </si>
  <si>
    <t>Hloubení rýh v hor. 3 přes 1000m3</t>
  </si>
  <si>
    <t>pro kanalizaci - dle výpisu: 2 518,70 m3</t>
  </si>
  <si>
    <t>Příplatek za lepivost v hor. 3 - 50%</t>
  </si>
  <si>
    <t>Pažení a rozepření stěn rýh - příložné - hl. do 2 m</t>
  </si>
  <si>
    <t>pro kanalizaci - dle výpisu: 1 110,52 m2</t>
  </si>
  <si>
    <t>151101102</t>
  </si>
  <si>
    <t>Pažení a rozepření stěn rýh - příložné - hl. do 4 m</t>
  </si>
  <si>
    <t>pro kanalizaci - dle výpisu: 2 603,48 m2</t>
  </si>
  <si>
    <t>151101103</t>
  </si>
  <si>
    <t>Pažení a rozepření stěn rýh - zátažné - hl. do 8 m</t>
  </si>
  <si>
    <t>pro kanalizaci - dle výpisu: 164,80 m2</t>
  </si>
  <si>
    <t>151101111</t>
  </si>
  <si>
    <t>Odstranění pažení - příložné - hl. do 2 m</t>
  </si>
  <si>
    <t>151101112</t>
  </si>
  <si>
    <t>Odstranění pažení - příložné - hl. do 4 m</t>
  </si>
  <si>
    <t>151201113</t>
  </si>
  <si>
    <t>Odstranění pažení - zátažné - hl. do 8 m</t>
  </si>
  <si>
    <t>pro kanalizaci - dle výpisu: 1475,80 m3 x 0,50</t>
  </si>
  <si>
    <t>161101102</t>
  </si>
  <si>
    <t xml:space="preserve">Svislé přemístění výkopku z hor.1-4 do 4 m </t>
  </si>
  <si>
    <t>pro kanalizaci - dle výpisu: 976,52 m3 x 0,55</t>
  </si>
  <si>
    <t>161101104</t>
  </si>
  <si>
    <t xml:space="preserve">Svislé přemístění výkopku z hor.1-4 do 8m </t>
  </si>
  <si>
    <t>pro kanalizaci - dle výpisu: 57,70 m3 x 0,65</t>
  </si>
  <si>
    <t xml:space="preserve">pro kanalizaci - dle výpisu: 2 460,20 m3 </t>
  </si>
  <si>
    <t xml:space="preserve">Nakládání výkopku z hor.1-4 v množství nad 100 m3 </t>
  </si>
  <si>
    <t xml:space="preserve">Obsyp potrubí sypaninou se zhutněním vč. dodávky písku 0-4 mm </t>
  </si>
  <si>
    <t xml:space="preserve">pro kanalizaci - dle výpisu: 569,12 m3 </t>
  </si>
  <si>
    <t>Zásyp rýh se zhutněním 2x hutnit po vrstvách 150 mm</t>
  </si>
  <si>
    <t xml:space="preserve">pro kanalizaci - dle výpisu: 1 712,17 m3 </t>
  </si>
  <si>
    <t>1.2</t>
  </si>
  <si>
    <t>Čerpací šachta PVC400/2 m</t>
  </si>
  <si>
    <t>Pol__24</t>
  </si>
  <si>
    <t>451573111</t>
  </si>
  <si>
    <t xml:space="preserve">Lože pod potrubí z kameniva drobného těženého 0-4  </t>
  </si>
  <si>
    <t xml:space="preserve">pro kanalizaci - dle výpisu: 107,65 m3 </t>
  </si>
  <si>
    <t>87</t>
  </si>
  <si>
    <t>Potrubí z trub z plastických hmot</t>
  </si>
  <si>
    <t>871313121</t>
  </si>
  <si>
    <t>Montáž kanal. potrubí  z PVC těs. gum. krouž. DN160</t>
  </si>
  <si>
    <t>871353121</t>
  </si>
  <si>
    <t>Montáž kanal. potrubí  z PVC těs. gum. krouž. DN200</t>
  </si>
  <si>
    <t>871363121</t>
  </si>
  <si>
    <t>Montáž kanal. potrubí  z PVC těs. gum. krouž. DN250</t>
  </si>
  <si>
    <t>871373121</t>
  </si>
  <si>
    <t>Montáž kanal. potrubí  z PVC těs. gum. krouž. DN315</t>
  </si>
  <si>
    <t>871393121</t>
  </si>
  <si>
    <t>Montáž kanal. potrubí  z PVC těs. gum. krouž. DN400</t>
  </si>
  <si>
    <t>Montáž kanal. potrubí  z PVC těs. gum. krouž. DN500</t>
  </si>
  <si>
    <t>877315211</t>
  </si>
  <si>
    <t>Montáž tvarovek z PVC v ot. výkopu,jednoosých DN150</t>
  </si>
  <si>
    <t>877355211</t>
  </si>
  <si>
    <t>Montáž tvarovek z PVC v ot. výkopu,jednoosých DN200</t>
  </si>
  <si>
    <t>877365211</t>
  </si>
  <si>
    <t>Montáž tvarovek z PVC v ot. výkopu,jednoosých DN250</t>
  </si>
  <si>
    <t>877375211</t>
  </si>
  <si>
    <t>Montáž tvarovek z PVC v ot. výkopu,jednoosých DN300</t>
  </si>
  <si>
    <t>877395211</t>
  </si>
  <si>
    <t>Montáž tvarovek z PVC v ot. výkopu,jednoosých DN400</t>
  </si>
  <si>
    <t>877425211</t>
  </si>
  <si>
    <t>Montáž tvarovek z PVC v ot. výkopu,jednoosých DN500</t>
  </si>
  <si>
    <t>877355221</t>
  </si>
  <si>
    <t>Montáž tvarovek z PVC v ot. výkopu,dvouosých DN200</t>
  </si>
  <si>
    <t>877365221</t>
  </si>
  <si>
    <t>Montáž tvarovek z PVC v ot. výkopu,dvouosých DN250</t>
  </si>
  <si>
    <t>877375221</t>
  </si>
  <si>
    <t>Montáž tvarovek z PVC v ot. výkopu,dvouosých DN300</t>
  </si>
  <si>
    <t>877395221</t>
  </si>
  <si>
    <t>Montáž tvarovek z PVC v ot. výkopu,dvouosých DN400</t>
  </si>
  <si>
    <t>87.1</t>
  </si>
  <si>
    <t>Kanal. tr. hladké PVC SN12 - DN150    148x1,03</t>
  </si>
  <si>
    <t>87.2</t>
  </si>
  <si>
    <t>Kanal. tr. hladké PVC SN12 - DN200    72,5x1,03</t>
  </si>
  <si>
    <t>87.3</t>
  </si>
  <si>
    <t>Kanal. tr. hladké PVC SN12 - DN250   337x1,03</t>
  </si>
  <si>
    <t xml:space="preserve">87.4 </t>
  </si>
  <si>
    <t>Kanal. tr. hladké PVC SN12 - DN300    275,50x1,03</t>
  </si>
  <si>
    <t>87.5</t>
  </si>
  <si>
    <t>Kanal. tr. hladké PVC SN12 - DN400      81,0x1,03</t>
  </si>
  <si>
    <t>87.6</t>
  </si>
  <si>
    <t>Kanal. tr. hladké PVC SN12 - DN500      67,0x1,03</t>
  </si>
  <si>
    <t>87.7</t>
  </si>
  <si>
    <t>Odbočka 200/150/45°</t>
  </si>
  <si>
    <t>87.8</t>
  </si>
  <si>
    <t>Odbočka 250/150/45°</t>
  </si>
  <si>
    <t>87.9</t>
  </si>
  <si>
    <t>Odbočka 300/150/45°</t>
  </si>
  <si>
    <t>87.10</t>
  </si>
  <si>
    <t>Odbočka 300/200/45°</t>
  </si>
  <si>
    <t>87.11</t>
  </si>
  <si>
    <t>Odbočka 250/200/45°</t>
  </si>
  <si>
    <t>87.12</t>
  </si>
  <si>
    <t>87.13</t>
  </si>
  <si>
    <t>Odbočka 400/200/45°</t>
  </si>
  <si>
    <t>87.14</t>
  </si>
  <si>
    <t>Přesuvka DN150</t>
  </si>
  <si>
    <t>87.15</t>
  </si>
  <si>
    <t>Přesuvka DN200</t>
  </si>
  <si>
    <t>87.16</t>
  </si>
  <si>
    <t>Přesuvka DN250</t>
  </si>
  <si>
    <t>87.17</t>
  </si>
  <si>
    <t>Přesuvka DN300</t>
  </si>
  <si>
    <t>87.18</t>
  </si>
  <si>
    <t>Přesuvka DN400</t>
  </si>
  <si>
    <t>87.19</t>
  </si>
  <si>
    <t>Přesuvka DN500</t>
  </si>
  <si>
    <t>87.20</t>
  </si>
  <si>
    <t>Zátka DN150</t>
  </si>
  <si>
    <t>87.21</t>
  </si>
  <si>
    <t>Zátka DN200</t>
  </si>
  <si>
    <t>87.22</t>
  </si>
  <si>
    <t>Zátka DN250</t>
  </si>
  <si>
    <t>87.23</t>
  </si>
  <si>
    <t>Zátka DN300</t>
  </si>
  <si>
    <t>87.24</t>
  </si>
  <si>
    <t>Zátka DN400</t>
  </si>
  <si>
    <t>87.25</t>
  </si>
  <si>
    <t>Koleno DN150/45°</t>
  </si>
  <si>
    <t>87.26</t>
  </si>
  <si>
    <t>Koleno DN200/45°</t>
  </si>
  <si>
    <t>87.27</t>
  </si>
  <si>
    <t>Šachtová vložka DN150</t>
  </si>
  <si>
    <t>87.28</t>
  </si>
  <si>
    <t>Šachtová vložka DN200</t>
  </si>
  <si>
    <t>87.29</t>
  </si>
  <si>
    <t>Šachtová vložka DN250</t>
  </si>
  <si>
    <t>87.30</t>
  </si>
  <si>
    <t>Šachtová vložka DN300</t>
  </si>
  <si>
    <t>87.31</t>
  </si>
  <si>
    <t>Šachtová vložka DN400</t>
  </si>
  <si>
    <t>87.32</t>
  </si>
  <si>
    <t>Šachtová vložka DN500</t>
  </si>
  <si>
    <t>Revizní šachta DN600</t>
  </si>
  <si>
    <t>894812321</t>
  </si>
  <si>
    <t>Šachtové dno průtočné 600/250</t>
  </si>
  <si>
    <t xml:space="preserve">             </t>
  </si>
  <si>
    <t>Šachtové dno průtočné 600/300</t>
  </si>
  <si>
    <t>894812332</t>
  </si>
  <si>
    <t>Roura šachtová korugovaná , sv. hloubky 2 m</t>
  </si>
  <si>
    <t>894812339</t>
  </si>
  <si>
    <t>Příplatek za uříznutí roury</t>
  </si>
  <si>
    <t>Poklop litinový pro zatížení 40t s bet. prstencem</t>
  </si>
  <si>
    <t>Ostatní konstrukce</t>
  </si>
  <si>
    <t>Příplatek za zřízení kanalizační přípojky DN do 300 mm</t>
  </si>
  <si>
    <t>892312121</t>
  </si>
  <si>
    <t>Zkouška těsnosti kanalizace DN 150, vzduchem</t>
  </si>
  <si>
    <t xml:space="preserve">Zkouška těsnosti kanalizace DN 200, vzduchem </t>
  </si>
  <si>
    <t>892362121</t>
  </si>
  <si>
    <t xml:space="preserve">Zkouška těsnosti kanalizace DN 250, vzduchem </t>
  </si>
  <si>
    <t>892372121</t>
  </si>
  <si>
    <t xml:space="preserve">Zkouška těsnosti kanalizace DN 300, vzduchem </t>
  </si>
  <si>
    <t>892392121</t>
  </si>
  <si>
    <t xml:space="preserve">Zkouška těsnosti kanalizace DN 400, vzduchem </t>
  </si>
  <si>
    <t>892422121</t>
  </si>
  <si>
    <t xml:space="preserve">Zkouška těsnosti kanalizace DN 500, vzduchem </t>
  </si>
  <si>
    <t>894411111</t>
  </si>
  <si>
    <t xml:space="preserve">Zřízení šachet z dílců , potrubí do DN200 </t>
  </si>
  <si>
    <t>894441121</t>
  </si>
  <si>
    <t xml:space="preserve">Zřízení šachet z dílců , potrubí DN 250-300 </t>
  </si>
  <si>
    <t>894411131</t>
  </si>
  <si>
    <t xml:space="preserve">Zřízení šachet z dílců , potrubí DN 400 </t>
  </si>
  <si>
    <t>894411141</t>
  </si>
  <si>
    <t xml:space="preserve">Zřízení šachet z dílců , potrubí DN 500 </t>
  </si>
  <si>
    <t>899104111</t>
  </si>
  <si>
    <t xml:space="preserve">Osazení poklopu s rámem nad 150 kg </t>
  </si>
  <si>
    <t>Lit. poklop s betonovou výplní 600/D400</t>
  </si>
  <si>
    <t>Přechodová skruž  62-100/60/12-PS</t>
  </si>
  <si>
    <t xml:space="preserve">Rovná skruž   100/25/12-PS </t>
  </si>
  <si>
    <t xml:space="preserve">Rovná skruž  100/50/12-PS </t>
  </si>
  <si>
    <t>Šachtové dno TBZ 100/80 PS</t>
  </si>
  <si>
    <t>Šachtové dno TBZ 100/100 PS</t>
  </si>
  <si>
    <t>Vyrovnávací bet. prstenec  625/40/120</t>
  </si>
  <si>
    <t>Vyrovnávací bet. prstenec  625/60/120</t>
  </si>
  <si>
    <t>Vyrovnávací bet. prstenec  625/80/120</t>
  </si>
  <si>
    <t>Těsnění EMT DN1000</t>
  </si>
  <si>
    <t>89 Ostatní konstrukce</t>
  </si>
  <si>
    <t xml:space="preserve">Přesun hmot, trubní vedení plastová, otevř. výkop </t>
  </si>
  <si>
    <t>IO 01.02.01 Přípojka vody</t>
  </si>
  <si>
    <t>IO 01.04 Odlučovač ropných látek</t>
  </si>
  <si>
    <t>Vykopávky nezapažených jam v hor. 3 do 1000 m3</t>
  </si>
  <si>
    <t>123202109</t>
  </si>
  <si>
    <t>Svislé přemístění výkopku z hor.1-4 do 8 m</t>
  </si>
  <si>
    <t>pro ORL - dle výpisu: 256,50 m3 x 0,40</t>
  </si>
  <si>
    <t>pro ORL - dle výpisu: 256,50 m3</t>
  </si>
  <si>
    <t>pro ORL - dle výpisu: 515,20 m3</t>
  </si>
  <si>
    <t>174101103</t>
  </si>
  <si>
    <t xml:space="preserve">Zásyp jam se zhutněním 2x hutnit po vrstvách 150 mm </t>
  </si>
  <si>
    <t>pro ORL - dle výpisu: 477,0 m3</t>
  </si>
  <si>
    <t>Kamenivo drcené - makadam</t>
  </si>
  <si>
    <t>Čerpací šachta DN400/1 m</t>
  </si>
  <si>
    <t>Pol__13</t>
  </si>
  <si>
    <t>Lože pod objekty z kameniva drob. těženého 0-4 mm</t>
  </si>
  <si>
    <t>pro ORL - dle výpisu:  0,45 m3</t>
  </si>
  <si>
    <t>451541111</t>
  </si>
  <si>
    <t>Lože pod objekty ze štěrkodrti (zaválcování dna jámy)</t>
  </si>
  <si>
    <t>pro ORL - dle výpisu:  1,55 m3</t>
  </si>
  <si>
    <t>Podkladní deska z betonu C12/15</t>
  </si>
  <si>
    <t>pro ORL - dle výpisu:  5,05 m3</t>
  </si>
  <si>
    <t>Bednění podkladních desek</t>
  </si>
  <si>
    <t>452368211</t>
  </si>
  <si>
    <t>Výstuž desek ze svař. sítí  typu Kari 8/100</t>
  </si>
  <si>
    <t>894412411</t>
  </si>
  <si>
    <t>Osazení žel.betonových dílců,skruží přechodových</t>
  </si>
  <si>
    <t>894411311</t>
  </si>
  <si>
    <t>Osazení žel.betonových dílců,skruží rovných</t>
  </si>
  <si>
    <t>Osazení poklopu s rámem nad 150 kg - D400</t>
  </si>
  <si>
    <t>Přechodová skruž  62-100/60/9-PS</t>
  </si>
  <si>
    <t xml:space="preserve">Rovná skruž  TBS100/25/12-PS </t>
  </si>
  <si>
    <t xml:space="preserve">Rovná skruž  TBS100/50/12-PS </t>
  </si>
  <si>
    <t>38</t>
  </si>
  <si>
    <t>Kompletní kce</t>
  </si>
  <si>
    <t>386110114</t>
  </si>
  <si>
    <t>Montáž odluč. ropných látek želbeton., průtoku 150l/s</t>
  </si>
  <si>
    <t>933901111</t>
  </si>
  <si>
    <t>Zkouška vodotěsnosti nádrže OLK( 24,0m3 + 16,0 m3)</t>
  </si>
  <si>
    <t>933901311</t>
  </si>
  <si>
    <t>Naplnění nádrže vodou vč. dodávky vody</t>
  </si>
  <si>
    <t>38.1</t>
  </si>
  <si>
    <t>OLK : AS-TOP 150 RC/ER/B Q = 150 l/s</t>
  </si>
  <si>
    <t>kpl</t>
  </si>
  <si>
    <t xml:space="preserve">    </t>
  </si>
  <si>
    <t>38.2</t>
  </si>
  <si>
    <t>Doprava nádrží - 2 ks</t>
  </si>
  <si>
    <t>38 Kompletní kce</t>
  </si>
  <si>
    <t>998142251</t>
  </si>
  <si>
    <t>Přesun hmot: nádrže betonové v. do 25 m</t>
  </si>
  <si>
    <t xml:space="preserve">Položkový rozpočet </t>
  </si>
  <si>
    <t>#TypZaznamu#</t>
  </si>
  <si>
    <t>S:</t>
  </si>
  <si>
    <t>2662020</t>
  </si>
  <si>
    <t>Sako a.s. Brno - Dotříďovací linka - DPS</t>
  </si>
  <si>
    <t>STA</t>
  </si>
  <si>
    <t>O:</t>
  </si>
  <si>
    <t>IO 01</t>
  </si>
  <si>
    <t>Rozvody kanalizace</t>
  </si>
  <si>
    <t>ING</t>
  </si>
  <si>
    <t>OBJ</t>
  </si>
  <si>
    <t>R:</t>
  </si>
  <si>
    <t>IO 01.05</t>
  </si>
  <si>
    <t>Retenční a vsakovací objekty</t>
  </si>
  <si>
    <t>ROZ</t>
  </si>
  <si>
    <t>Množství</t>
  </si>
  <si>
    <t>Cena / MJ</t>
  </si>
  <si>
    <t>Celkem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</si>
  <si>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</si>
  <si>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</si>
  <si>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</si>
  <si>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</si>
  <si>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</si>
  <si>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</si>
  <si>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</si>
  <si>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</si>
  <si>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</si>
  <si>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</si>
  <si>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</si>
  <si>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</si>
  <si>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</si>
  <si>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</si>
  <si>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</si>
  <si>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</si>
  <si>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DIL</t>
  </si>
  <si>
    <t>131201113</t>
  </si>
  <si>
    <t>Hloubení nezapaž. jam hor.3 do 10000 m3, STROJNĚ</t>
  </si>
  <si>
    <t>RTS 20/ I</t>
  </si>
  <si>
    <t>RTS 19/ II</t>
  </si>
  <si>
    <t>Práce</t>
  </si>
  <si>
    <t>POL1_1</t>
  </si>
  <si>
    <t>((19,0*13,4)+(32,8*27,4))*0,5*6,7</t>
  </si>
  <si>
    <t>VV</t>
  </si>
  <si>
    <t>131201119</t>
  </si>
  <si>
    <t>Příplatek za lepivost - hloubení nezap.jam v hor.3</t>
  </si>
  <si>
    <t>3863,622</t>
  </si>
  <si>
    <t>Vodorovné přemístění výkopku z hor.1-4 do 10000 m</t>
  </si>
  <si>
    <t xml:space="preserve">přebytečná zemina : </t>
  </si>
  <si>
    <t>výkop : 3863,6</t>
  </si>
  <si>
    <t>zásyp : -2645,6</t>
  </si>
  <si>
    <t>161101103</t>
  </si>
  <si>
    <t>Svislé přemístění výkopku z hor.1-4 do 6,0 m</t>
  </si>
  <si>
    <t>12% z celkového výkopu : 3863,622*0,12</t>
  </si>
  <si>
    <t>162201102</t>
  </si>
  <si>
    <t>Vodorovné přemístění výkopku z hor.1-4 do 50 m</t>
  </si>
  <si>
    <t>2645,6345*2</t>
  </si>
  <si>
    <t>Nakládání výkopku z hor.1-4 v množství nad 100 m3</t>
  </si>
  <si>
    <t>2645,6345</t>
  </si>
  <si>
    <t xml:space="preserve">zpět na zásyp : </t>
  </si>
  <si>
    <t>Uložení sypaniny na skl.-sypanina na výšku přes 2m</t>
  </si>
  <si>
    <t>Zásyp jam, rýh, šachet se zhutněním - hutnit po vrstvách tl. 30cm</t>
  </si>
  <si>
    <t>výkop : 3863,622</t>
  </si>
  <si>
    <t>odpočet komunikace 600mm : -32,8*27,4*0,6</t>
  </si>
  <si>
    <t>odpočet nádrže : -16,0*10,4*3,63</t>
  </si>
  <si>
    <t>odpočet desky : -16,4*10,8*0,3</t>
  </si>
  <si>
    <t>odpočet vstupních šachet : -3,14*0,625*0,625*2,2*8</t>
  </si>
  <si>
    <t>199100046</t>
  </si>
  <si>
    <t xml:space="preserve">Poplatek za skládku zeminy </t>
  </si>
  <si>
    <t>tuna</t>
  </si>
  <si>
    <t>Vlastní</t>
  </si>
  <si>
    <t>BP 19/II</t>
  </si>
  <si>
    <t>POL1_</t>
  </si>
  <si>
    <t>1218*1,8</t>
  </si>
  <si>
    <t>115</t>
  </si>
  <si>
    <t>Čerpání vody</t>
  </si>
  <si>
    <t>115100001</t>
  </si>
  <si>
    <t>Čerpání vody na výšku 10 m, do 500 l včetně pohotovosti čerpací soupravy</t>
  </si>
  <si>
    <t>Agregovaná položka</t>
  </si>
  <si>
    <t>POL2_1</t>
  </si>
  <si>
    <t>doba čerpání cca 2 týdny : 24,0*7*2</t>
  </si>
  <si>
    <t>2</t>
  </si>
  <si>
    <t>Základy a zvláštní zakládání</t>
  </si>
  <si>
    <t>242000001</t>
  </si>
  <si>
    <t>Studna spouštěná DN 800 výkop, osazení plášťě, výplň dna, odvoz 20 m</t>
  </si>
  <si>
    <t>211</t>
  </si>
  <si>
    <t>Drenáž</t>
  </si>
  <si>
    <t>212750010</t>
  </si>
  <si>
    <t>Trativody z drenážních trubek lože štěrkopís.,obsyp kamenivem,světlost trub 10cm</t>
  </si>
  <si>
    <t>Součtová</t>
  </si>
  <si>
    <t>POL2_</t>
  </si>
  <si>
    <t>18,4*2+12,8*2</t>
  </si>
  <si>
    <t>27</t>
  </si>
  <si>
    <t>Základy</t>
  </si>
  <si>
    <t>273321611</t>
  </si>
  <si>
    <t>Železobeton základových desek C 30/37 - XA2</t>
  </si>
  <si>
    <t>10,8*16,4*0,2</t>
  </si>
  <si>
    <t>273351215</t>
  </si>
  <si>
    <t>Bednění stěn základových desek - zřízení</t>
  </si>
  <si>
    <t>(10,8+10,8+16,4+16,4)*0,2</t>
  </si>
  <si>
    <t>273351216</t>
  </si>
  <si>
    <t>Bednění stěn základových desek - odstranění</t>
  </si>
  <si>
    <t>273361821</t>
  </si>
  <si>
    <t>Výztuž základových desek z beton. oceli 10505 (R)</t>
  </si>
  <si>
    <t>odhad 120kg/m3 : 35,424*0,12</t>
  </si>
  <si>
    <t>63</t>
  </si>
  <si>
    <t>Podlahy a podlahové konstrukce</t>
  </si>
  <si>
    <t>631313511</t>
  </si>
  <si>
    <t>Mazanina betonová tl. 8 - 12 cm C 12/15</t>
  </si>
  <si>
    <t>11,0*16,6*0,1</t>
  </si>
  <si>
    <t>631351101</t>
  </si>
  <si>
    <t>Bednění stěn, rýh a otvorů v podlahách - zřízení</t>
  </si>
  <si>
    <t>(11,0+11,0+16,6+16,6)*0,1</t>
  </si>
  <si>
    <t>631351102</t>
  </si>
  <si>
    <t>Bednění stěn, rýh a otvorů v podlahách -odstranění</t>
  </si>
  <si>
    <t>631571015</t>
  </si>
  <si>
    <t>Násyp z písku prosátého tl. do 30 mm</t>
  </si>
  <si>
    <t>10,8*16,4</t>
  </si>
  <si>
    <t>891</t>
  </si>
  <si>
    <t>Vsakovací jímky</t>
  </si>
  <si>
    <t>891.1 - nabídka</t>
  </si>
  <si>
    <t>Retenční nádrž 16,0 x 10,4 x 3,6 m  dodávka + montáž  vč. plovákového regulátoru průtoku</t>
  </si>
  <si>
    <t>soubor</t>
  </si>
  <si>
    <t>Indiv</t>
  </si>
  <si>
    <t xml:space="preserve">v cene zahrnuto: : </t>
  </si>
  <si>
    <t xml:space="preserve">- doprava nádrže na stavbu : </t>
  </si>
  <si>
    <t xml:space="preserve">- spojovací a těsnící materiál : </t>
  </si>
  <si>
    <t xml:space="preserve">- ploplastovaná stupadla v RN : </t>
  </si>
  <si>
    <t xml:space="preserve">- pronájem jeřábu : </t>
  </si>
  <si>
    <t xml:space="preserve">- propojení sestav nádrží : </t>
  </si>
  <si>
    <t>END</t>
  </si>
  <si>
    <t>IO 02.02 Areálové rozvody vody</t>
  </si>
  <si>
    <t>Dočasné zajištění vod. potrubí do DN200</t>
  </si>
  <si>
    <t>Dočasné zajištění kabelů- do počtu 3 kabelů</t>
  </si>
  <si>
    <t>Ztížení vykopávky v blízkosti podz. vedení -10% z pol.5</t>
  </si>
  <si>
    <t xml:space="preserve">Hloubení rýh šířky do 200 cm v hor.3 do 1000 m3 </t>
  </si>
  <si>
    <t>pro vodovod- dle výpisu: 1010,50 m3</t>
  </si>
  <si>
    <t>Příplatek za lepivost v hor.3 - 50%</t>
  </si>
  <si>
    <t>Zřízení pažení a rozepření stěn rýh-příložné do 2 m</t>
  </si>
  <si>
    <t>pro vodovod- dle výpisu: 1219,26 m2</t>
  </si>
  <si>
    <t>Odstranění pažení a rozepření stěn rýh-příložné do 2 m</t>
  </si>
  <si>
    <t>Svislé přemístění výkopku z hor.1-4 do 2,5 m - 50%</t>
  </si>
  <si>
    <t>162301101</t>
  </si>
  <si>
    <t xml:space="preserve">Vodorovné přemístění výkopku z hor.1-4 do 10 km </t>
  </si>
  <si>
    <t>pro vodovod- dle výpisu: 883,36 m3</t>
  </si>
  <si>
    <t xml:space="preserve">Zásyp jam, rýh, šachet se zhutněním 2x hutnit po vrstvách tl. 150 mm - dle výpisu:  498,80m3 </t>
  </si>
  <si>
    <t>Obsyp potrubí sypaninou se zhutněním vč. dodávky písku 0-4 mm</t>
  </si>
  <si>
    <t xml:space="preserve">Úprava pláně  v hor. 1-4, bez zhutnění </t>
  </si>
  <si>
    <t>Kamenivo těžené - štěrkodrť vč. dopravy</t>
  </si>
  <si>
    <t>Pol_19</t>
  </si>
  <si>
    <t>11</t>
  </si>
  <si>
    <t>Přípravné práce</t>
  </si>
  <si>
    <t>113107112</t>
  </si>
  <si>
    <t>Odstranění podkladů z kameniva těženého tl.do 200 mm</t>
  </si>
  <si>
    <t>113107123</t>
  </si>
  <si>
    <t>Odstranění podkladů z kameniva hrubého tl.do 300 mm</t>
  </si>
  <si>
    <t>113107132</t>
  </si>
  <si>
    <t>Odstranění podkladů z betonu  tl. do 300 mm</t>
  </si>
  <si>
    <t>11 Přípravné práce</t>
  </si>
  <si>
    <t>Podkladní konstrukce</t>
  </si>
  <si>
    <t xml:space="preserve">     </t>
  </si>
  <si>
    <t xml:space="preserve">452113141  </t>
  </si>
  <si>
    <t>Bloky pro potrubí z betonu  prostého tř. C16/20</t>
  </si>
  <si>
    <t>452353101</t>
  </si>
  <si>
    <t>Bednění bloků pod potrubí vč.odbednění</t>
  </si>
  <si>
    <t>45 Podkladní konstrukce</t>
  </si>
  <si>
    <t>Potrubí z trub litinových TLT</t>
  </si>
  <si>
    <t xml:space="preserve">Montáž tvarovek litin. jednoos.přír. výkop DN 80 </t>
  </si>
  <si>
    <t>857262122</t>
  </si>
  <si>
    <t xml:space="preserve">Montáž tvarovek litin. jednoos.přír. výkop DN 100 </t>
  </si>
  <si>
    <t xml:space="preserve">Montáž tvarovek litin. jednoos.přír. výkop DN 200 </t>
  </si>
  <si>
    <t xml:space="preserve">Montáž tvarovek litin. odbočných přír. výkop DN 200 </t>
  </si>
  <si>
    <t>T-kus DN 200</t>
  </si>
  <si>
    <t xml:space="preserve">FF-kus 100/200 </t>
  </si>
  <si>
    <t xml:space="preserve">FF-kus 80/200 </t>
  </si>
  <si>
    <t xml:space="preserve">Koleno přírubové 90° s patkou DN 100 </t>
  </si>
  <si>
    <t xml:space="preserve">Koleno přírubové 90°  s patkou DN 80  </t>
  </si>
  <si>
    <t>Redukce  přírubová 200/80</t>
  </si>
  <si>
    <t>Redukce přírubová 200/100</t>
  </si>
  <si>
    <t>Příruba slepá DN 200</t>
  </si>
  <si>
    <t xml:space="preserve">Spec. příruba "S2000" pro PE, jišť. posunu-200/225 </t>
  </si>
  <si>
    <t>871351142</t>
  </si>
  <si>
    <t xml:space="preserve">MTZ trubek z PE100 SDR11,výkop, d32 mm </t>
  </si>
  <si>
    <t xml:space="preserve">MTZ trubek z PE100 SDR11,výkop, svař. eltvar. d90 mm </t>
  </si>
  <si>
    <t xml:space="preserve">MTZ trubek z PE100 SDR11,výkop, svař. eltvar. d225 mm </t>
  </si>
  <si>
    <t>877161102</t>
  </si>
  <si>
    <t>MTZ eltvarovek PE d32 -spojek</t>
  </si>
  <si>
    <t>MTZ eltvarovek PE d32 - kolen 90°</t>
  </si>
  <si>
    <t>877241101</t>
  </si>
  <si>
    <t>MTZ eltvarovek PE d90 -spojek</t>
  </si>
  <si>
    <t>877161101</t>
  </si>
  <si>
    <t>MTZ eltvarovek PE d225 -spojek</t>
  </si>
  <si>
    <t>877351101</t>
  </si>
  <si>
    <t>MTZ eltvarovek PE d225 -oblouků</t>
  </si>
  <si>
    <t>877351113</t>
  </si>
  <si>
    <t>MTZ eltvarovek PE d225 - "T" odbočka</t>
  </si>
  <si>
    <t>899721111</t>
  </si>
  <si>
    <t>Signalizační vodič na potrubí plastovém do 150 mm</t>
  </si>
  <si>
    <t>Signalizační vodič na potrubí plastovém nad 150 mm</t>
  </si>
  <si>
    <t>Krytí potrubí z plastů výstražnou folií š. 34 cm</t>
  </si>
  <si>
    <t>Tr. voda  d225x20,5 z PE100RC SDR11-768,0x1,015</t>
  </si>
  <si>
    <t>Tr. voda d90x8,2 z PE100RC SDR11-17,5x1,015</t>
  </si>
  <si>
    <t>Tr. voda  d32x3  z PE100RC SDR11- 43,0x1,015</t>
  </si>
  <si>
    <t>87.4</t>
  </si>
  <si>
    <t>Oblouk 90°PEd225</t>
  </si>
  <si>
    <t>Oblouk 30°PEd225</t>
  </si>
  <si>
    <t>Oblouk 22°PEd225</t>
  </si>
  <si>
    <t>Oblouk 11°PEd225</t>
  </si>
  <si>
    <t xml:space="preserve">T PE -d225 </t>
  </si>
  <si>
    <t>Elspojka PEd32</t>
  </si>
  <si>
    <t>Elspojka PEd90</t>
  </si>
  <si>
    <t>Elspojka PEd225</t>
  </si>
  <si>
    <t>Lemový nákružek PEd225</t>
  </si>
  <si>
    <t>Otočná příruba PP DN200</t>
  </si>
  <si>
    <t>Elkoleno 90°-PEd32</t>
  </si>
  <si>
    <t>Vyhledávací vývod</t>
  </si>
  <si>
    <t>891267211</t>
  </si>
  <si>
    <t>Montáž nadzemních hydrantů DN100</t>
  </si>
  <si>
    <t>891267111</t>
  </si>
  <si>
    <t>Montáž podzemních hydrantů DN100</t>
  </si>
  <si>
    <t>891247111</t>
  </si>
  <si>
    <t>Montáž podzemních hydrantů DN80</t>
  </si>
  <si>
    <t xml:space="preserve">Montáž vodov. armatur -ventilů DN25 </t>
  </si>
  <si>
    <t>891241112</t>
  </si>
  <si>
    <t>Montáž vodovodních šoupátek DN 80 ,výkop</t>
  </si>
  <si>
    <t>891261112</t>
  </si>
  <si>
    <t>Montáž vodovodních šoupátek DN 100 ,výkop</t>
  </si>
  <si>
    <t>Montáž vodovodních šoupátek DN 200,výkop</t>
  </si>
  <si>
    <t xml:space="preserve">Montáž navrtávacích pasů s ventilem - DN 200 </t>
  </si>
  <si>
    <t>892241111</t>
  </si>
  <si>
    <t xml:space="preserve">Tlaková zkouška vodovodního potrubí do DN 80 </t>
  </si>
  <si>
    <t xml:space="preserve">Tlaková zkouška vodovodního potrubí DN 200 </t>
  </si>
  <si>
    <t xml:space="preserve">Proplach vodovodního potrubí do DN 70 </t>
  </si>
  <si>
    <t>892273122</t>
  </si>
  <si>
    <t xml:space="preserve">Proplach vodovodního potrubí DN 80 </t>
  </si>
  <si>
    <t xml:space="preserve">Proplach vodovodního potrubí DN 200 </t>
  </si>
  <si>
    <t>892 37-2111</t>
  </si>
  <si>
    <t>899401113</t>
  </si>
  <si>
    <t>Osazení poklopů hydrantových</t>
  </si>
  <si>
    <t>Osazení poklopů šoupátkových</t>
  </si>
  <si>
    <t>899121101</t>
  </si>
  <si>
    <t>Osazení poklopů ventilových</t>
  </si>
  <si>
    <t>899712111</t>
  </si>
  <si>
    <t>Orientační tabulka na zdivu</t>
  </si>
  <si>
    <t>Orientační tabulka na sloupku ocelovém</t>
  </si>
  <si>
    <t>Hydrant nadzemní  PN16 DN 100/1,5 A2B</t>
  </si>
  <si>
    <t>Hydrant podzemní PN16 DN 100/1,5 A2B</t>
  </si>
  <si>
    <t>Hydrant podzemní  PN16 DN 80/1,5 2B</t>
  </si>
  <si>
    <t>Vod. šoupátko př. kr. PN16   DN 80 č.4000E2</t>
  </si>
  <si>
    <t>Vod. šoupátko př. S2000 PN16   DN 80/90 č.4041E2</t>
  </si>
  <si>
    <t>Vod. šoupátko př. kr. PN 16   DN 100 č.4000E2</t>
  </si>
  <si>
    <t>Vod. šoupátko př. S2000 PN 16    DN 200/225 č.4041E2</t>
  </si>
  <si>
    <t>Zemní souprava šoupátková telesk. DN 80-100</t>
  </si>
  <si>
    <t>Zemní souprava šoupátková DN 200</t>
  </si>
  <si>
    <t>Zemní souprava ventilová pro D.P. DN 25</t>
  </si>
  <si>
    <t xml:space="preserve">Navrtávácí pas s ventilem DN 200-1" </t>
  </si>
  <si>
    <t>Šoupátko DN25 pro D.P.</t>
  </si>
  <si>
    <t>Poklop hydrantový</t>
  </si>
  <si>
    <t>Poklop ventilový pro D.P.</t>
  </si>
  <si>
    <t>5</t>
  </si>
  <si>
    <t>Kryty-vyspravení</t>
  </si>
  <si>
    <t>566901111</t>
  </si>
  <si>
    <t>Vyspravení podkladu po překopech štěrkopískem</t>
  </si>
  <si>
    <t>566903111</t>
  </si>
  <si>
    <t>Vyspravení podkladu po překopech kamenivem hrubým drceným - makadam tl. 20 cm</t>
  </si>
  <si>
    <t>567211120</t>
  </si>
  <si>
    <t>Podklad z kameniva stmeleného cementem t. 12  cm</t>
  </si>
  <si>
    <t>Kryt z betonu tř. II tl. 20 cm</t>
  </si>
  <si>
    <t>998224111</t>
  </si>
  <si>
    <t>Přesun hmot, pozemní komunikace, kryt betonový</t>
  </si>
  <si>
    <t>5 Kryty -vyspravení</t>
  </si>
  <si>
    <t>9</t>
  </si>
  <si>
    <t>Dokončující práce</t>
  </si>
  <si>
    <t>919735124</t>
  </si>
  <si>
    <t>Řezání stávajícího betonového krytu tl. 20 cm</t>
  </si>
  <si>
    <t>979087212</t>
  </si>
  <si>
    <t>Nakládání suti na dopravní prostředek</t>
  </si>
  <si>
    <t>979081111</t>
  </si>
  <si>
    <t>Odvoz suti na skládku do 1 km</t>
  </si>
  <si>
    <t>979081121</t>
  </si>
  <si>
    <t>Příplatek k odvozu za každý další 1 km - 9 x114 t</t>
  </si>
  <si>
    <t>Pol_5</t>
  </si>
  <si>
    <t>Poplatek za skládkování</t>
  </si>
  <si>
    <t>9 Dokončující práce</t>
  </si>
  <si>
    <t>Vodovod z trub plastických -v otevřeném výkopu</t>
  </si>
  <si>
    <t>Název</t>
  </si>
  <si>
    <t>Mj</t>
  </si>
  <si>
    <t>Počet</t>
  </si>
  <si>
    <t>Materiál</t>
  </si>
  <si>
    <t>Materiál celkem</t>
  </si>
  <si>
    <t>Montáž celkem</t>
  </si>
  <si>
    <t>Cena</t>
  </si>
  <si>
    <t>Cena celkem</t>
  </si>
  <si>
    <t/>
  </si>
  <si>
    <t>HLOUBENÍ RÝH ŠÍŘKY DO 1000 mm</t>
  </si>
  <si>
    <t>V HORNINĚ tř. 1 až 4</t>
  </si>
  <si>
    <t>v objemu nad 100 m3</t>
  </si>
  <si>
    <t>PODSYP POTRUBÍ SE ZHUTNĚNÍM</t>
  </si>
  <si>
    <t>vč. DODÁVKY PÍSKU</t>
  </si>
  <si>
    <t>0 - 8 mm</t>
  </si>
  <si>
    <t>OBSYP POTRUBÍ SE ZHUTNĚNÍM</t>
  </si>
  <si>
    <t>ZÁSYP JAM, ŠACHET, RÝH</t>
  </si>
  <si>
    <t>KOLEM OBJEKTŮ SYPANINOU</t>
  </si>
  <si>
    <t>se zhutněním</t>
  </si>
  <si>
    <t>ZHOTOVENÍ PROTLAKU POD KOLEJEMI/VLEČKOU</t>
  </si>
  <si>
    <t>DN 40/125</t>
  </si>
  <si>
    <t>SVISLÉ PŘEMÍSTĚNÍ VÝKOPKU</t>
  </si>
  <si>
    <t>Z HORNINY tř. 1 až 4</t>
  </si>
  <si>
    <t>hl. výkopu do 2,5 m</t>
  </si>
  <si>
    <t>VODOROVNÉ PŘEMÍSTĚNÍ VÝKOPKU Z HORNINY 1-4</t>
  </si>
  <si>
    <t xml:space="preserve"> do 20 m</t>
  </si>
  <si>
    <t>Zemní práce - celkem</t>
  </si>
  <si>
    <t>Rozvod potrubí</t>
  </si>
  <si>
    <t>VYSAZENÍ ODBOČKY NA OCELOVÉM POTRUBÍ</t>
  </si>
  <si>
    <t>METODOU NAVRTÁNÍ, PŘETLAK PŘES 1,6 MPa</t>
  </si>
  <si>
    <t>vč. ZEMNÍ ARMATURY</t>
  </si>
  <si>
    <t>(ZE STÁVAJÍCÍHO POTRUBÍ - NAPÁJEČE)</t>
  </si>
  <si>
    <t>DN 40</t>
  </si>
  <si>
    <t>ks</t>
  </si>
  <si>
    <t>TRUBKA OCELOVÁ PŘEDIZOLOVANÁ</t>
  </si>
  <si>
    <t xml:space="preserve">vč. ULOŽENÍ, UCHYCENÍ A MONITOROVÁNÍ POTRUBÍ </t>
  </si>
  <si>
    <t>NORDIC SYSTÉM</t>
  </si>
  <si>
    <t>DN 40/125 tl izolace 36mm</t>
  </si>
  <si>
    <t>MONTÁŽ POTRUBÍ PŘEDIZOLOVANÉHO OCELOVÉHO</t>
  </si>
  <si>
    <t>DN 40 VNĚJŠÍHO PRŮMĚRU D 125 mm</t>
  </si>
  <si>
    <t>SPOJKA POTRUBÍ PŘEDIZOLOVANÉHO  OCELOVÉHO POTRUBÍ</t>
  </si>
  <si>
    <t>DN 40 vnějšího průměru D 125 mm</t>
  </si>
  <si>
    <t>PŘEDIZOLOVANÝ OHYB</t>
  </si>
  <si>
    <t>DN 40/125 ; 0,5 x 0,5 m</t>
  </si>
  <si>
    <t>45°</t>
  </si>
  <si>
    <t>90°</t>
  </si>
  <si>
    <t>PŘEDIZOLOVANÉ POTRUBÍ</t>
  </si>
  <si>
    <t>TĚSNÍCÍ PRSTENEC</t>
  </si>
  <si>
    <t>PEVNÝ BOD</t>
  </si>
  <si>
    <t>KOMPENZÁTOR JEDNOČINNÝ</t>
  </si>
  <si>
    <t>PĚNOVÉ POLŠTÁŘE A PROFILY PRO KOMPENZACI</t>
  </si>
  <si>
    <t>-</t>
  </si>
  <si>
    <t>KONCOVÝ UZÁVĚR</t>
  </si>
  <si>
    <t>VE VÝMĚNÍKOVÉ STANICI</t>
  </si>
  <si>
    <t>UZAVÍRACÍ ARMATURA</t>
  </si>
  <si>
    <t>TLAKOVÉ ZKOUŠKY TĚSNOSTI</t>
  </si>
  <si>
    <t>POTRUBÍ Z OCELOVÝCH TRUBEK HLADKÝCH</t>
  </si>
  <si>
    <t xml:space="preserve"> D do 51</t>
  </si>
  <si>
    <t>KRYTÍ POTRUBÍ VÝSTRAŽNOU FOLIÍ Z PVC</t>
  </si>
  <si>
    <t>ŠÍŘKY 200 mm</t>
  </si>
  <si>
    <t>ZELENÁ</t>
  </si>
  <si>
    <t>MANŽETY PROSTUPOVÉ PRO TRUBKY</t>
  </si>
  <si>
    <t xml:space="preserve"> přes 60 do D 80</t>
  </si>
  <si>
    <t>PŘESUN HMOT PRO POTRUBÍ VODOROVNÁ_x000D_
DOPRAVNÍ VZDÁLENOST DO 50 m</t>
  </si>
  <si>
    <t>V OBJEKTECH VÝŠKY</t>
  </si>
  <si>
    <t>do 6 m</t>
  </si>
  <si>
    <t>Rozvod potrubí - celkem</t>
  </si>
  <si>
    <t>HZS</t>
  </si>
  <si>
    <t>ZHOTOVENÍ PROSTUPU PRO POTRUBÍ</t>
  </si>
  <si>
    <t>ZDĚNOU KONSTRUKCÍ A ZÁKLADŮ vč. PROSTUPKY A PROTIPOŽÁRNÍHO ZAPRAVENÍ DO V.S.</t>
  </si>
  <si>
    <t>DO D 159</t>
  </si>
  <si>
    <t>NAPOUŠTĚNÍ A VYPOUŠTĚNÍ SYSTÉMU</t>
  </si>
  <si>
    <t>..</t>
  </si>
  <si>
    <t>soub</t>
  </si>
  <si>
    <t>DILATAČNÍ ZKOUŠKA</t>
  </si>
  <si>
    <t>PŘELOŽKY A ÚPRAVY STÁVAJÍCÍHO POTRUBÍ</t>
  </si>
  <si>
    <t>KOORDINACE S OSTATNÍMI
PROFESEMI</t>
  </si>
  <si>
    <t>NEZMĚŘ. STAVEBNÍ PRÁCE</t>
  </si>
  <si>
    <t>NEPŘEDVÍDATELNÉ PRÁCE</t>
  </si>
  <si>
    <t>KOMPLEXNÍ ZKOUŠKY,
ZPROVOZNĚNÍ ZAŘÍZENÍ</t>
  </si>
  <si>
    <t>ZAREGULOVÁNÍ</t>
  </si>
  <si>
    <t>ZAJIŠTĚNÍ POŽADAVKŮ BOZP</t>
  </si>
  <si>
    <t>HZS - celkem</t>
  </si>
  <si>
    <t>Elektromontáže</t>
  </si>
  <si>
    <t>Rozpojovací a jistící skříň v pilíři samostatně stojící</t>
  </si>
  <si>
    <t>SR602/NKW2</t>
  </si>
  <si>
    <t>rozměr š 1230 v 1835 ( z toho je základ 615 ) h 250</t>
  </si>
  <si>
    <t>6x poj. sada vel. 02</t>
  </si>
  <si>
    <t>SR401/NKW2</t>
  </si>
  <si>
    <t>rozměr š 910 v 1835 ( z toho je základ 615 ) h 250</t>
  </si>
  <si>
    <t>4x poj. sada vel. 01</t>
  </si>
  <si>
    <t>SITUACE ROZVODŮ NN</t>
  </si>
  <si>
    <t>Montáž skříní pojistkových tenkocementových</t>
  </si>
  <si>
    <t>pilířů pro skříně bez základů</t>
  </si>
  <si>
    <t>rozpojovacích</t>
  </si>
  <si>
    <t>PNA1 100A gG Pojistková vložka</t>
  </si>
  <si>
    <t>Ks</t>
  </si>
  <si>
    <t>PNA1 63A gG Pojistková vložka</t>
  </si>
  <si>
    <t>PNA1 40A gG Pojistková vložka</t>
  </si>
  <si>
    <t>PNA2 250A gG Pojistková vložka</t>
  </si>
  <si>
    <t>Montáž pojistek</t>
  </si>
  <si>
    <t>KABEL SILOVÝ,IZOLACE PVC,1kV</t>
  </si>
  <si>
    <t>AYKY-J 3x240-120 mm2 , pevně</t>
  </si>
  <si>
    <t>AYKY-J 4x70  mm2 , pevně</t>
  </si>
  <si>
    <t>KABEL SILOVÝ,IZOLACE PVC S VODIČEM PE</t>
  </si>
  <si>
    <t>CYKY-J 5x10 mm2 , pevně</t>
  </si>
  <si>
    <t>CYKY-J 5x4 mm2 , pevně</t>
  </si>
  <si>
    <t>KABEL SE SNÍŽENOU HOŘLAVOSTÍ, S FUNKČNÍ SCHOPNOSTÍ PŘI POŽÁRU P60-R,  TŘÍDA REAKCE NA OHEŇ - B2 ca, s1, d1 (PRAKAB)</t>
  </si>
  <si>
    <t>PRAFlaDur-J 5x4 mm2 , pevně</t>
  </si>
  <si>
    <t>UKONČENÍ Cu KABELŮ  DO</t>
  </si>
  <si>
    <t xml:space="preserve"> 5x10 mm2</t>
  </si>
  <si>
    <t xml:space="preserve"> 5x4 mm2</t>
  </si>
  <si>
    <t>UKONČENÍ Al KABELŮ  DO</t>
  </si>
  <si>
    <t xml:space="preserve"> 4x95 mm2</t>
  </si>
  <si>
    <t xml:space="preserve"> 4x240 mm2</t>
  </si>
  <si>
    <t>SPOJKA 1kV PRO KABELY S PLASTOVOU IZOLACÍ</t>
  </si>
  <si>
    <t xml:space="preserve"> 95-300 mm2</t>
  </si>
  <si>
    <t xml:space="preserve"> 1.5-10 mm2</t>
  </si>
  <si>
    <t>KRABICE S KRYTÍM IP 66, s požární odolností, kabely do 10mm2</t>
  </si>
  <si>
    <t>KABELOVÁ LÁVKA ZINKOVANÁ (275g Zn/m2), ROZTEČ PŘÍČEK 300 mm, VČ. DÍLŮ, VÝLOŽNÍKŮ A PŘÍSLUŠENSTVÍ</t>
  </si>
  <si>
    <t>Rz50/300 šíře 500 mm</t>
  </si>
  <si>
    <t>KABELOVÝ ŽLAB MARS NKZ VČ. DÍLŮ A PŘÍSLUŠENSTVÍ (BEZ PŘEPÁŽEK), ZINKOVÁNÍ "S"</t>
  </si>
  <si>
    <t>125/50 s víkem; PROVEDENÍ S FUNKČNÍ ODOLNOSTÍ PŘI POŽÁRU</t>
  </si>
  <si>
    <t>KABELOVÝ ŽLAB MERKUR VČ. DÍLŮ A PŘÍSLUŠENSTVÍ, ŽÁROVÝ ZINEK</t>
  </si>
  <si>
    <t>500/100</t>
  </si>
  <si>
    <t>100/50 PROVEDENÍ S FUNKČNÍ ODOLNOSTÍ PŘI POŽÁRU</t>
  </si>
  <si>
    <t>OCEL.OCHRANNÉ KRYTY PRO KAB.</t>
  </si>
  <si>
    <t>(OCEL.PLECH SÍLA 1,5-2mm)</t>
  </si>
  <si>
    <t>s.600mm (13,6 kg/m)</t>
  </si>
  <si>
    <t>OCEL.NOSNÉ KONSTRUKCE</t>
  </si>
  <si>
    <t>do 10kg</t>
  </si>
  <si>
    <t>do 50kg</t>
  </si>
  <si>
    <t>do 100kg</t>
  </si>
  <si>
    <t>TRUBKA OCELOVÁ  ŽÁROVĚ ZINKOVANÁ</t>
  </si>
  <si>
    <t>d 25  mm, pevně</t>
  </si>
  <si>
    <t>d 40  mm, pevně</t>
  </si>
  <si>
    <t>OHEBNÁ CHRÁNIČKA</t>
  </si>
  <si>
    <t>SPOJE - SPOJKY A TĚSNĚNÍ</t>
  </si>
  <si>
    <t>set</t>
  </si>
  <si>
    <t>KF09125 světlost 108 mm, pevně</t>
  </si>
  <si>
    <t>OCELOVÝ DRÁT POZINKOVANÝ</t>
  </si>
  <si>
    <t>FeZn-D10 (0,62kg/m), pevně</t>
  </si>
  <si>
    <t>FeZn-D10 (0,62kg/m), volně</t>
  </si>
  <si>
    <t xml:space="preserve"> nátěr svodového vodiče</t>
  </si>
  <si>
    <t>OCELOVÝ PÁSEK POZINKOVANÝ</t>
  </si>
  <si>
    <t>FeZn30x4 (0,95 kg/m), pevně</t>
  </si>
  <si>
    <t>FeZn30x4 (0,95 kg/m), volně</t>
  </si>
  <si>
    <t>VODIČ PRO POSPOJOVÁNÍ</t>
  </si>
  <si>
    <t>CY25 Žlutozelený, pevně</t>
  </si>
  <si>
    <t>TRUBKA TUHÁ STŘEDNÍ MECHANICKÁ ODOLNOST ŠEDÁ</t>
  </si>
  <si>
    <t>4025 LA d 25  mm, pevně</t>
  </si>
  <si>
    <t>SVORKA HROMOSVODNÍ, UZEMŇOVACÍ</t>
  </si>
  <si>
    <t>SU univerzální</t>
  </si>
  <si>
    <t>SPb připojovací</t>
  </si>
  <si>
    <t>SR2b pro pásek 30x4 mm</t>
  </si>
  <si>
    <t>SR3b spoj pásek-drát</t>
  </si>
  <si>
    <t>HODINOVE ZUCTOVACI SAZBY</t>
  </si>
  <si>
    <t xml:space="preserve"> Vyhledani pripojovaciho mista a trasy</t>
  </si>
  <si>
    <t>Vypiskani a zaznaceni stavajicich siti</t>
  </si>
  <si>
    <t>Napojeni na stavajici zarizeni</t>
  </si>
  <si>
    <t xml:space="preserve"> Priprava ke komplexni zkousce</t>
  </si>
  <si>
    <t xml:space="preserve"> Zkusebni provoz</t>
  </si>
  <si>
    <t xml:space="preserve"> Zauceni obsluhy</t>
  </si>
  <si>
    <t xml:space="preserve"> Zabezpeceni pracoviste</t>
  </si>
  <si>
    <t xml:space="preserve"> Zajisteni dopravniho znaceni</t>
  </si>
  <si>
    <t xml:space="preserve"> Montaz</t>
  </si>
  <si>
    <t xml:space="preserve"> Montazni plosina</t>
  </si>
  <si>
    <t>SPOLUPRACE S DODAVATELEM PRI</t>
  </si>
  <si>
    <t xml:space="preserve"> zapojovani a zkouskach</t>
  </si>
  <si>
    <t>KOORDINACE POSTUPU PRACI</t>
  </si>
  <si>
    <t xml:space="preserve"> S ostatnimi profesemi</t>
  </si>
  <si>
    <t>PROVEDENI REVIZNICH ZKOUSEK</t>
  </si>
  <si>
    <t>DLE CSN 331500</t>
  </si>
  <si>
    <t xml:space="preserve"> Revizni technik</t>
  </si>
  <si>
    <t xml:space="preserve"> Spoluprace s reviz.technikem</t>
  </si>
  <si>
    <t>PROTIPOŽÁRNÍ PŘEPÁŽKY</t>
  </si>
  <si>
    <t xml:space="preserve"> Protip.průchod stropem</t>
  </si>
  <si>
    <t xml:space="preserve"> Protip.průchod stěnou</t>
  </si>
  <si>
    <t>Vodotěsné uzavření vstupů do trafostanice a objektu SO 02</t>
  </si>
  <si>
    <t>Podružný materiál</t>
  </si>
  <si>
    <t>Elektromontáže - celkem</t>
  </si>
  <si>
    <t>Nátěry</t>
  </si>
  <si>
    <t>UPRAVA POVRCHU PRED NATEREM</t>
  </si>
  <si>
    <t xml:space="preserve"> Kartacovani ocelovym kartacem</t>
  </si>
  <si>
    <t>ZAKLADNI NATER</t>
  </si>
  <si>
    <t xml:space="preserve"> Jednoslozkovy</t>
  </si>
  <si>
    <t>KRYCI NATER</t>
  </si>
  <si>
    <t>BARVA ZÁKLADNÍ SYNTETICKÁ</t>
  </si>
  <si>
    <t xml:space="preserve"> S 2000/0110-sed stredni</t>
  </si>
  <si>
    <t>BARVA-EMAIL SYNTETIC.VENKOVNÍ</t>
  </si>
  <si>
    <t xml:space="preserve"> SU2013/1010-sed pastelova</t>
  </si>
  <si>
    <t>ŘEDIDLO</t>
  </si>
  <si>
    <t xml:space="preserve"> S6006-synteticke</t>
  </si>
  <si>
    <t>Nátěry - celkem</t>
  </si>
  <si>
    <t>HLOUBENÍ KABELOVÉ RÝHY</t>
  </si>
  <si>
    <t xml:space="preserve"> Zemina třídy 3, šíře 600mm,hloubka 1300mm</t>
  </si>
  <si>
    <t xml:space="preserve"> Zemina třídy 3, šíře 2000mm,hloubka 1300mm</t>
  </si>
  <si>
    <t>ZÁHOZ KABELOVÉ RÝHY</t>
  </si>
  <si>
    <t>ZŘÍZENÍ KABELOVÉHO LOŽE</t>
  </si>
  <si>
    <t xml:space="preserve"> Z kopaného písku, bez zakrytí, šíře do 65cm,tloušťka 10cm</t>
  </si>
  <si>
    <t>PODKLADOVÁ VRSTVA TLOUŠŤKY DO 10 cm</t>
  </si>
  <si>
    <t xml:space="preserve"> Ze šterkopísku vč. zhutnění</t>
  </si>
  <si>
    <t>KABELOVÝ PROSTUP Z PVC TRUBKY</t>
  </si>
  <si>
    <t xml:space="preserve"> Světlost do 15 cm</t>
  </si>
  <si>
    <t>FOLIE VÝSTRAŽNÁ Z PVC</t>
  </si>
  <si>
    <t xml:space="preserve"> Do šířky 20cm</t>
  </si>
  <si>
    <t>ÚPRAVA POVRCHU</t>
  </si>
  <si>
    <t xml:space="preserve"> Provizorní úprava terénu v zemina třídy 3</t>
  </si>
  <si>
    <t>ZEMNÍ ZNAČKY PRO KAB.VEDENÍ</t>
  </si>
  <si>
    <t xml:space="preserve"> Kabelový označník</t>
  </si>
  <si>
    <t xml:space="preserve"> Značkovací tyč</t>
  </si>
  <si>
    <t>VYTÝČENÍ TRATI</t>
  </si>
  <si>
    <t xml:space="preserve"> Venkovní vedení nn v přehledném terénu</t>
  </si>
  <si>
    <t>km</t>
  </si>
  <si>
    <t>VYTRHÁNÍ DLAŽBY</t>
  </si>
  <si>
    <t xml:space="preserve"> Kostky velké,spáry zalité</t>
  </si>
  <si>
    <t>BOURANÍ ŽIVIČNÝCH A BETONOVÝCH POVRCHŮ</t>
  </si>
  <si>
    <t xml:space="preserve"> Síla vrstvy 3-5cm</t>
  </si>
  <si>
    <t>ŘEZÁNÍ SPÁRY</t>
  </si>
  <si>
    <t xml:space="preserve"> V asfaltu nebo betonu</t>
  </si>
  <si>
    <t>VYTRHÁNÍ OBRUBY</t>
  </si>
  <si>
    <t xml:space="preserve"> Ležaté kladené do písku</t>
  </si>
  <si>
    <t>ROZBOURÁNÍ BETONOVÉHO ZÁKLADU</t>
  </si>
  <si>
    <t xml:space="preserve"> Premist.mater.nalozeni,odvoz</t>
  </si>
  <si>
    <t>ZÁKLAD Z PROSTÉHO BETONU</t>
  </si>
  <si>
    <t xml:space="preserve"> Do rostlé zeminy bez bednění</t>
  </si>
  <si>
    <t xml:space="preserve"> Do bednění</t>
  </si>
  <si>
    <t>V CENĚ ZEMNÍCH PRACÍ NENÍ ZAPOČTENA NOVÁ VOZOVKA NAD KABELOVOU TRASOU</t>
  </si>
  <si>
    <t>Dodávky</t>
  </si>
  <si>
    <t>Optická přípojka z firemní datové sítě do SO 02</t>
  </si>
  <si>
    <t>Optická vana pro ukončení optického kabelu v SO 02 je součástí specifikace vnitřních rozvodů v SO 02. Vybavení optického rozvaděče na straně napojovacího bodu není součástí tohoto projektu.</t>
  </si>
  <si>
    <t>Optická přípojka z firemní datové sítě do SO 02- celkem</t>
  </si>
  <si>
    <t>Optická páteřní areálová přípojka datové sítě a kamer vedená z SO 02 do SO 06.1</t>
  </si>
  <si>
    <t>Optické vany pro ukončení optického kabelu jsou součástí specifikace vnitřních rozvodů SO 02 a SO 06.1.</t>
  </si>
  <si>
    <t>Optická páteřní areálová přípojka datové sítě a kamer vedená z SO 02 do SO 06.1 - celkem</t>
  </si>
  <si>
    <t>Metalická přípojka EPS vedená z SO 02 do SO 06.1</t>
  </si>
  <si>
    <t>Malý nástěnný rozvaděč pro zachování funkčnosti při požáru 30min., vnitřní rozměr 300x300x150mm,</t>
  </si>
  <si>
    <t>Sada funkčních svorek pro ukončení kabelu 12x2x1 v nástěnné rozvodnici</t>
  </si>
  <si>
    <t>Svodič přepětí pro dva páry vedení vedení EPS, 48V, 0,5A</t>
  </si>
  <si>
    <t>Metalická přípojka EPS vedená z SO 02 do SO 06.1 - celkem</t>
  </si>
  <si>
    <t>Metalická přípojka EZS vedená z SO 02 do SO 06.1</t>
  </si>
  <si>
    <t>Svodič přepětí pro dva páry vedení EZS, 12V, 0,5A</t>
  </si>
  <si>
    <t>Metalická přípojka EZS vedená z SO 02 do SO 06.1 - celkem</t>
  </si>
  <si>
    <t>Kabeláž vstupního systému z SO 06.1 k brance</t>
  </si>
  <si>
    <t>Kabeláž vstupního systému z SO 06.1 k brance - celkem</t>
  </si>
  <si>
    <t>DODÁVKY - Celkem</t>
  </si>
  <si>
    <t>Mikrokabel k zafouknutí, 24vl., 9/125, G657A1, PE, d=4mm, zafouknut do mikrotrubičky</t>
  </si>
  <si>
    <t>HDPE mikrotrubička zemní tlustostěnná 14/10mm, oranžová, pro přímou pokládku do země, vnitřní lubrikační vrstva pro snížení tření, min. povolený poloměr ohybu 14cm, zatažena do zemní plastové ohebné chráničky</t>
  </si>
  <si>
    <t>Dělený gasblock 14/10 (těsnící průchodka pro mikrotrubičku a kabel)</t>
  </si>
  <si>
    <t>Kalibrace a tlaková zkouška HDPE trubky</t>
  </si>
  <si>
    <t>Svár jednoho opti. vlákna SM 9/125</t>
  </si>
  <si>
    <t>Teplem smrštitelná ochrana sváru, 60mm</t>
  </si>
  <si>
    <t>Popis optiky v kazetě</t>
  </si>
  <si>
    <t>Měření vlákna optiky přímou metodou</t>
  </si>
  <si>
    <t>Měření vlákna optiky oboustranné</t>
  </si>
  <si>
    <t>Optická přípojka z firemní datové sítě do SO 02 - celkem</t>
  </si>
  <si>
    <t>Optická areálová přípojka datové sítě a kamer vedená z SO 02 do SO 06.1</t>
  </si>
  <si>
    <t>Mikrokabel k zafouknutí, 8vl., 9/125, G657A1  PE, d=3mm</t>
  </si>
  <si>
    <t>Optická areálová přípojka datové sítě a kamer vedená z SO 02 do SO 06.1 - celkem</t>
  </si>
  <si>
    <t>Hnědý stíněný kabel 2x2x0,8  PH120-R dle ZP-27/2008, B2caS1D0 dle PrEN 50399:07, zatažen</t>
  </si>
  <si>
    <t>Forma kabelová do  5 x 2</t>
  </si>
  <si>
    <t>Vodič CY 10, žlutozelený, pevně uchycen na povrchu</t>
  </si>
  <si>
    <t>Ukončení vodičů a lan do průřezu  16 mm2</t>
  </si>
  <si>
    <t>Zemní datový kabel 4P CAT6 FTP PE F, zatažen</t>
  </si>
  <si>
    <t>Řadová svorka do 1,5 mm2 na DIN lištu</t>
  </si>
  <si>
    <t>Zemní kabel stíněný TCEKFE 4P 1.0 C, zatažen</t>
  </si>
  <si>
    <t>Měděný kabel CYKY-O 2x2,5, zatažen</t>
  </si>
  <si>
    <t>Kabeláž vstupního systému z SO 06.1 k brance - celkem - celkem</t>
  </si>
  <si>
    <t>Kabeláž pro ovládání brány systémem EPS</t>
  </si>
  <si>
    <t>Kabel se zachováním funkčnosti při požáru - Hnědý stíněný kabel 2x2,5  PH120-R dle ZP-27/2008, B2caS1D0 dle PrEN 50399:07, zatažen</t>
  </si>
  <si>
    <t>Ukončení vodičů do průřezu 16mm2</t>
  </si>
  <si>
    <t>Kabeláž pro ovládání brány systémem EPS - celkem</t>
  </si>
  <si>
    <t>Rezervní kabelová chránička pro kabeláže od přejezdové váhy do SO 06.1</t>
  </si>
  <si>
    <t>Kabelová plastová ohebná chránička D110mm je součástí specifikace zemních prací.</t>
  </si>
  <si>
    <t>Rezervní kabelová chránička pro kabeláže od přejezdové váhy do SO 06.1  - celkem</t>
  </si>
  <si>
    <t>Úložné konsturkce</t>
  </si>
  <si>
    <t>Úložné konstrukce pro kabely přípojek, které vedou uvnitř objektů (optické kabely procházejí bez přerušení z výkopu do objektů ke koncovým zařízení) jsou součástí SO 02 a SO 06.1.</t>
  </si>
  <si>
    <t>Úložné konstrukce - celkem</t>
  </si>
  <si>
    <t>Hodinové zúčtovací sazby</t>
  </si>
  <si>
    <t>Provedení výchozí revize el. zařízení dle ČSN 33 1500</t>
  </si>
  <si>
    <t>Příprava ke komplexni zkoušce</t>
  </si>
  <si>
    <t>Zkušebni provoz</t>
  </si>
  <si>
    <t>Zabezpečeni pracovistě</t>
  </si>
  <si>
    <t>Hodinové zúčtovací sazby - celkem</t>
  </si>
  <si>
    <t>Vedlejší náklady</t>
  </si>
  <si>
    <t>Vybudování zařízení staveniště</t>
  </si>
  <si>
    <t>Provoz zařízení staveniště</t>
  </si>
  <si>
    <t>Koordinace postupu prací s ostatnimi profesemi</t>
  </si>
  <si>
    <t>Certifikáty, prohlášení o shodě</t>
  </si>
  <si>
    <t>Práce spojené se zabezpečením pracoviště dle platných bezpečnostních předpisů</t>
  </si>
  <si>
    <t>Montážní plošina do výšky stropu 13m, montáž, demontáž, doprava</t>
  </si>
  <si>
    <t>kpl.</t>
  </si>
  <si>
    <t>Vedlejší náklady - celkem</t>
  </si>
  <si>
    <t>Ostatní náklady</t>
  </si>
  <si>
    <t>Geodetické práce</t>
  </si>
  <si>
    <t>Dokumentace skutečného provedení stavby - v počtu 7 vyhotoveních v papírové podobě a 2x na CD</t>
  </si>
  <si>
    <t>Ostatní náklady - celkem</t>
  </si>
  <si>
    <t>Vytýčení trati - kabelové vedení v zastaveném prostoru</t>
  </si>
  <si>
    <t>Hloubení kabelové rýhy, zemina třídy 3, šíře 500mm,hloubka 1300mm</t>
  </si>
  <si>
    <t>Hloubení kabelové rýhy, zemina třídy 3, šíře 500mm,hloubka 700mm</t>
  </si>
  <si>
    <t>Hloubení kabelové rýhy, zemina třídy 3, šíře 350mm,hloubka 700mm</t>
  </si>
  <si>
    <t>Zřízení kabelového lože z prosáté zeminy, bez zakrytí, šíře do 65cm,tloušťka 5cm</t>
  </si>
  <si>
    <t>Krycí deska plastová 250 x 1000mm bez popisu</t>
  </si>
  <si>
    <t>Výstražná fólie z PVC šířky 20cm</t>
  </si>
  <si>
    <t>Křižovatka se silovým kabelem, položení bet. žlabu vč. zakrytí</t>
  </si>
  <si>
    <t>Zához kabelové rýhy, zemina třídy 3, šíře 500mm,hloubka 1300mm</t>
  </si>
  <si>
    <t>Zához kabelové rýhy, zemina třídy 3, šíře 500mm,hloubka 700mm</t>
  </si>
  <si>
    <t>Zához kabelové rýhy,  zemina třídy 3, šíře 350mm,hloubka 700mm</t>
  </si>
  <si>
    <t>Provizorní úprava terénu v zemina třídy 3</t>
  </si>
  <si>
    <t>Plastová kabelová ohebná chránička D110mm volně ve výkopu, vč. spojek</t>
  </si>
  <si>
    <t>Plastová kabelová ohebná chránička D90mm volně ve výkopu, vč. spojek</t>
  </si>
  <si>
    <t>PODVRT POD DVOJKOLEJNOU ŽELEZNIČNÍ VLEČKOU</t>
  </si>
  <si>
    <t>Povrt prováděný metodou beranění ocelových trub s následným odstraněním zeminy a vyčištěním, průměr 219mm</t>
  </si>
  <si>
    <t>Ocelová silnostěnná trubka pro podvrt D219mm</t>
  </si>
  <si>
    <t>Kopání startovací  jámy š2,5 x d5,0 x h2,0m, vč. pažení</t>
  </si>
  <si>
    <t>Kopání cílové jámy š2,0 x d2,5 x h2,0m, vč. pažení</t>
  </si>
  <si>
    <t>Zapůjčení kompresoru</t>
  </si>
  <si>
    <t>den</t>
  </si>
  <si>
    <t>Zámečnické a stavební práce (dvě osoby)</t>
  </si>
  <si>
    <t>ROZVADĚČ RVO</t>
  </si>
  <si>
    <t>VÝROBCE ROZVADĚČE JE POVINEN PROVÉST "OVĚŘENÍ NÁVRHU ROZVADĚČE"</t>
  </si>
  <si>
    <t>DLE SOUBORU NOREM ČSN EN 61439</t>
  </si>
  <si>
    <t>ROZVADĚČ VENKOVNÍHO OSVĚTLENÍ V PILÍŘI, SAMOSTATNĚ STOJÍCÍ, S POJISTKOVOU A ELEKTROMĚROVOU SKŘÍNÍ</t>
  </si>
  <si>
    <t>RVO S1+100/NKE8P/SH09+3xPŘ</t>
  </si>
  <si>
    <t>NA PILÍŘI, TERMOSET, IP44/20, 320+320+470 x V-1830 x H-250, SESTAVA S MĚŘENÍM A PŘÍPOJKOVOU</t>
  </si>
  <si>
    <t>SKŘÍNÍ NA PŘÍVODU 1 x SADA POJ. SPODKŮ VEL. 00 DO 160A, TŘMEN 10-240mm, MĚŘENÍ BEZ HDO</t>
  </si>
  <si>
    <t>DO 63A - HL. JISTIČ 40B/3, ODJIŠTĚNÉ OVL. 6B/1, SOUMRAK. SPÍNAČ SOU-2</t>
  </si>
  <si>
    <t>SHT-1, 3x PŘEPÍNAČ 1-0-2, POM. RELÉ, ODJIŠTĚNÉ VÝVODY 3 x JISTIČ 16C/3, 3 x STYKAČ RSI63-40</t>
  </si>
  <si>
    <t>SET VIZ V.Č. EO 382</t>
  </si>
  <si>
    <t>PNA000 50A gG Pojistková vložka</t>
  </si>
  <si>
    <t>iEM3135 M-bus, MID Elektroměr iEM3135 M-bus, MID</t>
  </si>
  <si>
    <t>ROZVADĚČ RVO - celkem</t>
  </si>
  <si>
    <t>ROZVADĚČ SB100</t>
  </si>
  <si>
    <t>ROZVADĚČ S PŘEPĚŤOVOU OCHRANOU V KOMPAKTNÍM PILÍŘI</t>
  </si>
  <si>
    <t>V KOMBINACI S PŘÍPOJKOVOU SKŘÍNÍ, POJ. VEL.00, OCHRANA B+C</t>
  </si>
  <si>
    <t>SB100/NKE1P-C/V</t>
  </si>
  <si>
    <t>Přep. ochrana B+C: DEHNventil DV TNC 255</t>
  </si>
  <si>
    <t>20A gG Pojistková vložka</t>
  </si>
  <si>
    <t>ROZVADĚČ SB100 - celkem</t>
  </si>
  <si>
    <t>Dodávky - celkem</t>
  </si>
  <si>
    <t>elektroměrových</t>
  </si>
  <si>
    <t>pro VO</t>
  </si>
  <si>
    <t>OSVĚTLOVACÍ STOŽÁR</t>
  </si>
  <si>
    <t>K 8-133/89/60 Z</t>
  </si>
  <si>
    <t>Montáž stožárů osvětlení bez zemních prací ostatních</t>
  </si>
  <si>
    <t xml:space="preserve"> do 12 m</t>
  </si>
  <si>
    <t>KONZOLA NA STĚNU, POZINK. ŽÁROVÝ</t>
  </si>
  <si>
    <t>VÝLOŽNÍK 0,5m, PRŮMĚR 60mm,</t>
  </si>
  <si>
    <t>STOŽÁROVÁ VÝZBROJ - ATYPICKÁ</t>
  </si>
  <si>
    <t>STOŽÁROVÁ VÝZBROJ</t>
  </si>
  <si>
    <t>SV - B SV - B 6.35.4p</t>
  </si>
  <si>
    <t>SV - B SV - B 9.35.4p</t>
  </si>
  <si>
    <t>příplatek za provedení "p" s přepěťovou ochranou</t>
  </si>
  <si>
    <t>Montáž elektovýzbroje stožárů</t>
  </si>
  <si>
    <t xml:space="preserve"> 1 okruh</t>
  </si>
  <si>
    <t>TRUBKA OCELOVÁ ŽÁROVĚ POZINKOVANÁ</t>
  </si>
  <si>
    <t>PRŮMĚR VNĚJŠÍ 60mm, TL. STĚNY 3mm, VÁHA 4,22 kg/m</t>
  </si>
  <si>
    <t>OCEL.NOSNÉ KONSTRUKCE ATYP, POZINK, PRO TRUBKY DN 60 NA OCEL. KONSTRUKCI</t>
  </si>
  <si>
    <t>ŘADOVÉ SVORNICE POJISTKOVÉ RSP</t>
  </si>
  <si>
    <t>Řadová svornice pojistková</t>
  </si>
  <si>
    <t>Pojistka trubičková 6A</t>
  </si>
  <si>
    <t>KABELOVÉ KRABICOVÉ ROZVODKY IP 66</t>
  </si>
  <si>
    <t>PRO NECHRÁNĚNÉ VENKOVNÍ PROSTŘEDÍ</t>
  </si>
  <si>
    <t>STĚNY ROZVODNICE BEZ PŘEDLISŮ</t>
  </si>
  <si>
    <t>BARVA ČERNÁ, RAL 9011, MATERIÁL TERMOPLAST</t>
  </si>
  <si>
    <t>4-10mm2</t>
  </si>
  <si>
    <t>UCPÁVKOVÉ VÝVODKY S ODLEHČENÍM KABELU V TAHU KRYTÍ IP 65</t>
  </si>
  <si>
    <t>BARVA SVĚTLE ŠEDÁ, RAL 7035, MTERIÁL POLYAMID</t>
  </si>
  <si>
    <t>rozsah utěsnění vývodky 6,5-13,5mm</t>
  </si>
  <si>
    <t>rozsah utěsnění vývodky 14-21mm</t>
  </si>
  <si>
    <t>Montáž svítidel LED se zapojením vodičů, průmyslových nebo venkovních</t>
  </si>
  <si>
    <t xml:space="preserve"> na výložník</t>
  </si>
  <si>
    <t>SVÍTIDLA, SILNIČNÍ CHARAKTERISTIKA, SV. ZE SVÍTIDLA</t>
  </si>
  <si>
    <t>Pouliční LED svítidlo, hliníkový odlitek, difuzor skleněný (13116 lm; 98.0 W)</t>
  </si>
  <si>
    <t>Pouliční LED svítidlo, hliníkový odlitek, difuzor skleněný (14990 lm; 117.0 W)</t>
  </si>
  <si>
    <t>Pouliční LED svítidlo, hliníkový odlitek, difuzor skleněný (5621 lm; 47.0 W)</t>
  </si>
  <si>
    <t>ŠNŮRA TĚŽKÁ, IZOLACE KAUČUK</t>
  </si>
  <si>
    <t>H07RN-F-G 3x2.5 , pevně</t>
  </si>
  <si>
    <t>CYKY-J 5x6 mm2 , pevně</t>
  </si>
  <si>
    <t>UKONČENÍ ŠŇŮRY DO</t>
  </si>
  <si>
    <t xml:space="preserve"> 3x4 mm2</t>
  </si>
  <si>
    <t xml:space="preserve"> 4x25 mm2</t>
  </si>
  <si>
    <t xml:space="preserve"> 4x50 mm2</t>
  </si>
  <si>
    <t>AYKY-J 4x35  mm2 , pevně</t>
  </si>
  <si>
    <t>AYKY-J 4x25  mm2 , pevně</t>
  </si>
  <si>
    <t>d 32  mm, pevně</t>
  </si>
  <si>
    <t>ZEŽL smršťovací bužírka</t>
  </si>
  <si>
    <t>FeZn30x4 (1.0 kg/m), volně</t>
  </si>
  <si>
    <t xml:space="preserve"> Nátěr zemnícího pásku</t>
  </si>
  <si>
    <t>SR2b pro pásek 30x4mm</t>
  </si>
  <si>
    <t xml:space="preserve"> Napojeni na  rozvaděč</t>
  </si>
  <si>
    <t xml:space="preserve"> Montaz seřízení světelné soustavy</t>
  </si>
  <si>
    <t xml:space="preserve"> Montazni plosina, jeřáb</t>
  </si>
  <si>
    <t>OHEBNÁ CHRÁNIČKA KOPOFLEX</t>
  </si>
  <si>
    <t>KF09075 světlost 61mm, pevně</t>
  </si>
  <si>
    <t>KF09110 světlost 94 mm, pevně</t>
  </si>
  <si>
    <t>Sada spojka a 2 těsnění pro spojování trubek</t>
  </si>
  <si>
    <t>OSTATNÍ POMOCNÉ PRÁCE VIZ 6% PPV V SUMACI ROZPOČTU</t>
  </si>
  <si>
    <t>V ZEMNÍCH PRACECH NENÍ ZAHRNUTA  KONEČNÁ ÚPRAVA POVRCHŮ, VOZOVKY, CHODNÍKY, SADOVÉ ÚPRAVY</t>
  </si>
  <si>
    <t>VÝKOP JÁMY PRO STOŽÁR,BETONOVÝ</t>
  </si>
  <si>
    <t>ZÁKLAD A JINÉ ZAŘÍZENÍ</t>
  </si>
  <si>
    <t xml:space="preserve"> Zemina třídy 3-4,ručně</t>
  </si>
  <si>
    <t>BOURANÍ ŽIVIČNÝCH POVRCHŮ</t>
  </si>
  <si>
    <t>ZÁHOZ JÁMY,UPĚCHOVÁNÍ,ÚPRAVA</t>
  </si>
  <si>
    <t>POVRCHU</t>
  </si>
  <si>
    <t xml:space="preserve"> V zemine třídy 3-4</t>
  </si>
  <si>
    <t>ODVOZ ZEMINY</t>
  </si>
  <si>
    <t xml:space="preserve"> Naložení,rozhoz,úprava povrchu</t>
  </si>
  <si>
    <t>POUZDROVÝ ZÁKL.PRO STOŽ.VENK.</t>
  </si>
  <si>
    <t>OSVĚTLENÍ</t>
  </si>
  <si>
    <t>800x1300 mm (sloup do 10m)</t>
  </si>
  <si>
    <t xml:space="preserve"> Zemina třídy 3, šíře 500mm,hloubka 1200mm</t>
  </si>
  <si>
    <t xml:space="preserve"> Do vzdálenosti 1 km</t>
  </si>
  <si>
    <t>PRŮRAZ BETONOVOU ZDÍ</t>
  </si>
  <si>
    <t xml:space="preserve"> O tloušťce 45cm</t>
  </si>
  <si>
    <t>Slepý stavební rozpočet</t>
  </si>
  <si>
    <t>Název stavby:</t>
  </si>
  <si>
    <t>SAKO Brno, a.s. - PROJEKT DOTŘÍĎOVACÍ LINKY</t>
  </si>
  <si>
    <t>Doba výstavby:</t>
  </si>
  <si>
    <t>Objednatel:</t>
  </si>
  <si>
    <t>SAKO Brno, a.s., Jedovnická 2, 628 00 Brno</t>
  </si>
  <si>
    <t>Druh stavby:</t>
  </si>
  <si>
    <t>IO 07 Komunikace a zpevněné plochy</t>
  </si>
  <si>
    <t>Začátek výstavby:</t>
  </si>
  <si>
    <t>Projektant:</t>
  </si>
  <si>
    <t>B-Projekting s.r.o., Zlín</t>
  </si>
  <si>
    <t>Lokalita:</t>
  </si>
  <si>
    <t>Brno</t>
  </si>
  <si>
    <t>Konec výstavby:</t>
  </si>
  <si>
    <t>Zhotovitel:</t>
  </si>
  <si>
    <t> </t>
  </si>
  <si>
    <t>JKSO:</t>
  </si>
  <si>
    <t>Zpracováno dne:</t>
  </si>
  <si>
    <t>24.10.2019</t>
  </si>
  <si>
    <t>Zpracoval:</t>
  </si>
  <si>
    <t>Onderka Pavel</t>
  </si>
  <si>
    <t>Č</t>
  </si>
  <si>
    <t>Kód</t>
  </si>
  <si>
    <t>Zkrácený popis</t>
  </si>
  <si>
    <t>Cena/MJ</t>
  </si>
  <si>
    <t>Náklady (Kč)</t>
  </si>
  <si>
    <t>Cenová</t>
  </si>
  <si>
    <t>Rozměry</t>
  </si>
  <si>
    <t>(Kč)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</si>
  <si>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</si>
  <si>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</si>
  <si>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</si>
  <si>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</si>
  <si>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</si>
  <si>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</si>
  <si>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</si>
  <si>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</si>
  <si>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</si>
  <si>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</si>
  <si>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</si>
  <si>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</si>
  <si>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</si>
  <si>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Přípravné a přidružené práce</t>
  </si>
  <si>
    <t>113107132R00</t>
  </si>
  <si>
    <t>Odstranění podkladu pl.200 m2, bet.prostý tl.30 cm</t>
  </si>
  <si>
    <t>RTS II / 2014</t>
  </si>
  <si>
    <t>11_</t>
  </si>
  <si>
    <t>1_</t>
  </si>
  <si>
    <t>_</t>
  </si>
  <si>
    <t>979084216R00</t>
  </si>
  <si>
    <t>Vodorovná doprava vybour. hmot po suchu do 5 km</t>
  </si>
  <si>
    <t>RTS II / 2019</t>
  </si>
  <si>
    <t>3</t>
  </si>
  <si>
    <t>113107122R00</t>
  </si>
  <si>
    <t>Odstranění podkladu pl. 200 m2,kam.drcené tl.20 cm</t>
  </si>
  <si>
    <t>979087212R00</t>
  </si>
  <si>
    <t>Nakládání suti na dopravní prostředky</t>
  </si>
  <si>
    <t>979082213R00</t>
  </si>
  <si>
    <t>Vodorovná doprava suti po suchu do 1 km</t>
  </si>
  <si>
    <t>12</t>
  </si>
  <si>
    <t>Odkopávky a prokopávky</t>
  </si>
  <si>
    <t>6</t>
  </si>
  <si>
    <t>120901123R00</t>
  </si>
  <si>
    <t>Bourání konstrukcí ze železobetonu v odkopávkách</t>
  </si>
  <si>
    <t>12_</t>
  </si>
  <si>
    <t>7</t>
  </si>
  <si>
    <t>122202202R00</t>
  </si>
  <si>
    <t>Odkopávky pro silnice v hor. 3 do 1000 m3</t>
  </si>
  <si>
    <t>8</t>
  </si>
  <si>
    <t>122202209R00</t>
  </si>
  <si>
    <t>Příplatek za lepivost - odkop. pro silnice v hor.3</t>
  </si>
  <si>
    <t>122201401R00</t>
  </si>
  <si>
    <t>Vykopávky v zemníku v hor. 3 do 100 m3 - ornice</t>
  </si>
  <si>
    <t>10</t>
  </si>
  <si>
    <t>122201409R00</t>
  </si>
  <si>
    <t>Příplatek za lepivost - výkop v zemníku v hor. 3</t>
  </si>
  <si>
    <t>13</t>
  </si>
  <si>
    <t>Hloubené vykopávky</t>
  </si>
  <si>
    <t>132201210R00</t>
  </si>
  <si>
    <t>Hloubení rýh š.do 200 cm hor.3 do 50 m3,STROJNĚ</t>
  </si>
  <si>
    <t>13_</t>
  </si>
  <si>
    <t>979084113R00</t>
  </si>
  <si>
    <t>Vodorovná doprava hmot po suchu do 1000 m</t>
  </si>
  <si>
    <t>132201219R00</t>
  </si>
  <si>
    <t>Příplatek za lepivost - hloubení rýh 200cm v hor.3</t>
  </si>
  <si>
    <t>14</t>
  </si>
  <si>
    <t>132201110R00</t>
  </si>
  <si>
    <t>Hloubení rýh š.do 60 cm v hor.3 do 50 m3, STROJNĚ</t>
  </si>
  <si>
    <t>15</t>
  </si>
  <si>
    <t>132201119R00</t>
  </si>
  <si>
    <t>Příplatek za lepivost - hloubení rýh 60 cm v hor.3</t>
  </si>
  <si>
    <t>Roubení</t>
  </si>
  <si>
    <t>16</t>
  </si>
  <si>
    <t>151101101R00</t>
  </si>
  <si>
    <t>Pažení a rozepření stěn rýh - příložné - hl. do 2m</t>
  </si>
  <si>
    <t>15_</t>
  </si>
  <si>
    <t>17</t>
  </si>
  <si>
    <t>151101111R00</t>
  </si>
  <si>
    <t>Odstranění pažení stěn rýh - příložné - hl. do 2 m</t>
  </si>
  <si>
    <t>Přemístění výkopku</t>
  </si>
  <si>
    <t>18</t>
  </si>
  <si>
    <t>162701105R00</t>
  </si>
  <si>
    <t>16_</t>
  </si>
  <si>
    <t>Vodorovné přemístění výkopku z hor.1-4 do 10000 m - ornice</t>
  </si>
  <si>
    <t>Konstrukce ze zemin</t>
  </si>
  <si>
    <t>20</t>
  </si>
  <si>
    <t>171101121R00</t>
  </si>
  <si>
    <t>Uložení sypaniny z hornin nesoudržných kamenitých</t>
  </si>
  <si>
    <t>17_</t>
  </si>
  <si>
    <t>174101101R00</t>
  </si>
  <si>
    <t>Zásyp jam, rýh, šachet se zhutněním</t>
  </si>
  <si>
    <t>22</t>
  </si>
  <si>
    <t>171201201R00</t>
  </si>
  <si>
    <t>Uložení sypaniny na skl.-modelace na výšku přes 2m</t>
  </si>
  <si>
    <t>Povrchové úpravy terénu</t>
  </si>
  <si>
    <t>23</t>
  </si>
  <si>
    <t>181101102R00</t>
  </si>
  <si>
    <t>Úprava pláně v zářezech v hor. 1-4, se zhutněním</t>
  </si>
  <si>
    <t>18_</t>
  </si>
  <si>
    <t>24</t>
  </si>
  <si>
    <t>181201102R00</t>
  </si>
  <si>
    <t>Úprava pláně v násypech v hor. 1-4, se zhutněním - tú</t>
  </si>
  <si>
    <t>25</t>
  </si>
  <si>
    <t>180402111R00</t>
  </si>
  <si>
    <t>Založení trávníku parkového výsevem v rovině</t>
  </si>
  <si>
    <t>26</t>
  </si>
  <si>
    <t>180402112R00</t>
  </si>
  <si>
    <t>Založení trávníku parkového výsevem svah do 1:2</t>
  </si>
  <si>
    <t>181300012RA0</t>
  </si>
  <si>
    <t>Rozprostření ornice v rovině tloušťka 20 cm</t>
  </si>
  <si>
    <t>28</t>
  </si>
  <si>
    <t>182300012RA0</t>
  </si>
  <si>
    <t>Rozprostření ornice ve svahu tloušťka 20 cm</t>
  </si>
  <si>
    <t>29</t>
  </si>
  <si>
    <t>185803111R00</t>
  </si>
  <si>
    <t>Ošetření trávníku v rovině</t>
  </si>
  <si>
    <t>30</t>
  </si>
  <si>
    <t>185803112R00</t>
  </si>
  <si>
    <t>Ošetření trávníku na svahu 1:2</t>
  </si>
  <si>
    <t>31</t>
  </si>
  <si>
    <t>182201101R00</t>
  </si>
  <si>
    <t>Svahování násypů</t>
  </si>
  <si>
    <t>Úprava podloží a základové spáry</t>
  </si>
  <si>
    <t>32</t>
  </si>
  <si>
    <t>212752112R00</t>
  </si>
  <si>
    <t>Trativody z drenážních trubek, lože, DN 100 mm</t>
  </si>
  <si>
    <t>21_</t>
  </si>
  <si>
    <t>2_</t>
  </si>
  <si>
    <t>33</t>
  </si>
  <si>
    <t>212572111R00</t>
  </si>
  <si>
    <t>Lože trativodu ze štěrkopísku tříděného</t>
  </si>
  <si>
    <t>34</t>
  </si>
  <si>
    <t>212571112R00</t>
  </si>
  <si>
    <t>Výplň odvodňov. trativodů štěrkopískem netříděným</t>
  </si>
  <si>
    <t>56</t>
  </si>
  <si>
    <t>Podkladní vrstvy komunikací a zpevněných ploch</t>
  </si>
  <si>
    <t>35</t>
  </si>
  <si>
    <t>567122114R00</t>
  </si>
  <si>
    <t>Podklad z kameniva zpev.cementem KZC 1 tl.15 cm</t>
  </si>
  <si>
    <t>56_</t>
  </si>
  <si>
    <t>5_</t>
  </si>
  <si>
    <t>36</t>
  </si>
  <si>
    <t>564871111R00</t>
  </si>
  <si>
    <t>Podklad ze štěrkodrti po zhutnění tloušťky 25 cm</t>
  </si>
  <si>
    <t>37</t>
  </si>
  <si>
    <t>564851111R00</t>
  </si>
  <si>
    <t>Podklad ze štěrkodrti po zhutnění tloušťky 15 cm - chodníky</t>
  </si>
  <si>
    <t>Podklad ze štěrkodrti po zhutnění tloušťky 15 cm - bet. plocha</t>
  </si>
  <si>
    <t>58</t>
  </si>
  <si>
    <t>Cementobetonové kryty pozemních komunikací a zpevněných ploch</t>
  </si>
  <si>
    <t>39</t>
  </si>
  <si>
    <t>581142111R00</t>
  </si>
  <si>
    <t>Kryt cementobeton. komunikací skup.1 a 2 tl. 21 cm</t>
  </si>
  <si>
    <t>58_</t>
  </si>
  <si>
    <t>40</t>
  </si>
  <si>
    <t>581132111R00</t>
  </si>
  <si>
    <t>Kryt cementobeton. komunikací skup.1 a 2 tl. 20 cm</t>
  </si>
  <si>
    <t>59</t>
  </si>
  <si>
    <t>Dlažby a předlažby pozemních komunikací a zpevněných ploch</t>
  </si>
  <si>
    <t>41</t>
  </si>
  <si>
    <t>596215021R00</t>
  </si>
  <si>
    <t>Kladení zámkové dlažby tl. 6 cm do drtě tl. 4 cm</t>
  </si>
  <si>
    <t>59_</t>
  </si>
  <si>
    <t>81</t>
  </si>
  <si>
    <t>Potrubí z trub betonových</t>
  </si>
  <si>
    <t>42</t>
  </si>
  <si>
    <t>817354111R00</t>
  </si>
  <si>
    <t>Montáž betonových útesů s hrdlem DN 200</t>
  </si>
  <si>
    <t>81_</t>
  </si>
  <si>
    <t>8_</t>
  </si>
  <si>
    <t>Potrubí z trub kameninových</t>
  </si>
  <si>
    <t>43</t>
  </si>
  <si>
    <t>831263195R00</t>
  </si>
  <si>
    <t>Příplatek za zřízení kanal. přípojky DN 100 - 300</t>
  </si>
  <si>
    <t>83_</t>
  </si>
  <si>
    <t>Potrubí z trub plastických, skleněných a čedičových</t>
  </si>
  <si>
    <t>44</t>
  </si>
  <si>
    <t>871353121R00</t>
  </si>
  <si>
    <t>Montáž trub z plastu, gumový kroužek, DN 200</t>
  </si>
  <si>
    <t>87_</t>
  </si>
  <si>
    <t>Ostatní konstrukce a práce na trubním vedení</t>
  </si>
  <si>
    <t>895941111R00</t>
  </si>
  <si>
    <t>Zřízení vpusti uliční z dílců typ UV - 50 normální</t>
  </si>
  <si>
    <t>89_</t>
  </si>
  <si>
    <t>46</t>
  </si>
  <si>
    <t>899204111R00</t>
  </si>
  <si>
    <t>Osazení mříží litinových s rámem nad 150 kg</t>
  </si>
  <si>
    <t>91</t>
  </si>
  <si>
    <t>Doplňující konstrukce a práce na pozemních komunikacích a zpevněných plochách</t>
  </si>
  <si>
    <t>47</t>
  </si>
  <si>
    <t>919735124R00</t>
  </si>
  <si>
    <t>Řezání stávajícího betonového krytu tl. 15 - 20 cm</t>
  </si>
  <si>
    <t>91_</t>
  </si>
  <si>
    <t>9_</t>
  </si>
  <si>
    <t>48</t>
  </si>
  <si>
    <t>919721211R00</t>
  </si>
  <si>
    <t>Dilatační spáry vkládané vyplněné asfalt. zálivkou</t>
  </si>
  <si>
    <t>49</t>
  </si>
  <si>
    <t>919741111R00</t>
  </si>
  <si>
    <t>Ošetření cementobetonové plochy vodou</t>
  </si>
  <si>
    <t>50</t>
  </si>
  <si>
    <t>916561111R00</t>
  </si>
  <si>
    <t>Osazení záhon.obrubníků do lože z C 12/15 s opěrou</t>
  </si>
  <si>
    <t>51</t>
  </si>
  <si>
    <t>915711111R00</t>
  </si>
  <si>
    <t>Vodorovné značení dělících čar 12 cm střík.barvou</t>
  </si>
  <si>
    <t>52</t>
  </si>
  <si>
    <t>915791111R00</t>
  </si>
  <si>
    <t>Předznačení pro značení dělící čáry,vodící proužky</t>
  </si>
  <si>
    <t>53</t>
  </si>
  <si>
    <t>917862111R00</t>
  </si>
  <si>
    <t>Osazení stojat. obrub.bet. s opěrou,lože z C 12/15</t>
  </si>
  <si>
    <t>54</t>
  </si>
  <si>
    <t>919311112R00</t>
  </si>
  <si>
    <t>Čelo propustku z betonu prostého C8/10 (UV12)</t>
  </si>
  <si>
    <t>925</t>
  </si>
  <si>
    <t>Ochranná zařízení</t>
  </si>
  <si>
    <t>55</t>
  </si>
  <si>
    <t>925114122VD</t>
  </si>
  <si>
    <t>Štěrbinový žlab 400/500 - dodávka - montáž roury, vpusť, záslepka, uložení a montáž</t>
  </si>
  <si>
    <t>925_</t>
  </si>
  <si>
    <t>S</t>
  </si>
  <si>
    <t>Přesuny sutí</t>
  </si>
  <si>
    <t>979087213R00</t>
  </si>
  <si>
    <t>Nakládání vybouraných hmot na dopravní prostředky</t>
  </si>
  <si>
    <t>S_</t>
  </si>
  <si>
    <t>Ostatní materiál</t>
  </si>
  <si>
    <t>57</t>
  </si>
  <si>
    <t>58344209</t>
  </si>
  <si>
    <t>Štěrkodrtě frakce 0-125 B</t>
  </si>
  <si>
    <t>T</t>
  </si>
  <si>
    <t>0</t>
  </si>
  <si>
    <t>Z99999_</t>
  </si>
  <si>
    <t>Z_</t>
  </si>
  <si>
    <t>58337370</t>
  </si>
  <si>
    <t>Štěrkopísek frakce 0-63 C</t>
  </si>
  <si>
    <t>162-06VD</t>
  </si>
  <si>
    <t>Poplatek za skládku - zemina</t>
  </si>
  <si>
    <t>60</t>
  </si>
  <si>
    <t>004VD</t>
  </si>
  <si>
    <t>Stabilizace zemin vápnem 400 mm</t>
  </si>
  <si>
    <t>61</t>
  </si>
  <si>
    <t>00572400</t>
  </si>
  <si>
    <t>Směs travní parková I. běžná zátěž PROFI</t>
  </si>
  <si>
    <t>162-21VD</t>
  </si>
  <si>
    <t>Poplatek za ornici</t>
  </si>
  <si>
    <t>28611223.A</t>
  </si>
  <si>
    <t>Trubka PVC drenážní flexibilní d 100 mm</t>
  </si>
  <si>
    <t>64</t>
  </si>
  <si>
    <t>28651830.A</t>
  </si>
  <si>
    <t>Zátka hrdla kanalizační KGM DN 100 PVC</t>
  </si>
  <si>
    <t>65</t>
  </si>
  <si>
    <t>00050VD</t>
  </si>
  <si>
    <t>Kluzné trny dodvka + kompletní movtáž</t>
  </si>
  <si>
    <t>66</t>
  </si>
  <si>
    <t>59245110</t>
  </si>
  <si>
    <t>Dlažba zámková 20x10x6 cm přírodní</t>
  </si>
  <si>
    <t>67</t>
  </si>
  <si>
    <t>59217310</t>
  </si>
  <si>
    <t>Obrubník zahradní ABO 50/5/25 II nat</t>
  </si>
  <si>
    <t>68</t>
  </si>
  <si>
    <t>59217450</t>
  </si>
  <si>
    <t>Obrubník silniční  ABO 100/15/25 II nat</t>
  </si>
  <si>
    <t>69</t>
  </si>
  <si>
    <t>27322410</t>
  </si>
  <si>
    <t>Kroužek těsnicí DN 200 rozměr 200x260x3 mm</t>
  </si>
  <si>
    <t>70</t>
  </si>
  <si>
    <t>28611263.A</t>
  </si>
  <si>
    <t>Trubka kanalizační KGEM SN 8 PVC 200x5,9x1000</t>
  </si>
  <si>
    <t>71</t>
  </si>
  <si>
    <t>55340394</t>
  </si>
  <si>
    <t>Rám s mříží, zatížení 40 t</t>
  </si>
  <si>
    <t>72</t>
  </si>
  <si>
    <t>59223819.A</t>
  </si>
  <si>
    <t>Vpusť uliční betonová TBV-Q 390/60 60x390x235/85</t>
  </si>
  <si>
    <t>73</t>
  </si>
  <si>
    <t>59223823</t>
  </si>
  <si>
    <t>Dno vpusti bet. TBV-Q 500/626 D 61,6x50x5 cm</t>
  </si>
  <si>
    <t>74</t>
  </si>
  <si>
    <t>59223824</t>
  </si>
  <si>
    <t>Vpusť uliční betonová TBV-Q 500/590/200V 59x50x5</t>
  </si>
  <si>
    <t>75</t>
  </si>
  <si>
    <t>59223825</t>
  </si>
  <si>
    <t>Vpusť uliční betonová TBV-Q 500/290 29x50x5 cm</t>
  </si>
  <si>
    <t>76</t>
  </si>
  <si>
    <t>59223826</t>
  </si>
  <si>
    <t>Vpusť uliční betonová TBV-Q 500/590 59x50x5 cm</t>
  </si>
  <si>
    <t>77</t>
  </si>
  <si>
    <t>28651706.A</t>
  </si>
  <si>
    <t>Odbočka kanalizační KGEA 200/ 110/45° PVC</t>
  </si>
  <si>
    <t>78</t>
  </si>
  <si>
    <t>28651750.A</t>
  </si>
  <si>
    <t>Odbočka kanalizační KGEA 110/ 110/87° PVC</t>
  </si>
  <si>
    <t>79</t>
  </si>
  <si>
    <t>998225111R00</t>
  </si>
  <si>
    <t>Přesun hmot, pozemní komunikace, kryt živičný</t>
  </si>
  <si>
    <t>Celkem:</t>
  </si>
  <si>
    <t>Poznámka:</t>
  </si>
  <si>
    <t>IO 09 a IO 10</t>
  </si>
  <si>
    <t>Příprava území a Terénní úpravy</t>
  </si>
  <si>
    <t xml:space="preserve">Příprava území a Terénní úpravy </t>
  </si>
  <si>
    <t xml:space="preserve">násypy nad 260,0 m.n.m. : </t>
  </si>
  <si>
    <t xml:space="preserve">plochy změřeny ve výkrese a výšky násypu zprůměrovány : </t>
  </si>
  <si>
    <t>plocha 780,0m2, průměrná výška 1,5m : 780,0*1,5</t>
  </si>
  <si>
    <t>výkop pro SO 02 - plocha 2890,0m2, hloubka výkopu 1,1m : 2890,0*1,1</t>
  </si>
  <si>
    <t>výkop pro SO 05 - plocha 2350,0m2, hloubka výkopu 0,5m : 2350,0*0,5</t>
  </si>
  <si>
    <t>odpočet asf. plochy : -276,0</t>
  </si>
  <si>
    <t>výop mezi objekty - plocha přístřešků 1500,0m2, hloubka výkopu 0,6m : 1500,0*0,6</t>
  </si>
  <si>
    <t>měrná hmotnost zeminy 1800kg/m3 : 7558,0*1,8</t>
  </si>
  <si>
    <t>271</t>
  </si>
  <si>
    <t>Podsypy</t>
  </si>
  <si>
    <t>171101105</t>
  </si>
  <si>
    <t>Uložení nadrcené betonové suti se zhutněním jako podsyp - pilotovací rovina</t>
  </si>
  <si>
    <t>nahrazení drceného kameniva (levnější materiál) : 276,0</t>
  </si>
  <si>
    <t>271531112</t>
  </si>
  <si>
    <t>Polštář základu z kameniva hr. drceného 32-63 mm</t>
  </si>
  <si>
    <t>zaválcovaný makadam : 71,0*37,3*0,05</t>
  </si>
  <si>
    <t>66,0*34,3*0,05</t>
  </si>
  <si>
    <t>271531113</t>
  </si>
  <si>
    <t>Polštář základu z kameniva hr. drceného 0-32 mm</t>
  </si>
  <si>
    <t>násyp na pilotovací úroveň : 71,0*37,3*0,2</t>
  </si>
  <si>
    <t>66,0*34,3*0,2</t>
  </si>
  <si>
    <t>odpočet drceného kameniva : -607,0</t>
  </si>
  <si>
    <t>96</t>
  </si>
  <si>
    <t>Bourání konstrukcí</t>
  </si>
  <si>
    <t>965042241</t>
  </si>
  <si>
    <t>Bourání mazanin betonových tl. nad 10 cm, nad 4 m2</t>
  </si>
  <si>
    <t>bourání bet. plochy tl. 20cm : 53,9*25,6*0,2</t>
  </si>
  <si>
    <t>767900040</t>
  </si>
  <si>
    <t>Demontáž oplocení z pletiva</t>
  </si>
  <si>
    <t>demontáž stáv. oplocení : 72,0+17,0+35,0+32,0+93,0</t>
  </si>
  <si>
    <t>16,0+9,0+9,0+9,0</t>
  </si>
  <si>
    <t>90,0+76,0+46,0+76,0</t>
  </si>
  <si>
    <t>971</t>
  </si>
  <si>
    <t>Drcení stavební suti</t>
  </si>
  <si>
    <t>979096205</t>
  </si>
  <si>
    <t>Plnění mobilní drticí jednotky stavební sutí</t>
  </si>
  <si>
    <t>979096211</t>
  </si>
  <si>
    <t>Drcení stavební suti mobilní drticí jednotkou</t>
  </si>
  <si>
    <t>979096221</t>
  </si>
  <si>
    <t>Třídění stavební suti mobilní třídicí jednotkou</t>
  </si>
  <si>
    <t>112.2</t>
  </si>
  <si>
    <t>Odstranění křovin a porostu</t>
  </si>
  <si>
    <t>111201OA0</t>
  </si>
  <si>
    <t>ODSTRANĚNÍ KŘOVIN S ODVOZEM DO 1KM</t>
  </si>
  <si>
    <t>M2</t>
  </si>
  <si>
    <t>plocha křovin změřena v mapách - cca 8000,0m2 : 8000,0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</si>
</sst>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93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12"/>
      <name val="Arial CE"/>
      <charset val="238"/>
    </font>
    <font>
      <b/>
      <sz val="10"/>
      <color indexed="10"/>
      <name val="Arial CE"/>
      <charset val="238"/>
    </font>
    <font>
      <b/>
      <sz val="9"/>
      <color indexed="12"/>
      <name val="Arial CE"/>
      <charset val="238"/>
    </font>
    <font>
      <b/>
      <sz val="9"/>
      <color indexed="10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sz val="9"/>
      <name val="Arial CE"/>
    </font>
    <font>
      <b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</font>
    <font>
      <sz val="10"/>
      <color indexed="9"/>
      <name val="Arial CE"/>
    </font>
    <font>
      <sz val="8"/>
      <color indexed="10"/>
      <name val="Arial CE"/>
      <family val="2"/>
      <charset val="238"/>
    </font>
    <font>
      <sz val="8"/>
      <color indexed="12"/>
      <name val="Arial CE"/>
    </font>
    <font>
      <sz val="8"/>
      <color rgb="FF2B12E8"/>
      <name val="Arial CE"/>
      <family val="2"/>
      <charset val="238"/>
    </font>
    <font>
      <sz val="8"/>
      <color theme="3"/>
      <name val="Arial CE"/>
    </font>
    <font>
      <sz val="8"/>
      <color theme="1"/>
      <name val="Arial CE"/>
    </font>
    <font>
      <sz val="8"/>
      <color indexed="10"/>
      <name val="Arial CE"/>
    </font>
    <font>
      <sz val="10"/>
      <name val="Arial CE"/>
      <family val="2"/>
      <charset val="238"/>
    </font>
    <font>
      <sz val="8"/>
      <color theme="1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name val="Arial CE"/>
      <charset val="238"/>
    </font>
    <font>
      <b/>
      <sz val="10"/>
      <color indexed="12"/>
      <name val="Arial CE"/>
      <charset val="238"/>
    </font>
    <font>
      <sz val="10"/>
      <color rgb="FFFF0000"/>
      <name val="Arial CE"/>
      <charset val="238"/>
    </font>
    <font>
      <b/>
      <sz val="10"/>
      <color rgb="FF002060"/>
      <name val="Arial CE"/>
      <charset val="238"/>
    </font>
    <font>
      <u/>
      <sz val="8"/>
      <name val="Arial CE"/>
      <family val="2"/>
      <charset val="238"/>
    </font>
    <font>
      <sz val="10"/>
      <color indexed="10"/>
      <name val="Arial CE"/>
      <family val="2"/>
      <charset val="238"/>
    </font>
    <font>
      <sz val="8"/>
      <color rgb="FF002060"/>
      <name val="Arial CE"/>
      <family val="2"/>
      <charset val="238"/>
    </font>
    <font>
      <sz val="8"/>
      <color theme="1"/>
      <name val="Arial CE"/>
      <charset val="238"/>
    </font>
    <font>
      <b/>
      <i/>
      <sz val="10"/>
      <name val="Arial CE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sz val="8"/>
      <color indexed="9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Arial CE"/>
    </font>
    <font>
      <sz val="9"/>
      <color rgb="FFFF0000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rgb="FFFF0000"/>
      <name val="Arial"/>
      <family val="2"/>
      <charset val="238"/>
    </font>
    <font>
      <sz val="10"/>
      <color rgb="FFFF0000"/>
      <name val="Arial CE"/>
    </font>
    <font>
      <sz val="8"/>
      <color rgb="FF0000FF"/>
      <name val="Arial"/>
      <family val="2"/>
      <charset val="238"/>
    </font>
    <font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rgb="FF1337EB"/>
      <name val="Arial"/>
      <family val="2"/>
      <charset val="238"/>
    </font>
    <font>
      <sz val="8"/>
      <color theme="3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8"/>
      <color indexed="12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color theme="3"/>
      <name val="Arial CE"/>
      <family val="2"/>
      <charset val="238"/>
    </font>
    <font>
      <sz val="8"/>
      <color rgb="FF3013DF"/>
      <name val="Arial CE"/>
      <family val="2"/>
      <charset val="238"/>
    </font>
    <font>
      <sz val="8"/>
      <color rgb="FF262BEA"/>
      <name val="Arial CE"/>
      <family val="2"/>
      <charset val="238"/>
    </font>
    <font>
      <b/>
      <i/>
      <sz val="9"/>
      <name val="Arial CE"/>
      <family val="2"/>
      <charset val="238"/>
    </font>
    <font>
      <b/>
      <i/>
      <sz val="9"/>
      <name val="Arial CE"/>
    </font>
    <font>
      <b/>
      <sz val="9"/>
      <name val="Arial CE"/>
    </font>
    <font>
      <sz val="8"/>
      <color indexed="12"/>
      <name val="Arial CE"/>
      <charset val="238"/>
    </font>
    <font>
      <sz val="10"/>
      <color theme="8"/>
      <name val="Arial CE"/>
      <family val="2"/>
      <charset val="238"/>
    </font>
    <font>
      <b/>
      <i/>
      <sz val="9"/>
      <name val="Arial CE"/>
      <charset val="238"/>
    </font>
    <font>
      <sz val="8"/>
      <color rgb="FFFF0000"/>
      <name val="Arial CE"/>
      <family val="2"/>
      <charset val="238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i/>
      <sz val="10"/>
      <color rgb="FF000000"/>
      <name val="Arial"/>
      <family val="2"/>
      <charset val="238"/>
    </font>
    <font>
      <sz val="9"/>
      <color rgb="FF000000"/>
      <name val="敓潧⁥䥕ᬀ焇劰͕☸k_x0008_"/>
      <charset val="238"/>
    </font>
    <font>
      <b/>
      <sz val="11"/>
      <color rgb="FF000000"/>
      <name val="敓潧⁥䥕ᬀ焇劰͕☸k_x0008_"/>
      <charset val="238"/>
    </font>
    <font>
      <i/>
      <sz val="10"/>
      <color rgb="FF000000"/>
      <name val="敓潧⁥䥕ᬀ焇劰͕☸k_x0008_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敓潧⁥䥕ᬀ焇劰͕☸k_x0008_"/>
      <charset val="238"/>
    </font>
    <font>
      <sz val="18"/>
      <color indexed="8"/>
      <name val="Arial"/>
      <charset val="238"/>
    </font>
    <font>
      <sz val="10"/>
      <color indexed="8"/>
      <name val="Arial"/>
      <charset val="238"/>
    </font>
    <font>
      <b/>
      <sz val="10"/>
      <color indexed="8"/>
      <name val="Arial"/>
      <charset val="238"/>
    </font>
    <font>
      <b/>
      <sz val="10"/>
      <color indexed="56"/>
      <name val="Arial"/>
      <charset val="238"/>
    </font>
    <font>
      <sz val="10"/>
      <color indexed="56"/>
      <name val="Arial"/>
      <charset val="238"/>
    </font>
    <font>
      <sz val="10"/>
      <color indexed="61"/>
      <name val="Arial"/>
      <charset val="238"/>
    </font>
    <font>
      <sz val="10"/>
      <color indexed="62"/>
      <name val="Arial"/>
      <charset val="238"/>
    </font>
    <font>
      <i/>
      <sz val="8"/>
      <color indexed="8"/>
      <name val="Arial"/>
      <charset val="238"/>
    </font>
  </fonts>
  <fills count="1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0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E4E1"/>
        <bgColor indexed="64"/>
      </patternFill>
    </fill>
    <fill>
      <patternFill patternType="solid">
        <fgColor indexed="57"/>
        <bgColor indexed="9"/>
      </patternFill>
    </fill>
  </fills>
  <borders count="6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22">
    <xf numFmtId="0" fontId="0" fillId="0" borderId="0" xfId="0"/>
    <xf numFmtId="0" fontId="1" fillId="2" borderId="0" xfId="1" applyFill="1"/>
    <xf numFmtId="0" fontId="1" fillId="3" borderId="0" xfId="1" applyFill="1"/>
    <xf numFmtId="0" fontId="3" fillId="2" borderId="0" xfId="1" applyFont="1" applyFill="1" applyAlignment="1">
      <alignment horizontal="centerContinuous"/>
    </xf>
    <xf numFmtId="0" fontId="4" fillId="2" borderId="0" xfId="1" applyFont="1" applyFill="1" applyAlignment="1">
      <alignment horizontal="centerContinuous"/>
    </xf>
    <xf numFmtId="0" fontId="4" fillId="2" borderId="1" xfId="1" applyFont="1" applyFill="1" applyBorder="1" applyAlignment="1">
      <alignment horizontal="right"/>
    </xf>
    <xf numFmtId="0" fontId="4" fillId="2" borderId="1" xfId="1" applyFont="1" applyFill="1" applyBorder="1" applyAlignment="1">
      <alignment horizontal="centerContinuous"/>
    </xf>
    <xf numFmtId="0" fontId="1" fillId="2" borderId="1" xfId="1" applyFill="1" applyBorder="1"/>
    <xf numFmtId="0" fontId="5" fillId="2" borderId="4" xfId="1" applyFont="1" applyFill="1" applyBorder="1"/>
    <xf numFmtId="0" fontId="6" fillId="2" borderId="4" xfId="1" applyFont="1" applyFill="1" applyBorder="1"/>
    <xf numFmtId="0" fontId="7" fillId="2" borderId="5" xfId="1" applyFont="1" applyFill="1" applyBorder="1" applyAlignment="1">
      <alignment horizontal="left"/>
    </xf>
    <xf numFmtId="0" fontId="0" fillId="2" borderId="4" xfId="0" applyFill="1" applyBorder="1"/>
    <xf numFmtId="0" fontId="0" fillId="2" borderId="3" xfId="0" applyFill="1" applyBorder="1"/>
    <xf numFmtId="0" fontId="9" fillId="2" borderId="6" xfId="1" applyFont="1" applyFill="1" applyBorder="1"/>
    <xf numFmtId="0" fontId="5" fillId="2" borderId="1" xfId="1" applyFont="1" applyFill="1" applyBorder="1"/>
    <xf numFmtId="0" fontId="0" fillId="2" borderId="9" xfId="0" applyFill="1" applyBorder="1"/>
    <xf numFmtId="0" fontId="0" fillId="2" borderId="1" xfId="0" applyFill="1" applyBorder="1"/>
    <xf numFmtId="0" fontId="0" fillId="2" borderId="8" xfId="0" applyFill="1" applyBorder="1"/>
    <xf numFmtId="0" fontId="10" fillId="2" borderId="10" xfId="1" applyFont="1" applyFill="1" applyBorder="1"/>
    <xf numFmtId="49" fontId="1" fillId="2" borderId="0" xfId="1" applyNumberFormat="1" applyFill="1" applyAlignment="1">
      <alignment horizontal="center"/>
    </xf>
    <xf numFmtId="0" fontId="1" fillId="2" borderId="0" xfId="1" applyFill="1" applyAlignment="1">
      <alignment horizontal="center"/>
    </xf>
    <xf numFmtId="0" fontId="11" fillId="2" borderId="0" xfId="1" applyFont="1" applyFill="1"/>
    <xf numFmtId="0" fontId="1" fillId="2" borderId="0" xfId="1" applyFill="1" applyAlignment="1">
      <alignment horizontal="center" shrinkToFit="1"/>
    </xf>
    <xf numFmtId="0" fontId="12" fillId="2" borderId="11" xfId="1" applyFont="1" applyFill="1" applyBorder="1"/>
    <xf numFmtId="0" fontId="1" fillId="2" borderId="12" xfId="1" applyFill="1" applyBorder="1"/>
    <xf numFmtId="0" fontId="1" fillId="2" borderId="14" xfId="1" applyFill="1" applyBorder="1" applyAlignment="1">
      <alignment horizontal="center"/>
    </xf>
    <xf numFmtId="49" fontId="13" fillId="2" borderId="15" xfId="1" applyNumberFormat="1" applyFont="1" applyFill="1" applyBorder="1"/>
    <xf numFmtId="0" fontId="13" fillId="2" borderId="16" xfId="1" applyFont="1" applyFill="1" applyBorder="1" applyAlignment="1">
      <alignment horizontal="center"/>
    </xf>
    <xf numFmtId="0" fontId="13" fillId="2" borderId="15" xfId="1" applyFont="1" applyFill="1" applyBorder="1" applyAlignment="1">
      <alignment horizontal="center"/>
    </xf>
    <xf numFmtId="0" fontId="13" fillId="2" borderId="17" xfId="1" applyFont="1" applyFill="1" applyBorder="1" applyAlignment="1">
      <alignment horizontal="center"/>
    </xf>
    <xf numFmtId="0" fontId="1" fillId="2" borderId="15" xfId="1" applyFill="1" applyBorder="1" applyAlignment="1">
      <alignment horizontal="center"/>
    </xf>
    <xf numFmtId="0" fontId="14" fillId="2" borderId="18" xfId="1" applyFont="1" applyFill="1" applyBorder="1" applyAlignment="1">
      <alignment horizontal="center"/>
    </xf>
    <xf numFmtId="49" fontId="14" fillId="2" borderId="18" xfId="1" applyNumberFormat="1" applyFont="1" applyFill="1" applyBorder="1" applyAlignment="1">
      <alignment horizontal="left"/>
    </xf>
    <xf numFmtId="0" fontId="14" fillId="2" borderId="19" xfId="1" applyFont="1" applyFill="1" applyBorder="1"/>
    <xf numFmtId="0" fontId="1" fillId="2" borderId="20" xfId="1" applyFill="1" applyBorder="1" applyAlignment="1">
      <alignment horizontal="center"/>
    </xf>
    <xf numFmtId="0" fontId="1" fillId="2" borderId="20" xfId="1" applyFill="1" applyBorder="1" applyAlignment="1">
      <alignment horizontal="right"/>
    </xf>
    <xf numFmtId="0" fontId="1" fillId="2" borderId="16" xfId="1" applyFill="1" applyBorder="1"/>
    <xf numFmtId="0" fontId="1" fillId="2" borderId="21" xfId="1" applyFill="1" applyBorder="1"/>
    <xf numFmtId="0" fontId="15" fillId="2" borderId="0" xfId="1" applyFont="1" applyFill="1"/>
    <xf numFmtId="0" fontId="16" fillId="2" borderId="22" xfId="1" applyFont="1" applyFill="1" applyBorder="1" applyAlignment="1">
      <alignment horizontal="center" vertical="top"/>
    </xf>
    <xf numFmtId="49" fontId="16" fillId="2" borderId="22" xfId="1" applyNumberFormat="1" applyFont="1" applyFill="1" applyBorder="1" applyAlignment="1">
      <alignment horizontal="left" vertical="top"/>
    </xf>
    <xf numFmtId="0" fontId="16" fillId="2" borderId="22" xfId="1" applyFont="1" applyFill="1" applyBorder="1" applyAlignment="1">
      <alignment vertical="top" wrapText="1"/>
    </xf>
    <xf numFmtId="49" fontId="17" fillId="2" borderId="22" xfId="1" applyNumberFormat="1" applyFont="1" applyFill="1" applyBorder="1" applyAlignment="1">
      <alignment horizontal="center" shrinkToFit="1"/>
    </xf>
    <xf numFmtId="4" fontId="17" fillId="2" borderId="22" xfId="1" applyNumberFormat="1" applyFont="1" applyFill="1" applyBorder="1" applyAlignment="1">
      <alignment horizontal="right"/>
    </xf>
    <xf numFmtId="4" fontId="17" fillId="2" borderId="22" xfId="1" applyNumberFormat="1" applyFont="1" applyFill="1" applyBorder="1"/>
    <xf numFmtId="4" fontId="16" fillId="2" borderId="21" xfId="1" applyNumberFormat="1" applyFont="1" applyFill="1" applyBorder="1" applyAlignment="1">
      <alignment horizontal="right"/>
    </xf>
    <xf numFmtId="2" fontId="17" fillId="2" borderId="21" xfId="1" applyNumberFormat="1" applyFont="1" applyFill="1" applyBorder="1"/>
    <xf numFmtId="0" fontId="18" fillId="2" borderId="0" xfId="1" applyFont="1" applyFill="1"/>
    <xf numFmtId="4" fontId="19" fillId="2" borderId="21" xfId="1" applyNumberFormat="1" applyFont="1" applyFill="1" applyBorder="1" applyAlignment="1">
      <alignment horizontal="right"/>
    </xf>
    <xf numFmtId="2" fontId="20" fillId="2" borderId="21" xfId="1" applyNumberFormat="1" applyFont="1" applyFill="1" applyBorder="1"/>
    <xf numFmtId="0" fontId="16" fillId="2" borderId="23" xfId="1" applyFont="1" applyFill="1" applyBorder="1" applyAlignment="1">
      <alignment vertical="top" wrapText="1"/>
    </xf>
    <xf numFmtId="49" fontId="17" fillId="2" borderId="23" xfId="1" applyNumberFormat="1" applyFont="1" applyFill="1" applyBorder="1" applyAlignment="1">
      <alignment horizontal="center" shrinkToFit="1"/>
    </xf>
    <xf numFmtId="4" fontId="17" fillId="2" borderId="23" xfId="1" applyNumberFormat="1" applyFont="1" applyFill="1" applyBorder="1" applyAlignment="1">
      <alignment horizontal="right"/>
    </xf>
    <xf numFmtId="4" fontId="19" fillId="2" borderId="22" xfId="1" applyNumberFormat="1" applyFont="1" applyFill="1" applyBorder="1" applyAlignment="1">
      <alignment horizontal="right"/>
    </xf>
    <xf numFmtId="2" fontId="17" fillId="2" borderId="22" xfId="1" applyNumberFormat="1" applyFont="1" applyFill="1" applyBorder="1"/>
    <xf numFmtId="2" fontId="20" fillId="2" borderId="22" xfId="1" applyNumberFormat="1" applyFont="1" applyFill="1" applyBorder="1"/>
    <xf numFmtId="0" fontId="16" fillId="2" borderId="18" xfId="1" applyFont="1" applyFill="1" applyBorder="1" applyAlignment="1">
      <alignment horizontal="center" vertical="top"/>
    </xf>
    <xf numFmtId="49" fontId="16" fillId="2" borderId="18" xfId="1" applyNumberFormat="1" applyFont="1" applyFill="1" applyBorder="1" applyAlignment="1">
      <alignment horizontal="left" vertical="top"/>
    </xf>
    <xf numFmtId="0" fontId="21" fillId="2" borderId="18" xfId="1" applyFont="1" applyFill="1" applyBorder="1" applyAlignment="1">
      <alignment vertical="top" wrapText="1"/>
    </xf>
    <xf numFmtId="49" fontId="17" fillId="2" borderId="18" xfId="1" applyNumberFormat="1" applyFont="1" applyFill="1" applyBorder="1" applyAlignment="1">
      <alignment horizontal="center" shrinkToFit="1"/>
    </xf>
    <xf numFmtId="4" fontId="22" fillId="2" borderId="18" xfId="1" applyNumberFormat="1" applyFont="1" applyFill="1" applyBorder="1" applyAlignment="1">
      <alignment horizontal="right"/>
    </xf>
    <xf numFmtId="4" fontId="17" fillId="2" borderId="18" xfId="1" applyNumberFormat="1" applyFont="1" applyFill="1" applyBorder="1" applyAlignment="1">
      <alignment horizontal="right"/>
    </xf>
    <xf numFmtId="4" fontId="17" fillId="2" borderId="18" xfId="1" applyNumberFormat="1" applyFont="1" applyFill="1" applyBorder="1"/>
    <xf numFmtId="4" fontId="19" fillId="2" borderId="15" xfId="1" applyNumberFormat="1" applyFont="1" applyFill="1" applyBorder="1" applyAlignment="1">
      <alignment horizontal="right"/>
    </xf>
    <xf numFmtId="2" fontId="17" fillId="2" borderId="15" xfId="1" applyNumberFormat="1" applyFont="1" applyFill="1" applyBorder="1"/>
    <xf numFmtId="2" fontId="20" fillId="2" borderId="15" xfId="1" applyNumberFormat="1" applyFont="1" applyFill="1" applyBorder="1"/>
    <xf numFmtId="4" fontId="23" fillId="2" borderId="22" xfId="1" applyNumberFormat="1" applyFont="1" applyFill="1" applyBorder="1" applyAlignment="1">
      <alignment horizontal="right"/>
    </xf>
    <xf numFmtId="0" fontId="16" fillId="2" borderId="23" xfId="1" applyFont="1" applyFill="1" applyBorder="1" applyAlignment="1">
      <alignment wrapText="1"/>
    </xf>
    <xf numFmtId="49" fontId="16" fillId="2" borderId="23" xfId="1" applyNumberFormat="1" applyFont="1" applyFill="1" applyBorder="1" applyAlignment="1">
      <alignment horizontal="center" shrinkToFit="1"/>
    </xf>
    <xf numFmtId="4" fontId="16" fillId="2" borderId="23" xfId="1" applyNumberFormat="1" applyFont="1" applyFill="1" applyBorder="1" applyAlignment="1">
      <alignment horizontal="right"/>
    </xf>
    <xf numFmtId="2" fontId="24" fillId="2" borderId="22" xfId="1" applyNumberFormat="1" applyFont="1" applyFill="1" applyBorder="1"/>
    <xf numFmtId="4" fontId="16" fillId="2" borderId="22" xfId="1" applyNumberFormat="1" applyFont="1" applyFill="1" applyBorder="1" applyAlignment="1">
      <alignment horizontal="right"/>
    </xf>
    <xf numFmtId="49" fontId="16" fillId="2" borderId="21" xfId="1" applyNumberFormat="1" applyFont="1" applyFill="1" applyBorder="1" applyAlignment="1">
      <alignment horizontal="left" vertical="top"/>
    </xf>
    <xf numFmtId="0" fontId="16" fillId="2" borderId="21" xfId="1" applyFont="1" applyFill="1" applyBorder="1" applyAlignment="1">
      <alignment vertical="top" wrapText="1"/>
    </xf>
    <xf numFmtId="49" fontId="17" fillId="2" borderId="21" xfId="1" applyNumberFormat="1" applyFont="1" applyFill="1" applyBorder="1" applyAlignment="1">
      <alignment horizontal="center" shrinkToFit="1"/>
    </xf>
    <xf numFmtId="4" fontId="17" fillId="2" borderId="21" xfId="1" applyNumberFormat="1" applyFont="1" applyFill="1" applyBorder="1" applyAlignment="1">
      <alignment horizontal="right"/>
    </xf>
    <xf numFmtId="4" fontId="16" fillId="2" borderId="15" xfId="1" applyNumberFormat="1" applyFont="1" applyFill="1" applyBorder="1" applyAlignment="1">
      <alignment horizontal="right"/>
    </xf>
    <xf numFmtId="0" fontId="25" fillId="3" borderId="0" xfId="1" applyFont="1" applyFill="1"/>
    <xf numFmtId="0" fontId="25" fillId="2" borderId="0" xfId="1" applyFont="1" applyFill="1"/>
    <xf numFmtId="0" fontId="26" fillId="2" borderId="22" xfId="1" applyFont="1" applyFill="1" applyBorder="1" applyAlignment="1">
      <alignment horizontal="center" vertical="top"/>
    </xf>
    <xf numFmtId="0" fontId="16" fillId="2" borderId="18" xfId="1" applyFont="1" applyFill="1" applyBorder="1" applyAlignment="1">
      <alignment wrapText="1"/>
    </xf>
    <xf numFmtId="49" fontId="16" fillId="2" borderId="18" xfId="1" applyNumberFormat="1" applyFont="1" applyFill="1" applyBorder="1" applyAlignment="1">
      <alignment horizontal="center" shrinkToFit="1"/>
    </xf>
    <xf numFmtId="4" fontId="26" fillId="2" borderId="22" xfId="1" applyNumberFormat="1" applyFont="1" applyFill="1" applyBorder="1" applyAlignment="1">
      <alignment horizontal="right"/>
    </xf>
    <xf numFmtId="4" fontId="16" fillId="2" borderId="22" xfId="1" applyNumberFormat="1" applyFont="1" applyFill="1" applyBorder="1"/>
    <xf numFmtId="4" fontId="17" fillId="2" borderId="21" xfId="1" applyNumberFormat="1" applyFont="1" applyFill="1" applyBorder="1"/>
    <xf numFmtId="2" fontId="24" fillId="2" borderId="21" xfId="1" applyNumberFormat="1" applyFont="1" applyFill="1" applyBorder="1"/>
    <xf numFmtId="4" fontId="19" fillId="2" borderId="18" xfId="1" applyNumberFormat="1" applyFont="1" applyFill="1" applyBorder="1" applyAlignment="1">
      <alignment horizontal="right"/>
    </xf>
    <xf numFmtId="3" fontId="1" fillId="2" borderId="0" xfId="1" applyNumberFormat="1" applyFill="1"/>
    <xf numFmtId="4" fontId="17" fillId="2" borderId="24" xfId="1" applyNumberFormat="1" applyFont="1" applyFill="1" applyBorder="1" applyAlignment="1">
      <alignment horizontal="right"/>
    </xf>
    <xf numFmtId="0" fontId="16" fillId="2" borderId="21" xfId="1" applyFont="1" applyFill="1" applyBorder="1" applyAlignment="1">
      <alignment wrapText="1"/>
    </xf>
    <xf numFmtId="49" fontId="16" fillId="2" borderId="21" xfId="1" applyNumberFormat="1" applyFont="1" applyFill="1" applyBorder="1" applyAlignment="1">
      <alignment horizontal="center" shrinkToFit="1"/>
    </xf>
    <xf numFmtId="4" fontId="16" fillId="2" borderId="21" xfId="1" applyNumberFormat="1" applyFont="1" applyFill="1" applyBorder="1"/>
    <xf numFmtId="2" fontId="16" fillId="2" borderId="21" xfId="1" applyNumberFormat="1" applyFont="1" applyFill="1" applyBorder="1"/>
    <xf numFmtId="4" fontId="26" fillId="2" borderId="21" xfId="1" applyNumberFormat="1" applyFont="1" applyFill="1" applyBorder="1"/>
    <xf numFmtId="0" fontId="1" fillId="2" borderId="21" xfId="1" applyFill="1" applyBorder="1" applyAlignment="1">
      <alignment horizontal="center"/>
    </xf>
    <xf numFmtId="49" fontId="27" fillId="2" borderId="21" xfId="1" applyNumberFormat="1" applyFont="1" applyFill="1" applyBorder="1" applyAlignment="1">
      <alignment horizontal="left"/>
    </xf>
    <xf numFmtId="0" fontId="27" fillId="2" borderId="19" xfId="1" applyFont="1" applyFill="1" applyBorder="1"/>
    <xf numFmtId="0" fontId="1" fillId="2" borderId="25" xfId="1" applyFill="1" applyBorder="1" applyAlignment="1">
      <alignment horizontal="center"/>
    </xf>
    <xf numFmtId="4" fontId="1" fillId="2" borderId="25" xfId="1" applyNumberFormat="1" applyFill="1" applyBorder="1" applyAlignment="1">
      <alignment horizontal="right"/>
    </xf>
    <xf numFmtId="4" fontId="1" fillId="2" borderId="26" xfId="1" applyNumberFormat="1" applyFill="1" applyBorder="1" applyAlignment="1">
      <alignment horizontal="right"/>
    </xf>
    <xf numFmtId="4" fontId="14" fillId="2" borderId="21" xfId="1" applyNumberFormat="1" applyFont="1" applyFill="1" applyBorder="1"/>
    <xf numFmtId="2" fontId="11" fillId="2" borderId="21" xfId="1" applyNumberFormat="1" applyFont="1" applyFill="1" applyBorder="1"/>
    <xf numFmtId="2" fontId="8" fillId="2" borderId="21" xfId="1" applyNumberFormat="1" applyFont="1" applyFill="1" applyBorder="1"/>
    <xf numFmtId="0" fontId="14" fillId="2" borderId="21" xfId="1" applyFont="1" applyFill="1" applyBorder="1" applyAlignment="1">
      <alignment horizontal="center"/>
    </xf>
    <xf numFmtId="49" fontId="14" fillId="2" borderId="21" xfId="1" applyNumberFormat="1" applyFont="1" applyFill="1" applyBorder="1" applyAlignment="1">
      <alignment horizontal="left"/>
    </xf>
    <xf numFmtId="0" fontId="1" fillId="2" borderId="25" xfId="1" applyFill="1" applyBorder="1" applyAlignment="1">
      <alignment horizontal="right"/>
    </xf>
    <xf numFmtId="0" fontId="1" fillId="2" borderId="26" xfId="1" applyFill="1" applyBorder="1"/>
    <xf numFmtId="0" fontId="28" fillId="2" borderId="22" xfId="1" applyFont="1" applyFill="1" applyBorder="1" applyAlignment="1">
      <alignment horizontal="center"/>
    </xf>
    <xf numFmtId="49" fontId="28" fillId="2" borderId="22" xfId="1" applyNumberFormat="1" applyFont="1" applyFill="1" applyBorder="1" applyAlignment="1">
      <alignment horizontal="left"/>
    </xf>
    <xf numFmtId="0" fontId="28" fillId="2" borderId="27" xfId="1" applyFont="1" applyFill="1" applyBorder="1"/>
    <xf numFmtId="49" fontId="28" fillId="2" borderId="23" xfId="1" applyNumberFormat="1" applyFont="1" applyFill="1" applyBorder="1" applyAlignment="1">
      <alignment horizontal="center" shrinkToFit="1"/>
    </xf>
    <xf numFmtId="2" fontId="17" fillId="2" borderId="23" xfId="1" applyNumberFormat="1" applyFont="1" applyFill="1" applyBorder="1" applyAlignment="1">
      <alignment horizontal="right"/>
    </xf>
    <xf numFmtId="4" fontId="24" fillId="2" borderId="22" xfId="1" applyNumberFormat="1" applyFont="1" applyFill="1" applyBorder="1" applyAlignment="1">
      <alignment horizontal="right"/>
    </xf>
    <xf numFmtId="2" fontId="17" fillId="2" borderId="21" xfId="1" applyNumberFormat="1" applyFont="1" applyFill="1" applyBorder="1" applyAlignment="1">
      <alignment horizontal="right"/>
    </xf>
    <xf numFmtId="49" fontId="26" fillId="2" borderId="22" xfId="1" applyNumberFormat="1" applyFont="1" applyFill="1" applyBorder="1" applyAlignment="1">
      <alignment horizontal="left" vertical="top"/>
    </xf>
    <xf numFmtId="0" fontId="26" fillId="2" borderId="22" xfId="1" applyFont="1" applyFill="1" applyBorder="1" applyAlignment="1">
      <alignment vertical="top" wrapText="1"/>
    </xf>
    <xf numFmtId="49" fontId="26" fillId="2" borderId="22" xfId="1" applyNumberFormat="1" applyFont="1" applyFill="1" applyBorder="1" applyAlignment="1">
      <alignment horizontal="center" shrinkToFit="1"/>
    </xf>
    <xf numFmtId="4" fontId="26" fillId="2" borderId="22" xfId="1" applyNumberFormat="1" applyFont="1" applyFill="1" applyBorder="1"/>
    <xf numFmtId="2" fontId="26" fillId="2" borderId="21" xfId="1" applyNumberFormat="1" applyFont="1" applyFill="1" applyBorder="1"/>
    <xf numFmtId="2" fontId="29" fillId="2" borderId="21" xfId="1" applyNumberFormat="1" applyFont="1" applyFill="1" applyBorder="1"/>
    <xf numFmtId="0" fontId="16" fillId="2" borderId="28" xfId="1" applyFont="1" applyFill="1" applyBorder="1" applyAlignment="1">
      <alignment vertical="top" wrapText="1"/>
    </xf>
    <xf numFmtId="0" fontId="16" fillId="2" borderId="21" xfId="1" applyFont="1" applyFill="1" applyBorder="1" applyAlignment="1">
      <alignment horizontal="center" vertical="top"/>
    </xf>
    <xf numFmtId="0" fontId="26" fillId="2" borderId="21" xfId="1" applyFont="1" applyFill="1" applyBorder="1" applyAlignment="1">
      <alignment vertical="top" wrapText="1"/>
    </xf>
    <xf numFmtId="2" fontId="30" fillId="2" borderId="21" xfId="1" applyNumberFormat="1" applyFont="1" applyFill="1" applyBorder="1"/>
    <xf numFmtId="0" fontId="25" fillId="2" borderId="21" xfId="1" applyFont="1" applyFill="1" applyBorder="1" applyAlignment="1">
      <alignment horizontal="center"/>
    </xf>
    <xf numFmtId="4" fontId="25" fillId="2" borderId="21" xfId="1" applyNumberFormat="1" applyFont="1" applyFill="1" applyBorder="1" applyAlignment="1">
      <alignment horizontal="right"/>
    </xf>
    <xf numFmtId="0" fontId="11" fillId="2" borderId="21" xfId="1" applyFont="1" applyFill="1" applyBorder="1" applyAlignment="1">
      <alignment horizontal="center"/>
    </xf>
    <xf numFmtId="49" fontId="31" fillId="2" borderId="21" xfId="1" applyNumberFormat="1" applyFont="1" applyFill="1" applyBorder="1" applyAlignment="1">
      <alignment horizontal="left"/>
    </xf>
    <xf numFmtId="0" fontId="11" fillId="2" borderId="21" xfId="1" applyFont="1" applyFill="1" applyBorder="1"/>
    <xf numFmtId="0" fontId="32" fillId="2" borderId="21" xfId="1" applyFont="1" applyFill="1" applyBorder="1" applyAlignment="1">
      <alignment horizontal="center"/>
    </xf>
    <xf numFmtId="0" fontId="25" fillId="2" borderId="21" xfId="1" applyFont="1" applyFill="1" applyBorder="1"/>
    <xf numFmtId="4" fontId="11" fillId="2" borderId="22" xfId="1" applyNumberFormat="1" applyFont="1" applyFill="1" applyBorder="1"/>
    <xf numFmtId="0" fontId="33" fillId="2" borderId="21" xfId="1" applyFont="1" applyFill="1" applyBorder="1"/>
    <xf numFmtId="0" fontId="34" fillId="2" borderId="21" xfId="1" applyFont="1" applyFill="1" applyBorder="1" applyAlignment="1">
      <alignment horizontal="center"/>
    </xf>
    <xf numFmtId="49" fontId="35" fillId="2" borderId="21" xfId="1" applyNumberFormat="1" applyFont="1" applyFill="1" applyBorder="1" applyAlignment="1">
      <alignment horizontal="left"/>
    </xf>
    <xf numFmtId="0" fontId="28" fillId="2" borderId="21" xfId="1" applyFont="1" applyFill="1" applyBorder="1"/>
    <xf numFmtId="0" fontId="28" fillId="2" borderId="21" xfId="1" applyFont="1" applyFill="1" applyBorder="1" applyAlignment="1">
      <alignment horizontal="center"/>
    </xf>
    <xf numFmtId="4" fontId="26" fillId="2" borderId="21" xfId="1" applyNumberFormat="1" applyFont="1" applyFill="1" applyBorder="1" applyAlignment="1">
      <alignment horizontal="right"/>
    </xf>
    <xf numFmtId="49" fontId="36" fillId="2" borderId="21" xfId="1" applyNumberFormat="1" applyFont="1" applyFill="1" applyBorder="1" applyAlignment="1">
      <alignment horizontal="left"/>
    </xf>
    <xf numFmtId="0" fontId="36" fillId="2" borderId="21" xfId="1" applyFont="1" applyFill="1" applyBorder="1"/>
    <xf numFmtId="4" fontId="11" fillId="2" borderId="21" xfId="1" applyNumberFormat="1" applyFont="1" applyFill="1" applyBorder="1"/>
    <xf numFmtId="0" fontId="37" fillId="2" borderId="0" xfId="1" applyFont="1" applyFill="1"/>
    <xf numFmtId="0" fontId="1" fillId="2" borderId="0" xfId="1" applyFill="1" applyAlignment="1">
      <alignment horizontal="right"/>
    </xf>
    <xf numFmtId="0" fontId="38" fillId="2" borderId="0" xfId="1" applyFont="1" applyFill="1"/>
    <xf numFmtId="3" fontId="38" fillId="2" borderId="0" xfId="1" applyNumberFormat="1" applyFont="1" applyFill="1" applyAlignment="1">
      <alignment horizontal="right"/>
    </xf>
    <xf numFmtId="4" fontId="38" fillId="2" borderId="0" xfId="1" applyNumberFormat="1" applyFont="1" applyFill="1"/>
    <xf numFmtId="0" fontId="1" fillId="0" borderId="0" xfId="1"/>
    <xf numFmtId="0" fontId="40" fillId="0" borderId="0" xfId="1" applyFont="1"/>
    <xf numFmtId="0" fontId="41" fillId="0" borderId="0" xfId="1" applyFont="1" applyAlignment="1">
      <alignment horizontal="centerContinuous"/>
    </xf>
    <xf numFmtId="0" fontId="42" fillId="0" borderId="0" xfId="1" applyFont="1" applyAlignment="1">
      <alignment horizontal="centerContinuous"/>
    </xf>
    <xf numFmtId="0" fontId="42" fillId="0" borderId="0" xfId="1" applyFont="1" applyAlignment="1">
      <alignment horizontal="right"/>
    </xf>
    <xf numFmtId="0" fontId="43" fillId="0" borderId="4" xfId="1" applyFont="1" applyBorder="1"/>
    <xf numFmtId="0" fontId="40" fillId="0" borderId="4" xfId="1" applyFont="1" applyBorder="1"/>
    <xf numFmtId="0" fontId="44" fillId="0" borderId="5" xfId="1" applyFont="1" applyBorder="1" applyAlignment="1">
      <alignment horizontal="right"/>
    </xf>
    <xf numFmtId="0" fontId="40" fillId="0" borderId="4" xfId="1" applyFont="1" applyBorder="1" applyAlignment="1">
      <alignment horizontal="left"/>
    </xf>
    <xf numFmtId="0" fontId="40" fillId="0" borderId="29" xfId="1" applyFont="1" applyBorder="1"/>
    <xf numFmtId="0" fontId="43" fillId="0" borderId="1" xfId="1" applyFont="1" applyBorder="1"/>
    <xf numFmtId="0" fontId="40" fillId="0" borderId="1" xfId="1" applyFont="1" applyBorder="1"/>
    <xf numFmtId="0" fontId="44" fillId="0" borderId="0" xfId="1" applyFont="1"/>
    <xf numFmtId="0" fontId="40" fillId="0" borderId="0" xfId="1" applyFont="1" applyAlignment="1">
      <alignment horizontal="right"/>
    </xf>
    <xf numFmtId="49" fontId="44" fillId="4" borderId="21" xfId="1" applyNumberFormat="1" applyFont="1" applyFill="1" applyBorder="1"/>
    <xf numFmtId="0" fontId="44" fillId="4" borderId="26" xfId="1" applyFont="1" applyFill="1" applyBorder="1" applyAlignment="1">
      <alignment horizontal="center"/>
    </xf>
    <xf numFmtId="0" fontId="44" fillId="4" borderId="21" xfId="1" applyFont="1" applyFill="1" applyBorder="1" applyAlignment="1">
      <alignment horizontal="center"/>
    </xf>
    <xf numFmtId="0" fontId="45" fillId="0" borderId="18" xfId="1" applyFont="1" applyBorder="1" applyAlignment="1">
      <alignment horizontal="center"/>
    </xf>
    <xf numFmtId="49" fontId="45" fillId="0" borderId="18" xfId="1" applyNumberFormat="1" applyFont="1" applyBorder="1" applyAlignment="1">
      <alignment horizontal="left"/>
    </xf>
    <xf numFmtId="0" fontId="45" fillId="0" borderId="19" xfId="1" applyFont="1" applyBorder="1"/>
    <xf numFmtId="0" fontId="40" fillId="0" borderId="25" xfId="1" applyFont="1" applyBorder="1" applyAlignment="1">
      <alignment horizontal="center"/>
    </xf>
    <xf numFmtId="0" fontId="40" fillId="0" borderId="25" xfId="1" applyFont="1" applyBorder="1" applyAlignment="1">
      <alignment horizontal="right"/>
    </xf>
    <xf numFmtId="0" fontId="40" fillId="0" borderId="26" xfId="1" applyFont="1" applyBorder="1"/>
    <xf numFmtId="0" fontId="15" fillId="0" borderId="0" xfId="1" applyFont="1"/>
    <xf numFmtId="0" fontId="46" fillId="0" borderId="22" xfId="1" applyFont="1" applyBorder="1" applyAlignment="1">
      <alignment horizontal="center" vertical="top"/>
    </xf>
    <xf numFmtId="49" fontId="46" fillId="0" borderId="22" xfId="1" applyNumberFormat="1" applyFont="1" applyBorder="1" applyAlignment="1">
      <alignment horizontal="left" vertical="top"/>
    </xf>
    <xf numFmtId="0" fontId="46" fillId="0" borderId="22" xfId="1" applyFont="1" applyBorder="1" applyAlignment="1">
      <alignment vertical="top" wrapText="1"/>
    </xf>
    <xf numFmtId="49" fontId="46" fillId="0" borderId="22" xfId="1" applyNumberFormat="1" applyFont="1" applyBorder="1" applyAlignment="1">
      <alignment horizontal="center" shrinkToFit="1"/>
    </xf>
    <xf numFmtId="4" fontId="46" fillId="0" borderId="22" xfId="1" applyNumberFormat="1" applyFont="1" applyBorder="1" applyAlignment="1">
      <alignment horizontal="right"/>
    </xf>
    <xf numFmtId="4" fontId="46" fillId="0" borderId="22" xfId="1" applyNumberFormat="1" applyFont="1" applyBorder="1"/>
    <xf numFmtId="0" fontId="18" fillId="0" borderId="0" xfId="1" applyFont="1"/>
    <xf numFmtId="4" fontId="47" fillId="0" borderId="22" xfId="1" applyNumberFormat="1" applyFont="1" applyBorder="1" applyAlignment="1">
      <alignment horizontal="right"/>
    </xf>
    <xf numFmtId="0" fontId="44" fillId="0" borderId="18" xfId="1" applyFont="1" applyBorder="1" applyAlignment="1">
      <alignment horizontal="center"/>
    </xf>
    <xf numFmtId="49" fontId="44" fillId="0" borderId="18" xfId="1" applyNumberFormat="1" applyFont="1" applyBorder="1" applyAlignment="1">
      <alignment horizontal="right"/>
    </xf>
    <xf numFmtId="4" fontId="48" fillId="5" borderId="33" xfId="1" applyNumberFormat="1" applyFont="1" applyFill="1" applyBorder="1" applyAlignment="1">
      <alignment horizontal="right" wrapText="1"/>
    </xf>
    <xf numFmtId="0" fontId="48" fillId="5" borderId="34" xfId="1" applyFont="1" applyFill="1" applyBorder="1" applyAlignment="1">
      <alignment horizontal="left" wrapText="1"/>
    </xf>
    <xf numFmtId="0" fontId="48" fillId="0" borderId="35" xfId="0" applyFont="1" applyBorder="1" applyAlignment="1">
      <alignment horizontal="right"/>
    </xf>
    <xf numFmtId="0" fontId="50" fillId="0" borderId="0" xfId="1" applyFont="1" applyAlignment="1">
      <alignment wrapText="1"/>
    </xf>
    <xf numFmtId="3" fontId="1" fillId="0" borderId="0" xfId="1" applyNumberFormat="1"/>
    <xf numFmtId="0" fontId="40" fillId="4" borderId="21" xfId="1" applyFont="1" applyFill="1" applyBorder="1" applyAlignment="1">
      <alignment horizontal="center"/>
    </xf>
    <xf numFmtId="49" fontId="51" fillId="4" borderId="21" xfId="1" applyNumberFormat="1" applyFont="1" applyFill="1" applyBorder="1" applyAlignment="1">
      <alignment horizontal="left"/>
    </xf>
    <xf numFmtId="0" fontId="51" fillId="4" borderId="19" xfId="1" applyFont="1" applyFill="1" applyBorder="1"/>
    <xf numFmtId="0" fontId="40" fillId="4" borderId="25" xfId="1" applyFont="1" applyFill="1" applyBorder="1" applyAlignment="1">
      <alignment horizontal="center"/>
    </xf>
    <xf numFmtId="4" fontId="40" fillId="4" borderId="25" xfId="1" applyNumberFormat="1" applyFont="1" applyFill="1" applyBorder="1" applyAlignment="1">
      <alignment horizontal="right"/>
    </xf>
    <xf numFmtId="4" fontId="40" fillId="4" borderId="26" xfId="1" applyNumberFormat="1" applyFont="1" applyFill="1" applyBorder="1" applyAlignment="1">
      <alignment horizontal="right"/>
    </xf>
    <xf numFmtId="4" fontId="45" fillId="4" borderId="21" xfId="1" applyNumberFormat="1" applyFont="1" applyFill="1" applyBorder="1"/>
    <xf numFmtId="0" fontId="52" fillId="0" borderId="0" xfId="1" applyFont="1"/>
    <xf numFmtId="0" fontId="40" fillId="6" borderId="21" xfId="1" applyFont="1" applyFill="1" applyBorder="1" applyAlignment="1">
      <alignment horizontal="center"/>
    </xf>
    <xf numFmtId="0" fontId="1" fillId="6" borderId="0" xfId="1" applyFill="1"/>
    <xf numFmtId="0" fontId="46" fillId="6" borderId="21" xfId="1" applyFont="1" applyFill="1" applyBorder="1" applyAlignment="1">
      <alignment horizontal="center"/>
    </xf>
    <xf numFmtId="0" fontId="46" fillId="6" borderId="18" xfId="1" applyFont="1" applyFill="1" applyBorder="1" applyAlignment="1">
      <alignment horizontal="center"/>
    </xf>
    <xf numFmtId="0" fontId="47" fillId="0" borderId="22" xfId="1" applyFont="1" applyBorder="1" applyAlignment="1">
      <alignment horizontal="center" vertical="top"/>
    </xf>
    <xf numFmtId="49" fontId="53" fillId="0" borderId="18" xfId="1" applyNumberFormat="1" applyFont="1" applyBorder="1" applyAlignment="1">
      <alignment horizontal="right"/>
    </xf>
    <xf numFmtId="4" fontId="56" fillId="5" borderId="33" xfId="1" applyNumberFormat="1" applyFont="1" applyFill="1" applyBorder="1" applyAlignment="1">
      <alignment horizontal="right" wrapText="1"/>
    </xf>
    <xf numFmtId="0" fontId="56" fillId="5" borderId="34" xfId="1" applyFont="1" applyFill="1" applyBorder="1" applyAlignment="1">
      <alignment horizontal="left" wrapText="1"/>
    </xf>
    <xf numFmtId="0" fontId="56" fillId="0" borderId="35" xfId="0" applyFont="1" applyBorder="1" applyAlignment="1">
      <alignment horizontal="right"/>
    </xf>
    <xf numFmtId="49" fontId="47" fillId="0" borderId="22" xfId="1" applyNumberFormat="1" applyFont="1" applyBorder="1" applyAlignment="1">
      <alignment horizontal="left" vertical="top"/>
    </xf>
    <xf numFmtId="0" fontId="47" fillId="0" borderId="22" xfId="1" applyFont="1" applyBorder="1" applyAlignment="1">
      <alignment vertical="top" wrapText="1"/>
    </xf>
    <xf numFmtId="49" fontId="47" fillId="0" borderId="22" xfId="1" applyNumberFormat="1" applyFont="1" applyBorder="1" applyAlignment="1">
      <alignment horizontal="center" shrinkToFit="1"/>
    </xf>
    <xf numFmtId="4" fontId="47" fillId="0" borderId="22" xfId="1" applyNumberFormat="1" applyFont="1" applyBorder="1"/>
    <xf numFmtId="0" fontId="46" fillId="0" borderId="18" xfId="1" applyFont="1" applyBorder="1" applyAlignment="1">
      <alignment horizontal="center" vertical="top"/>
    </xf>
    <xf numFmtId="0" fontId="57" fillId="0" borderId="0" xfId="1" applyFont="1"/>
    <xf numFmtId="0" fontId="37" fillId="0" borderId="0" xfId="1" applyFont="1"/>
    <xf numFmtId="0" fontId="1" fillId="0" borderId="0" xfId="1" applyAlignment="1">
      <alignment horizontal="right"/>
    </xf>
    <xf numFmtId="0" fontId="38" fillId="0" borderId="0" xfId="1" applyFont="1"/>
    <xf numFmtId="3" fontId="38" fillId="0" borderId="0" xfId="1" applyNumberFormat="1" applyFont="1" applyAlignment="1">
      <alignment horizontal="right"/>
    </xf>
    <xf numFmtId="4" fontId="38" fillId="0" borderId="0" xfId="1" applyNumberFormat="1" applyFont="1"/>
    <xf numFmtId="0" fontId="45" fillId="0" borderId="4" xfId="1" applyFont="1" applyBorder="1"/>
    <xf numFmtId="0" fontId="44" fillId="0" borderId="4" xfId="1" applyFont="1" applyBorder="1"/>
    <xf numFmtId="0" fontId="45" fillId="0" borderId="1" xfId="1" applyFont="1" applyBorder="1"/>
    <xf numFmtId="0" fontId="46" fillId="0" borderId="23" xfId="1" applyFont="1" applyBorder="1" applyAlignment="1">
      <alignment vertical="top" wrapText="1"/>
    </xf>
    <xf numFmtId="49" fontId="46" fillId="0" borderId="23" xfId="1" applyNumberFormat="1" applyFont="1" applyBorder="1" applyAlignment="1">
      <alignment horizontal="center" shrinkToFit="1"/>
    </xf>
    <xf numFmtId="4" fontId="46" fillId="0" borderId="23" xfId="1" applyNumberFormat="1" applyFont="1" applyBorder="1" applyAlignment="1">
      <alignment horizontal="right"/>
    </xf>
    <xf numFmtId="49" fontId="46" fillId="0" borderId="18" xfId="1" applyNumberFormat="1" applyFont="1" applyBorder="1" applyAlignment="1">
      <alignment horizontal="left" vertical="top"/>
    </xf>
    <xf numFmtId="0" fontId="58" fillId="0" borderId="18" xfId="1" applyFont="1" applyBorder="1" applyAlignment="1">
      <alignment vertical="top" wrapText="1"/>
    </xf>
    <xf numFmtId="49" fontId="46" fillId="0" borderId="18" xfId="1" applyNumberFormat="1" applyFont="1" applyBorder="1" applyAlignment="1">
      <alignment horizontal="center" shrinkToFit="1"/>
    </xf>
    <xf numFmtId="4" fontId="58" fillId="0" borderId="18" xfId="1" applyNumberFormat="1" applyFont="1" applyBorder="1" applyAlignment="1">
      <alignment horizontal="right"/>
    </xf>
    <xf numFmtId="4" fontId="46" fillId="0" borderId="18" xfId="1" applyNumberFormat="1" applyFont="1" applyBorder="1" applyAlignment="1">
      <alignment horizontal="right"/>
    </xf>
    <xf numFmtId="4" fontId="46" fillId="0" borderId="18" xfId="1" applyNumberFormat="1" applyFont="1" applyBorder="1"/>
    <xf numFmtId="0" fontId="58" fillId="0" borderId="22" xfId="1" applyFont="1" applyBorder="1" applyAlignment="1">
      <alignment vertical="top" wrapText="1"/>
    </xf>
    <xf numFmtId="4" fontId="58" fillId="0" borderId="22" xfId="1" applyNumberFormat="1" applyFont="1" applyBorder="1" applyAlignment="1">
      <alignment horizontal="right"/>
    </xf>
    <xf numFmtId="0" fontId="47" fillId="0" borderId="23" xfId="1" applyFont="1" applyBorder="1" applyAlignment="1">
      <alignment vertical="top" wrapText="1"/>
    </xf>
    <xf numFmtId="4" fontId="47" fillId="0" borderId="23" xfId="1" applyNumberFormat="1" applyFont="1" applyBorder="1" applyAlignment="1">
      <alignment horizontal="right"/>
    </xf>
    <xf numFmtId="0" fontId="60" fillId="0" borderId="28" xfId="1" applyFont="1" applyBorder="1" applyAlignment="1">
      <alignment vertical="top" wrapText="1"/>
    </xf>
    <xf numFmtId="49" fontId="47" fillId="0" borderId="36" xfId="1" applyNumberFormat="1" applyFont="1" applyBorder="1" applyAlignment="1">
      <alignment horizontal="center" shrinkToFit="1"/>
    </xf>
    <xf numFmtId="4" fontId="47" fillId="0" borderId="36" xfId="1" applyNumberFormat="1" applyFont="1" applyBorder="1" applyAlignment="1">
      <alignment horizontal="right"/>
    </xf>
    <xf numFmtId="4" fontId="47" fillId="0" borderId="24" xfId="1" applyNumberFormat="1" applyFont="1" applyBorder="1" applyAlignment="1">
      <alignment horizontal="right"/>
    </xf>
    <xf numFmtId="0" fontId="17" fillId="0" borderId="0" xfId="1" applyFont="1"/>
    <xf numFmtId="0" fontId="61" fillId="0" borderId="18" xfId="1" applyFont="1" applyBorder="1" applyAlignment="1">
      <alignment vertical="top" wrapText="1"/>
    </xf>
    <xf numFmtId="49" fontId="62" fillId="0" borderId="18" xfId="1" applyNumberFormat="1" applyFont="1" applyBorder="1" applyAlignment="1">
      <alignment horizontal="center" shrinkToFit="1"/>
    </xf>
    <xf numFmtId="4" fontId="62" fillId="0" borderId="18" xfId="1" applyNumberFormat="1" applyFont="1" applyBorder="1" applyAlignment="1">
      <alignment horizontal="right"/>
    </xf>
    <xf numFmtId="0" fontId="55" fillId="0" borderId="18" xfId="1" applyFont="1" applyBorder="1" applyAlignment="1">
      <alignment horizontal="center"/>
    </xf>
    <xf numFmtId="49" fontId="55" fillId="0" borderId="18" xfId="1" applyNumberFormat="1" applyFont="1" applyBorder="1" applyAlignment="1">
      <alignment horizontal="left"/>
    </xf>
    <xf numFmtId="0" fontId="55" fillId="0" borderId="19" xfId="1" applyFont="1" applyBorder="1"/>
    <xf numFmtId="0" fontId="59" fillId="0" borderId="25" xfId="1" applyFont="1" applyBorder="1" applyAlignment="1">
      <alignment horizontal="center"/>
    </xf>
    <xf numFmtId="0" fontId="59" fillId="0" borderId="25" xfId="1" applyFont="1" applyBorder="1" applyAlignment="1">
      <alignment horizontal="right"/>
    </xf>
    <xf numFmtId="0" fontId="59" fillId="0" borderId="26" xfId="1" applyFont="1" applyBorder="1"/>
    <xf numFmtId="49" fontId="47" fillId="0" borderId="23" xfId="1" applyNumberFormat="1" applyFont="1" applyBorder="1" applyAlignment="1">
      <alignment horizontal="center" shrinkToFit="1"/>
    </xf>
    <xf numFmtId="4" fontId="62" fillId="0" borderId="22" xfId="1" applyNumberFormat="1" applyFont="1" applyBorder="1" applyAlignment="1">
      <alignment horizontal="right"/>
    </xf>
    <xf numFmtId="49" fontId="55" fillId="0" borderId="22" xfId="1" applyNumberFormat="1" applyFont="1" applyBorder="1" applyAlignment="1">
      <alignment horizontal="left" vertical="top"/>
    </xf>
    <xf numFmtId="0" fontId="59" fillId="4" borderId="21" xfId="1" applyFont="1" applyFill="1" applyBorder="1" applyAlignment="1">
      <alignment horizontal="center"/>
    </xf>
    <xf numFmtId="49" fontId="63" fillId="4" borderId="21" xfId="1" applyNumberFormat="1" applyFont="1" applyFill="1" applyBorder="1" applyAlignment="1">
      <alignment horizontal="left"/>
    </xf>
    <xf numFmtId="0" fontId="63" fillId="4" borderId="19" xfId="1" applyFont="1" applyFill="1" applyBorder="1"/>
    <xf numFmtId="0" fontId="59" fillId="4" borderId="25" xfId="1" applyFont="1" applyFill="1" applyBorder="1" applyAlignment="1">
      <alignment horizontal="center"/>
    </xf>
    <xf numFmtId="4" fontId="59" fillId="4" borderId="25" xfId="1" applyNumberFormat="1" applyFont="1" applyFill="1" applyBorder="1" applyAlignment="1">
      <alignment horizontal="right"/>
    </xf>
    <xf numFmtId="4" fontId="59" fillId="4" borderId="26" xfId="1" applyNumberFormat="1" applyFont="1" applyFill="1" applyBorder="1" applyAlignment="1">
      <alignment horizontal="right"/>
    </xf>
    <xf numFmtId="4" fontId="55" fillId="4" borderId="21" xfId="1" applyNumberFormat="1" applyFont="1" applyFill="1" applyBorder="1"/>
    <xf numFmtId="0" fontId="25" fillId="0" borderId="21" xfId="0" applyFont="1" applyBorder="1" applyAlignment="1">
      <alignment vertical="center"/>
    </xf>
    <xf numFmtId="49" fontId="0" fillId="0" borderId="25" xfId="0" applyNumberFormat="1" applyBorder="1" applyAlignment="1">
      <alignment vertical="center"/>
    </xf>
    <xf numFmtId="49" fontId="0" fillId="0" borderId="0" xfId="0" applyNumberFormat="1"/>
    <xf numFmtId="0" fontId="25" fillId="7" borderId="21" xfId="0" applyFont="1" applyFill="1" applyBorder="1" applyAlignment="1">
      <alignment vertical="center"/>
    </xf>
    <xf numFmtId="49" fontId="0" fillId="7" borderId="25" xfId="0" applyNumberFormat="1" applyFill="1" applyBorder="1" applyAlignment="1">
      <alignment vertical="center"/>
    </xf>
    <xf numFmtId="0" fontId="0" fillId="0" borderId="0" xfId="0" applyAlignment="1">
      <alignment horizontal="center"/>
    </xf>
    <xf numFmtId="0" fontId="0" fillId="8" borderId="21" xfId="0" applyFill="1" applyBorder="1"/>
    <xf numFmtId="49" fontId="0" fillId="8" borderId="21" xfId="0" applyNumberFormat="1" applyFill="1" applyBorder="1"/>
    <xf numFmtId="0" fontId="0" fillId="8" borderId="21" xfId="0" applyFill="1" applyBorder="1" applyAlignment="1">
      <alignment horizontal="center"/>
    </xf>
    <xf numFmtId="0" fontId="0" fillId="8" borderId="19" xfId="0" applyFill="1" applyBorder="1"/>
    <xf numFmtId="0" fontId="0" fillId="8" borderId="21" xfId="0" applyFill="1" applyBorder="1" applyAlignment="1">
      <alignment wrapText="1"/>
    </xf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center" vertical="top"/>
    </xf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4" fillId="7" borderId="28" xfId="0" applyFont="1" applyFill="1" applyBorder="1" applyAlignment="1">
      <alignment vertical="top"/>
    </xf>
    <xf numFmtId="49" fontId="14" fillId="7" borderId="36" xfId="0" applyNumberFormat="1" applyFont="1" applyFill="1" applyBorder="1" applyAlignment="1">
      <alignment vertical="top"/>
    </xf>
    <xf numFmtId="49" fontId="14" fillId="7" borderId="36" xfId="0" applyNumberFormat="1" applyFont="1" applyFill="1" applyBorder="1" applyAlignment="1">
      <alignment horizontal="left" vertical="top" wrapText="1"/>
    </xf>
    <xf numFmtId="0" fontId="14" fillId="7" borderId="36" xfId="0" applyFont="1" applyFill="1" applyBorder="1" applyAlignment="1">
      <alignment horizontal="center" vertical="top" shrinkToFit="1"/>
    </xf>
    <xf numFmtId="164" fontId="14" fillId="7" borderId="36" xfId="0" applyNumberFormat="1" applyFont="1" applyFill="1" applyBorder="1" applyAlignment="1">
      <alignment vertical="top" shrinkToFit="1"/>
    </xf>
    <xf numFmtId="4" fontId="14" fillId="7" borderId="36" xfId="0" applyNumberFormat="1" applyFont="1" applyFill="1" applyBorder="1" applyAlignment="1">
      <alignment vertical="top" shrinkToFit="1"/>
    </xf>
    <xf numFmtId="4" fontId="14" fillId="7" borderId="24" xfId="0" applyNumberFormat="1" applyFont="1" applyFill="1" applyBorder="1" applyAlignment="1">
      <alignment vertical="top" shrinkToFit="1"/>
    </xf>
    <xf numFmtId="4" fontId="14" fillId="7" borderId="0" xfId="0" applyNumberFormat="1" applyFont="1" applyFill="1" applyAlignment="1">
      <alignment vertical="top" shrinkToFit="1"/>
    </xf>
    <xf numFmtId="0" fontId="16" fillId="0" borderId="37" xfId="0" applyFont="1" applyBorder="1" applyAlignment="1">
      <alignment vertical="top"/>
    </xf>
    <xf numFmtId="49" fontId="16" fillId="0" borderId="38" xfId="0" applyNumberFormat="1" applyFont="1" applyBorder="1" applyAlignment="1">
      <alignment vertical="top"/>
    </xf>
    <xf numFmtId="49" fontId="16" fillId="0" borderId="38" xfId="0" applyNumberFormat="1" applyFont="1" applyBorder="1" applyAlignment="1">
      <alignment horizontal="left" vertical="top" wrapText="1"/>
    </xf>
    <xf numFmtId="0" fontId="16" fillId="0" borderId="38" xfId="0" applyFont="1" applyBorder="1" applyAlignment="1">
      <alignment horizontal="center"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4" fontId="16" fillId="0" borderId="39" xfId="0" applyNumberFormat="1" applyFont="1" applyBorder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0" fontId="16" fillId="0" borderId="0" xfId="0" applyFont="1"/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4" fontId="64" fillId="0" borderId="0" xfId="0" quotePrefix="1" applyNumberFormat="1" applyFont="1" applyAlignment="1">
      <alignment horizontal="left" vertical="top" wrapText="1"/>
    </xf>
    <xf numFmtId="164" fontId="64" fillId="0" borderId="0" xfId="0" applyNumberFormat="1" applyFont="1" applyAlignment="1">
      <alignment horizontal="center" vertical="top" wrapText="1" shrinkToFit="1"/>
    </xf>
    <xf numFmtId="164" fontId="64" fillId="0" borderId="0" xfId="0" applyNumberFormat="1" applyFont="1" applyAlignment="1">
      <alignment vertical="top" wrapText="1" shrinkToFit="1"/>
    </xf>
    <xf numFmtId="0" fontId="16" fillId="0" borderId="40" xfId="0" applyFont="1" applyBorder="1" applyAlignment="1">
      <alignment vertical="top"/>
    </xf>
    <xf numFmtId="49" fontId="16" fillId="0" borderId="41" xfId="0" applyNumberFormat="1" applyFont="1" applyBorder="1" applyAlignment="1">
      <alignment vertical="top"/>
    </xf>
    <xf numFmtId="49" fontId="16" fillId="0" borderId="41" xfId="0" applyNumberFormat="1" applyFont="1" applyBorder="1" applyAlignment="1">
      <alignment horizontal="left" vertical="top" wrapText="1"/>
    </xf>
    <xf numFmtId="0" fontId="16" fillId="0" borderId="41" xfId="0" applyFont="1" applyBorder="1" applyAlignment="1">
      <alignment horizontal="center" vertical="top" shrinkToFit="1"/>
    </xf>
    <xf numFmtId="164" fontId="16" fillId="0" borderId="41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4" fontId="16" fillId="0" borderId="42" xfId="0" applyNumberFormat="1" applyFont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" fillId="2" borderId="4" xfId="1" applyFill="1" applyBorder="1"/>
    <xf numFmtId="0" fontId="11" fillId="2" borderId="1" xfId="1" applyFont="1" applyFill="1" applyBorder="1"/>
    <xf numFmtId="0" fontId="66" fillId="2" borderId="18" xfId="1" applyFont="1" applyFill="1" applyBorder="1" applyAlignment="1">
      <alignment horizontal="center"/>
    </xf>
    <xf numFmtId="49" fontId="66" fillId="2" borderId="18" xfId="1" applyNumberFormat="1" applyFont="1" applyFill="1" applyBorder="1" applyAlignment="1">
      <alignment horizontal="left"/>
    </xf>
    <xf numFmtId="0" fontId="66" fillId="2" borderId="19" xfId="1" applyFont="1" applyFill="1" applyBorder="1"/>
    <xf numFmtId="0" fontId="67" fillId="2" borderId="15" xfId="1" applyFont="1" applyFill="1" applyBorder="1" applyAlignment="1">
      <alignment horizontal="center" vertical="top"/>
    </xf>
    <xf numFmtId="49" fontId="67" fillId="2" borderId="18" xfId="1" applyNumberFormat="1" applyFont="1" applyFill="1" applyBorder="1" applyAlignment="1">
      <alignment horizontal="left" vertical="top"/>
    </xf>
    <xf numFmtId="0" fontId="68" fillId="2" borderId="18" xfId="1" applyFont="1" applyFill="1" applyBorder="1" applyAlignment="1">
      <alignment vertical="top" wrapText="1"/>
    </xf>
    <xf numFmtId="49" fontId="67" fillId="2" borderId="18" xfId="1" applyNumberFormat="1" applyFont="1" applyFill="1" applyBorder="1" applyAlignment="1">
      <alignment horizontal="center" shrinkToFit="1"/>
    </xf>
    <xf numFmtId="4" fontId="69" fillId="2" borderId="18" xfId="1" applyNumberFormat="1" applyFont="1" applyFill="1" applyBorder="1" applyAlignment="1">
      <alignment horizontal="right"/>
    </xf>
    <xf numFmtId="4" fontId="67" fillId="2" borderId="18" xfId="1" applyNumberFormat="1" applyFont="1" applyFill="1" applyBorder="1" applyAlignment="1">
      <alignment horizontal="right"/>
    </xf>
    <xf numFmtId="4" fontId="67" fillId="2" borderId="18" xfId="1" applyNumberFormat="1" applyFont="1" applyFill="1" applyBorder="1"/>
    <xf numFmtId="4" fontId="67" fillId="2" borderId="15" xfId="1" applyNumberFormat="1" applyFont="1" applyFill="1" applyBorder="1" applyAlignment="1">
      <alignment horizontal="right"/>
    </xf>
    <xf numFmtId="2" fontId="67" fillId="2" borderId="15" xfId="1" applyNumberFormat="1" applyFont="1" applyFill="1" applyBorder="1"/>
    <xf numFmtId="0" fontId="67" fillId="2" borderId="18" xfId="1" applyFont="1" applyFill="1" applyBorder="1" applyAlignment="1">
      <alignment horizontal="center" vertical="top"/>
    </xf>
    <xf numFmtId="4" fontId="26" fillId="2" borderId="24" xfId="1" applyNumberFormat="1" applyFont="1" applyFill="1" applyBorder="1" applyAlignment="1">
      <alignment horizontal="right"/>
    </xf>
    <xf numFmtId="49" fontId="70" fillId="2" borderId="21" xfId="1" applyNumberFormat="1" applyFont="1" applyFill="1" applyBorder="1" applyAlignment="1">
      <alignment horizontal="left"/>
    </xf>
    <xf numFmtId="0" fontId="12" fillId="2" borderId="25" xfId="1" applyFont="1" applyFill="1" applyBorder="1" applyAlignment="1">
      <alignment horizontal="center"/>
    </xf>
    <xf numFmtId="4" fontId="12" fillId="2" borderId="25" xfId="1" applyNumberFormat="1" applyFont="1" applyFill="1" applyBorder="1" applyAlignment="1">
      <alignment horizontal="right"/>
    </xf>
    <xf numFmtId="4" fontId="12" fillId="2" borderId="26" xfId="1" applyNumberFormat="1" applyFont="1" applyFill="1" applyBorder="1" applyAlignment="1">
      <alignment horizontal="right"/>
    </xf>
    <xf numFmtId="4" fontId="66" fillId="2" borderId="21" xfId="1" applyNumberFormat="1" applyFont="1" applyFill="1" applyBorder="1"/>
    <xf numFmtId="0" fontId="28" fillId="2" borderId="18" xfId="1" applyFont="1" applyFill="1" applyBorder="1" applyAlignment="1">
      <alignment horizontal="center"/>
    </xf>
    <xf numFmtId="49" fontId="28" fillId="2" borderId="18" xfId="1" applyNumberFormat="1" applyFont="1" applyFill="1" applyBorder="1" applyAlignment="1">
      <alignment horizontal="left"/>
    </xf>
    <xf numFmtId="0" fontId="28" fillId="2" borderId="28" xfId="1" applyFont="1" applyFill="1" applyBorder="1"/>
    <xf numFmtId="49" fontId="28" fillId="2" borderId="18" xfId="1" applyNumberFormat="1" applyFont="1" applyFill="1" applyBorder="1" applyAlignment="1">
      <alignment horizontal="center" shrinkToFit="1"/>
    </xf>
    <xf numFmtId="0" fontId="28" fillId="2" borderId="19" xfId="1" applyFont="1" applyFill="1" applyBorder="1"/>
    <xf numFmtId="49" fontId="71" fillId="2" borderId="21" xfId="1" applyNumberFormat="1" applyFont="1" applyFill="1" applyBorder="1" applyAlignment="1">
      <alignment horizontal="left"/>
    </xf>
    <xf numFmtId="0" fontId="36" fillId="2" borderId="19" xfId="1" applyFont="1" applyFill="1" applyBorder="1"/>
    <xf numFmtId="0" fontId="13" fillId="2" borderId="25" xfId="1" applyFont="1" applyFill="1" applyBorder="1" applyAlignment="1">
      <alignment horizontal="center"/>
    </xf>
    <xf numFmtId="4" fontId="13" fillId="2" borderId="25" xfId="1" applyNumberFormat="1" applyFont="1" applyFill="1" applyBorder="1" applyAlignment="1">
      <alignment horizontal="right"/>
    </xf>
    <xf numFmtId="4" fontId="13" fillId="2" borderId="26" xfId="1" applyNumberFormat="1" applyFont="1" applyFill="1" applyBorder="1" applyAlignment="1">
      <alignment horizontal="right"/>
    </xf>
    <xf numFmtId="4" fontId="72" fillId="2" borderId="21" xfId="1" applyNumberFormat="1" applyFont="1" applyFill="1" applyBorder="1"/>
    <xf numFmtId="0" fontId="72" fillId="2" borderId="21" xfId="1" applyFont="1" applyFill="1" applyBorder="1" applyAlignment="1">
      <alignment horizontal="center"/>
    </xf>
    <xf numFmtId="0" fontId="71" fillId="2" borderId="19" xfId="1" applyFont="1" applyFill="1" applyBorder="1"/>
    <xf numFmtId="49" fontId="72" fillId="2" borderId="18" xfId="1" applyNumberFormat="1" applyFont="1" applyFill="1" applyBorder="1" applyAlignment="1">
      <alignment horizontal="left"/>
    </xf>
    <xf numFmtId="0" fontId="72" fillId="2" borderId="19" xfId="1" applyFont="1" applyFill="1" applyBorder="1"/>
    <xf numFmtId="0" fontId="13" fillId="2" borderId="25" xfId="1" applyFont="1" applyFill="1" applyBorder="1" applyAlignment="1">
      <alignment horizontal="right"/>
    </xf>
    <xf numFmtId="0" fontId="13" fillId="2" borderId="26" xfId="1" applyFont="1" applyFill="1" applyBorder="1"/>
    <xf numFmtId="49" fontId="26" fillId="2" borderId="21" xfId="1" applyNumberFormat="1" applyFont="1" applyFill="1" applyBorder="1" applyAlignment="1">
      <alignment horizontal="left" vertical="top"/>
    </xf>
    <xf numFmtId="4" fontId="23" fillId="2" borderId="21" xfId="1" applyNumberFormat="1" applyFont="1" applyFill="1" applyBorder="1" applyAlignment="1">
      <alignment horizontal="right"/>
    </xf>
    <xf numFmtId="4" fontId="24" fillId="2" borderId="21" xfId="1" applyNumberFormat="1" applyFont="1" applyFill="1" applyBorder="1" applyAlignment="1">
      <alignment horizontal="right"/>
    </xf>
    <xf numFmtId="0" fontId="28" fillId="2" borderId="22" xfId="1" applyFont="1" applyFill="1" applyBorder="1" applyAlignment="1">
      <alignment horizontal="center" vertical="top"/>
    </xf>
    <xf numFmtId="0" fontId="28" fillId="2" borderId="21" xfId="1" applyFont="1" applyFill="1" applyBorder="1" applyAlignment="1">
      <alignment horizontal="center" vertical="top"/>
    </xf>
    <xf numFmtId="2" fontId="28" fillId="2" borderId="21" xfId="1" applyNumberFormat="1" applyFont="1" applyFill="1" applyBorder="1"/>
    <xf numFmtId="2" fontId="73" fillId="2" borderId="21" xfId="1" applyNumberFormat="1" applyFont="1" applyFill="1" applyBorder="1"/>
    <xf numFmtId="0" fontId="17" fillId="2" borderId="21" xfId="1" applyFont="1" applyFill="1" applyBorder="1" applyAlignment="1">
      <alignment horizontal="center"/>
    </xf>
    <xf numFmtId="49" fontId="28" fillId="2" borderId="22" xfId="1" applyNumberFormat="1" applyFont="1" applyFill="1" applyBorder="1" applyAlignment="1">
      <alignment horizontal="left" vertical="top"/>
    </xf>
    <xf numFmtId="0" fontId="28" fillId="2" borderId="22" xfId="1" applyFont="1" applyFill="1" applyBorder="1" applyAlignment="1">
      <alignment vertical="top" wrapText="1"/>
    </xf>
    <xf numFmtId="49" fontId="28" fillId="2" borderId="22" xfId="1" applyNumberFormat="1" applyFont="1" applyFill="1" applyBorder="1" applyAlignment="1">
      <alignment horizontal="center" shrinkToFit="1"/>
    </xf>
    <xf numFmtId="4" fontId="28" fillId="2" borderId="22" xfId="1" applyNumberFormat="1" applyFont="1" applyFill="1" applyBorder="1" applyAlignment="1">
      <alignment horizontal="right"/>
    </xf>
    <xf numFmtId="4" fontId="28" fillId="2" borderId="22" xfId="1" applyNumberFormat="1" applyFont="1" applyFill="1" applyBorder="1"/>
    <xf numFmtId="0" fontId="17" fillId="2" borderId="22" xfId="1" applyFont="1" applyFill="1" applyBorder="1" applyAlignment="1">
      <alignment horizontal="center"/>
    </xf>
    <xf numFmtId="0" fontId="72" fillId="2" borderId="18" xfId="1" applyFont="1" applyFill="1" applyBorder="1" applyAlignment="1">
      <alignment horizontal="center"/>
    </xf>
    <xf numFmtId="0" fontId="74" fillId="3" borderId="0" xfId="1" applyFont="1" applyFill="1"/>
    <xf numFmtId="0" fontId="74" fillId="2" borderId="0" xfId="1" applyFont="1" applyFill="1"/>
    <xf numFmtId="0" fontId="66" fillId="2" borderId="34" xfId="1" applyFont="1" applyFill="1" applyBorder="1"/>
    <xf numFmtId="49" fontId="12" fillId="2" borderId="18" xfId="1" applyNumberFormat="1" applyFont="1" applyFill="1" applyBorder="1" applyAlignment="1">
      <alignment horizontal="center" shrinkToFit="1"/>
    </xf>
    <xf numFmtId="4" fontId="12" fillId="2" borderId="18" xfId="1" applyNumberFormat="1" applyFont="1" applyFill="1" applyBorder="1" applyAlignment="1">
      <alignment horizontal="right"/>
    </xf>
    <xf numFmtId="4" fontId="12" fillId="2" borderId="15" xfId="1" applyNumberFormat="1" applyFont="1" applyFill="1" applyBorder="1" applyAlignment="1">
      <alignment horizontal="right"/>
    </xf>
    <xf numFmtId="4" fontId="12" fillId="2" borderId="18" xfId="1" applyNumberFormat="1" applyFont="1" applyFill="1" applyBorder="1"/>
    <xf numFmtId="0" fontId="25" fillId="2" borderId="15" xfId="1" applyFont="1" applyFill="1" applyBorder="1"/>
    <xf numFmtId="0" fontId="16" fillId="2" borderId="21" xfId="1" applyFont="1" applyFill="1" applyBorder="1" applyAlignment="1">
      <alignment horizontal="center"/>
    </xf>
    <xf numFmtId="49" fontId="75" fillId="2" borderId="21" xfId="1" applyNumberFormat="1" applyFont="1" applyFill="1" applyBorder="1" applyAlignment="1">
      <alignment horizontal="left"/>
    </xf>
    <xf numFmtId="0" fontId="75" fillId="2" borderId="21" xfId="1" applyFont="1" applyFill="1" applyBorder="1"/>
    <xf numFmtId="0" fontId="66" fillId="2" borderId="28" xfId="1" applyFont="1" applyFill="1" applyBorder="1"/>
    <xf numFmtId="49" fontId="12" fillId="2" borderId="22" xfId="1" applyNumberFormat="1" applyFont="1" applyFill="1" applyBorder="1" applyAlignment="1">
      <alignment horizontal="center" shrinkToFit="1"/>
    </xf>
    <xf numFmtId="4" fontId="12" fillId="2" borderId="22" xfId="1" applyNumberFormat="1" applyFont="1" applyFill="1" applyBorder="1" applyAlignment="1">
      <alignment horizontal="right"/>
    </xf>
    <xf numFmtId="4" fontId="12" fillId="2" borderId="21" xfId="1" applyNumberFormat="1" applyFont="1" applyFill="1" applyBorder="1" applyAlignment="1">
      <alignment horizontal="right"/>
    </xf>
    <xf numFmtId="4" fontId="12" fillId="2" borderId="22" xfId="1" applyNumberFormat="1" applyFont="1" applyFill="1" applyBorder="1"/>
    <xf numFmtId="49" fontId="76" fillId="2" borderId="21" xfId="1" applyNumberFormat="1" applyFont="1" applyFill="1" applyBorder="1" applyAlignment="1">
      <alignment horizontal="left" vertical="top"/>
    </xf>
    <xf numFmtId="4" fontId="5" fillId="2" borderId="21" xfId="1" applyNumberFormat="1" applyFont="1" applyFill="1" applyBorder="1"/>
    <xf numFmtId="49" fontId="77" fillId="9" borderId="44" xfId="0" applyNumberFormat="1" applyFont="1" applyFill="1" applyBorder="1" applyAlignment="1">
      <alignment horizontal="left"/>
    </xf>
    <xf numFmtId="4" fontId="77" fillId="9" borderId="44" xfId="0" applyNumberFormat="1" applyFont="1" applyFill="1" applyBorder="1" applyAlignment="1">
      <alignment horizontal="left"/>
    </xf>
    <xf numFmtId="3" fontId="77" fillId="9" borderId="44" xfId="0" applyNumberFormat="1" applyFont="1" applyFill="1" applyBorder="1" applyAlignment="1">
      <alignment horizontal="left"/>
    </xf>
    <xf numFmtId="0" fontId="0" fillId="0" borderId="44" xfId="0" applyBorder="1"/>
    <xf numFmtId="49" fontId="78" fillId="10" borderId="44" xfId="0" applyNumberFormat="1" applyFont="1" applyFill="1" applyBorder="1" applyAlignment="1">
      <alignment horizontal="left"/>
    </xf>
    <xf numFmtId="4" fontId="78" fillId="10" borderId="44" xfId="0" applyNumberFormat="1" applyFont="1" applyFill="1" applyBorder="1" applyAlignment="1">
      <alignment horizontal="right"/>
    </xf>
    <xf numFmtId="3" fontId="78" fillId="10" borderId="44" xfId="0" applyNumberFormat="1" applyFont="1" applyFill="1" applyBorder="1" applyAlignment="1">
      <alignment horizontal="right"/>
    </xf>
    <xf numFmtId="49" fontId="79" fillId="11" borderId="44" xfId="0" applyNumberFormat="1" applyFont="1" applyFill="1" applyBorder="1" applyAlignment="1">
      <alignment horizontal="left"/>
    </xf>
    <xf numFmtId="4" fontId="79" fillId="11" borderId="44" xfId="0" applyNumberFormat="1" applyFont="1" applyFill="1" applyBorder="1" applyAlignment="1">
      <alignment horizontal="right"/>
    </xf>
    <xf numFmtId="3" fontId="79" fillId="11" borderId="44" xfId="0" applyNumberFormat="1" applyFont="1" applyFill="1" applyBorder="1" applyAlignment="1">
      <alignment horizontal="right"/>
    </xf>
    <xf numFmtId="49" fontId="77" fillId="12" borderId="44" xfId="0" applyNumberFormat="1" applyFont="1" applyFill="1" applyBorder="1" applyAlignment="1">
      <alignment horizontal="left"/>
    </xf>
    <xf numFmtId="4" fontId="77" fillId="12" borderId="44" xfId="0" applyNumberFormat="1" applyFont="1" applyFill="1" applyBorder="1" applyAlignment="1">
      <alignment horizontal="right"/>
    </xf>
    <xf numFmtId="3" fontId="77" fillId="12" borderId="44" xfId="0" applyNumberFormat="1" applyFont="1" applyFill="1" applyBorder="1" applyAlignment="1">
      <alignment horizontal="right"/>
    </xf>
    <xf numFmtId="4" fontId="79" fillId="11" borderId="44" xfId="0" applyNumberFormat="1" applyFont="1" applyFill="1" applyBorder="1" applyAlignment="1">
      <alignment horizontal="left"/>
    </xf>
    <xf numFmtId="3" fontId="79" fillId="11" borderId="44" xfId="0" applyNumberFormat="1" applyFont="1" applyFill="1" applyBorder="1" applyAlignment="1">
      <alignment horizontal="left"/>
    </xf>
    <xf numFmtId="49" fontId="79" fillId="11" borderId="44" xfId="0" applyNumberFormat="1" applyFont="1" applyFill="1" applyBorder="1" applyAlignment="1">
      <alignment horizontal="left" wrapText="1"/>
    </xf>
    <xf numFmtId="4" fontId="0" fillId="0" borderId="0" xfId="0" applyNumberFormat="1"/>
    <xf numFmtId="3" fontId="0" fillId="0" borderId="0" xfId="0" applyNumberFormat="1"/>
    <xf numFmtId="49" fontId="80" fillId="9" borderId="44" xfId="0" applyNumberFormat="1" applyFont="1" applyFill="1" applyBorder="1" applyAlignment="1">
      <alignment horizontal="left"/>
    </xf>
    <xf numFmtId="4" fontId="80" fillId="9" borderId="44" xfId="0" applyNumberFormat="1" applyFont="1" applyFill="1" applyBorder="1" applyAlignment="1">
      <alignment horizontal="left"/>
    </xf>
    <xf numFmtId="49" fontId="81" fillId="10" borderId="44" xfId="0" applyNumberFormat="1" applyFont="1" applyFill="1" applyBorder="1" applyAlignment="1">
      <alignment horizontal="left"/>
    </xf>
    <xf numFmtId="4" fontId="81" fillId="10" borderId="44" xfId="0" applyNumberFormat="1" applyFont="1" applyFill="1" applyBorder="1" applyAlignment="1">
      <alignment horizontal="right"/>
    </xf>
    <xf numFmtId="49" fontId="80" fillId="12" borderId="44" xfId="0" applyNumberFormat="1" applyFont="1" applyFill="1" applyBorder="1" applyAlignment="1">
      <alignment horizontal="left"/>
    </xf>
    <xf numFmtId="4" fontId="80" fillId="12" borderId="44" xfId="0" applyNumberFormat="1" applyFont="1" applyFill="1" applyBorder="1" applyAlignment="1">
      <alignment horizontal="right"/>
    </xf>
    <xf numFmtId="49" fontId="82" fillId="11" borderId="44" xfId="0" applyNumberFormat="1" applyFont="1" applyFill="1" applyBorder="1" applyAlignment="1">
      <alignment horizontal="left"/>
    </xf>
    <xf numFmtId="4" fontId="82" fillId="11" borderId="44" xfId="0" applyNumberFormat="1" applyFont="1" applyFill="1" applyBorder="1" applyAlignment="1">
      <alignment horizontal="right"/>
    </xf>
    <xf numFmtId="4" fontId="82" fillId="11" borderId="44" xfId="0" applyNumberFormat="1" applyFont="1" applyFill="1" applyBorder="1" applyAlignment="1">
      <alignment horizontal="left"/>
    </xf>
    <xf numFmtId="49" fontId="77" fillId="9" borderId="44" xfId="0" applyNumberFormat="1" applyFont="1" applyFill="1" applyBorder="1" applyAlignment="1">
      <alignment horizontal="left" wrapText="1"/>
    </xf>
    <xf numFmtId="4" fontId="77" fillId="9" borderId="44" xfId="0" applyNumberFormat="1" applyFont="1" applyFill="1" applyBorder="1" applyAlignment="1">
      <alignment horizontal="left" wrapText="1"/>
    </xf>
    <xf numFmtId="0" fontId="0" fillId="0" borderId="44" xfId="0" applyBorder="1" applyAlignment="1">
      <alignment wrapText="1"/>
    </xf>
    <xf numFmtId="0" fontId="0" fillId="0" borderId="0" xfId="0" applyAlignment="1">
      <alignment wrapText="1"/>
    </xf>
    <xf numFmtId="49" fontId="78" fillId="10" borderId="44" xfId="0" applyNumberFormat="1" applyFont="1" applyFill="1" applyBorder="1" applyAlignment="1">
      <alignment horizontal="left" wrapText="1"/>
    </xf>
    <xf numFmtId="4" fontId="78" fillId="10" borderId="44" xfId="0" applyNumberFormat="1" applyFont="1" applyFill="1" applyBorder="1" applyAlignment="1">
      <alignment horizontal="right" wrapText="1"/>
    </xf>
    <xf numFmtId="49" fontId="83" fillId="13" borderId="44" xfId="0" applyNumberFormat="1" applyFont="1" applyFill="1" applyBorder="1" applyAlignment="1">
      <alignment horizontal="left" wrapText="1"/>
    </xf>
    <xf numFmtId="4" fontId="83" fillId="13" borderId="44" xfId="0" applyNumberFormat="1" applyFont="1" applyFill="1" applyBorder="1" applyAlignment="1">
      <alignment horizontal="right" wrapText="1"/>
    </xf>
    <xf numFmtId="49" fontId="77" fillId="12" borderId="44" xfId="0" applyNumberFormat="1" applyFont="1" applyFill="1" applyBorder="1" applyAlignment="1">
      <alignment horizontal="left" wrapText="1"/>
    </xf>
    <xf numFmtId="4" fontId="77" fillId="12" borderId="44" xfId="0" applyNumberFormat="1" applyFont="1" applyFill="1" applyBorder="1" applyAlignment="1">
      <alignment horizontal="right" wrapText="1"/>
    </xf>
    <xf numFmtId="49" fontId="0" fillId="0" borderId="0" xfId="0" applyNumberFormat="1" applyAlignment="1">
      <alignment wrapText="1"/>
    </xf>
    <xf numFmtId="4" fontId="0" fillId="0" borderId="0" xfId="0" applyNumberFormat="1" applyAlignment="1">
      <alignment wrapText="1"/>
    </xf>
    <xf numFmtId="49" fontId="84" fillId="14" borderId="44" xfId="0" applyNumberFormat="1" applyFont="1" applyFill="1" applyBorder="1" applyAlignment="1">
      <alignment horizontal="left"/>
    </xf>
    <xf numFmtId="4" fontId="84" fillId="14" borderId="44" xfId="0" applyNumberFormat="1" applyFont="1" applyFill="1" applyBorder="1" applyAlignment="1">
      <alignment horizontal="right"/>
    </xf>
    <xf numFmtId="0" fontId="86" fillId="0" borderId="0" xfId="0" applyFont="1" applyAlignment="1">
      <alignment vertical="center"/>
    </xf>
    <xf numFmtId="0" fontId="86" fillId="0" borderId="34" xfId="0" applyFont="1" applyBorder="1" applyAlignment="1">
      <alignment vertical="center"/>
    </xf>
    <xf numFmtId="49" fontId="87" fillId="0" borderId="48" xfId="0" applyNumberFormat="1" applyFont="1" applyBorder="1" applyAlignment="1">
      <alignment horizontal="left" vertical="center"/>
    </xf>
    <xf numFmtId="49" fontId="87" fillId="0" borderId="49" xfId="0" applyNumberFormat="1" applyFont="1" applyBorder="1" applyAlignment="1">
      <alignment horizontal="left" vertical="center"/>
    </xf>
    <xf numFmtId="49" fontId="87" fillId="0" borderId="49" xfId="0" applyNumberFormat="1" applyFont="1" applyBorder="1" applyAlignment="1">
      <alignment horizontal="center" vertical="center"/>
    </xf>
    <xf numFmtId="49" fontId="87" fillId="0" borderId="53" xfId="0" applyNumberFormat="1" applyFont="1" applyBorder="1" applyAlignment="1">
      <alignment horizontal="center" vertical="center"/>
    </xf>
    <xf numFmtId="49" fontId="87" fillId="0" borderId="57" xfId="0" applyNumberFormat="1" applyFont="1" applyBorder="1" applyAlignment="1">
      <alignment horizontal="center" vertical="center"/>
    </xf>
    <xf numFmtId="0" fontId="86" fillId="0" borderId="58" xfId="0" applyFont="1" applyBorder="1" applyAlignment="1">
      <alignment vertical="center"/>
    </xf>
    <xf numFmtId="49" fontId="86" fillId="0" borderId="59" xfId="0" applyNumberFormat="1" applyFont="1" applyBorder="1" applyAlignment="1">
      <alignment horizontal="left" vertical="center"/>
    </xf>
    <xf numFmtId="49" fontId="86" fillId="0" borderId="60" xfId="0" applyNumberFormat="1" applyFont="1" applyBorder="1" applyAlignment="1">
      <alignment horizontal="left" vertical="center"/>
    </xf>
    <xf numFmtId="49" fontId="87" fillId="0" borderId="61" xfId="0" applyNumberFormat="1" applyFont="1" applyBorder="1" applyAlignment="1">
      <alignment horizontal="center" vertical="center"/>
    </xf>
    <xf numFmtId="49" fontId="87" fillId="0" borderId="62" xfId="0" applyNumberFormat="1" applyFont="1" applyBorder="1" applyAlignment="1">
      <alignment horizontal="center" vertical="center"/>
    </xf>
    <xf numFmtId="49" fontId="87" fillId="0" borderId="63" xfId="0" applyNumberFormat="1" applyFont="1" applyBorder="1" applyAlignment="1">
      <alignment horizontal="center" vertical="center"/>
    </xf>
    <xf numFmtId="49" fontId="87" fillId="0" borderId="64" xfId="0" applyNumberFormat="1" applyFont="1" applyBorder="1" applyAlignment="1">
      <alignment horizontal="center" vertical="center"/>
    </xf>
    <xf numFmtId="49" fontId="87" fillId="0" borderId="65" xfId="0" applyNumberFormat="1" applyFont="1" applyBorder="1" applyAlignment="1">
      <alignment horizontal="center" vertical="center"/>
    </xf>
    <xf numFmtId="49" fontId="88" fillId="15" borderId="0" xfId="0" applyNumberFormat="1" applyFont="1" applyFill="1" applyAlignment="1">
      <alignment horizontal="right" vertical="center"/>
    </xf>
    <xf numFmtId="49" fontId="89" fillId="15" borderId="51" xfId="0" applyNumberFormat="1" applyFont="1" applyFill="1" applyBorder="1" applyAlignment="1">
      <alignment horizontal="left" vertical="center"/>
    </xf>
    <xf numFmtId="49" fontId="88" fillId="15" borderId="51" xfId="0" applyNumberFormat="1" applyFont="1" applyFill="1" applyBorder="1" applyAlignment="1">
      <alignment horizontal="left" vertical="center"/>
    </xf>
    <xf numFmtId="4" fontId="88" fillId="15" borderId="51" xfId="0" applyNumberFormat="1" applyFont="1" applyFill="1" applyBorder="1" applyAlignment="1">
      <alignment horizontal="right" vertical="center"/>
    </xf>
    <xf numFmtId="49" fontId="88" fillId="15" borderId="51" xfId="0" applyNumberFormat="1" applyFont="1" applyFill="1" applyBorder="1" applyAlignment="1">
      <alignment horizontal="right" vertical="center"/>
    </xf>
    <xf numFmtId="4" fontId="88" fillId="15" borderId="0" xfId="0" applyNumberFormat="1" applyFont="1" applyFill="1" applyAlignment="1">
      <alignment horizontal="right" vertical="center"/>
    </xf>
    <xf numFmtId="49" fontId="90" fillId="0" borderId="0" xfId="0" applyNumberFormat="1" applyFont="1" applyAlignment="1">
      <alignment horizontal="left" vertical="center"/>
    </xf>
    <xf numFmtId="4" fontId="90" fillId="0" borderId="0" xfId="0" applyNumberFormat="1" applyFont="1" applyAlignment="1">
      <alignment horizontal="right" vertical="center"/>
    </xf>
    <xf numFmtId="49" fontId="90" fillId="0" borderId="0" xfId="0" applyNumberFormat="1" applyFont="1" applyAlignment="1">
      <alignment horizontal="right" vertical="center"/>
    </xf>
    <xf numFmtId="4" fontId="86" fillId="0" borderId="0" xfId="0" applyNumberFormat="1" applyFont="1" applyAlignment="1">
      <alignment horizontal="right" vertical="center"/>
    </xf>
    <xf numFmtId="49" fontId="86" fillId="0" borderId="0" xfId="0" applyNumberFormat="1" applyFont="1" applyAlignment="1">
      <alignment horizontal="right" vertical="center"/>
    </xf>
    <xf numFmtId="49" fontId="89" fillId="15" borderId="0" xfId="0" applyNumberFormat="1" applyFont="1" applyFill="1" applyAlignment="1">
      <alignment horizontal="left" vertical="center"/>
    </xf>
    <xf numFmtId="49" fontId="88" fillId="15" borderId="0" xfId="0" applyNumberFormat="1" applyFont="1" applyFill="1" applyAlignment="1">
      <alignment horizontal="left" vertical="center"/>
    </xf>
    <xf numFmtId="49" fontId="91" fillId="0" borderId="0" xfId="0" applyNumberFormat="1" applyFont="1" applyAlignment="1">
      <alignment horizontal="left" vertical="center"/>
    </xf>
    <xf numFmtId="4" fontId="91" fillId="0" borderId="0" xfId="0" applyNumberFormat="1" applyFont="1" applyAlignment="1">
      <alignment horizontal="right" vertical="center"/>
    </xf>
    <xf numFmtId="49" fontId="91" fillId="0" borderId="0" xfId="0" applyNumberFormat="1" applyFont="1" applyAlignment="1">
      <alignment horizontal="right" vertical="center"/>
    </xf>
    <xf numFmtId="49" fontId="90" fillId="0" borderId="20" xfId="0" applyNumberFormat="1" applyFont="1" applyBorder="1" applyAlignment="1">
      <alignment horizontal="left" vertical="center"/>
    </xf>
    <xf numFmtId="4" fontId="90" fillId="0" borderId="20" xfId="0" applyNumberFormat="1" applyFont="1" applyBorder="1" applyAlignment="1">
      <alignment horizontal="right" vertical="center"/>
    </xf>
    <xf numFmtId="49" fontId="90" fillId="0" borderId="20" xfId="0" applyNumberFormat="1" applyFont="1" applyBorder="1" applyAlignment="1">
      <alignment horizontal="right" vertical="center"/>
    </xf>
    <xf numFmtId="0" fontId="86" fillId="0" borderId="36" xfId="0" applyFont="1" applyBorder="1" applyAlignment="1">
      <alignment vertical="center"/>
    </xf>
    <xf numFmtId="4" fontId="87" fillId="0" borderId="36" xfId="0" applyNumberFormat="1" applyFont="1" applyBorder="1" applyAlignment="1">
      <alignment horizontal="right" vertical="center"/>
    </xf>
    <xf numFmtId="49" fontId="92" fillId="0" borderId="0" xfId="0" applyNumberFormat="1" applyFont="1" applyAlignment="1">
      <alignment horizontal="left" vertical="center"/>
    </xf>
    <xf numFmtId="0" fontId="2" fillId="2" borderId="0" xfId="1" applyFont="1" applyFill="1" applyAlignment="1">
      <alignment horizontal="center"/>
    </xf>
    <xf numFmtId="0" fontId="1" fillId="2" borderId="2" xfId="1" applyFill="1" applyBorder="1" applyAlignment="1">
      <alignment horizontal="center"/>
    </xf>
    <xf numFmtId="0" fontId="1" fillId="2" borderId="3" xfId="1" applyFill="1" applyBorder="1" applyAlignment="1">
      <alignment horizontal="center"/>
    </xf>
    <xf numFmtId="0" fontId="8" fillId="2" borderId="6" xfId="0" applyFont="1" applyFill="1" applyBorder="1" applyAlignment="1">
      <alignment vertical="justify"/>
    </xf>
    <xf numFmtId="0" fontId="8" fillId="2" borderId="10" xfId="0" applyFont="1" applyFill="1" applyBorder="1" applyAlignment="1">
      <alignment vertical="justify"/>
    </xf>
    <xf numFmtId="49" fontId="1" fillId="2" borderId="7" xfId="1" applyNumberFormat="1" applyFill="1" applyBorder="1" applyAlignment="1">
      <alignment horizontal="center"/>
    </xf>
    <xf numFmtId="0" fontId="1" fillId="2" borderId="8" xfId="1" applyFill="1" applyBorder="1" applyAlignment="1">
      <alignment horizontal="center"/>
    </xf>
    <xf numFmtId="0" fontId="11" fillId="2" borderId="11" xfId="1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49" fontId="48" fillId="5" borderId="31" xfId="1" applyNumberFormat="1" applyFont="1" applyFill="1" applyBorder="1" applyAlignment="1">
      <alignment horizontal="left" wrapText="1"/>
    </xf>
    <xf numFmtId="49" fontId="49" fillId="0" borderId="32" xfId="0" applyNumberFormat="1" applyFont="1" applyBorder="1" applyAlignment="1">
      <alignment horizontal="left" wrapText="1"/>
    </xf>
    <xf numFmtId="49" fontId="54" fillId="5" borderId="31" xfId="1" applyNumberFormat="1" applyFont="1" applyFill="1" applyBorder="1" applyAlignment="1">
      <alignment horizontal="left" wrapText="1"/>
    </xf>
    <xf numFmtId="49" fontId="55" fillId="0" borderId="32" xfId="0" applyNumberFormat="1" applyFont="1" applyBorder="1" applyAlignment="1">
      <alignment horizontal="left" wrapText="1"/>
    </xf>
    <xf numFmtId="0" fontId="39" fillId="0" borderId="0" xfId="1" applyFont="1" applyAlignment="1">
      <alignment horizontal="center"/>
    </xf>
    <xf numFmtId="0" fontId="40" fillId="0" borderId="2" xfId="1" applyFont="1" applyBorder="1" applyAlignment="1">
      <alignment horizontal="center"/>
    </xf>
    <xf numFmtId="0" fontId="40" fillId="0" borderId="3" xfId="1" applyFont="1" applyBorder="1" applyAlignment="1">
      <alignment horizontal="center"/>
    </xf>
    <xf numFmtId="49" fontId="40" fillId="0" borderId="7" xfId="1" applyNumberFormat="1" applyFont="1" applyBorder="1" applyAlignment="1">
      <alignment horizontal="center"/>
    </xf>
    <xf numFmtId="0" fontId="40" fillId="0" borderId="8" xfId="1" applyFont="1" applyBorder="1" applyAlignment="1">
      <alignment horizontal="center"/>
    </xf>
    <xf numFmtId="0" fontId="40" fillId="0" borderId="9" xfId="1" applyFont="1" applyBorder="1" applyAlignment="1">
      <alignment horizontal="center" shrinkToFit="1"/>
    </xf>
    <xf numFmtId="0" fontId="40" fillId="0" borderId="1" xfId="1" applyFont="1" applyBorder="1" applyAlignment="1">
      <alignment horizontal="center" shrinkToFit="1"/>
    </xf>
    <xf numFmtId="0" fontId="40" fillId="0" borderId="30" xfId="1" applyFont="1" applyBorder="1" applyAlignment="1">
      <alignment horizontal="center" shrinkToFit="1"/>
    </xf>
    <xf numFmtId="49" fontId="47" fillId="5" borderId="31" xfId="1" applyNumberFormat="1" applyFont="1" applyFill="1" applyBorder="1" applyAlignment="1">
      <alignment horizontal="left" wrapText="1"/>
    </xf>
    <xf numFmtId="49" fontId="59" fillId="0" borderId="32" xfId="0" applyNumberFormat="1" applyFont="1" applyBorder="1" applyAlignment="1">
      <alignment horizontal="left" wrapText="1"/>
    </xf>
    <xf numFmtId="49" fontId="47" fillId="5" borderId="32" xfId="1" applyNumberFormat="1" applyFont="1" applyFill="1" applyBorder="1" applyAlignment="1">
      <alignment horizontal="left" wrapText="1"/>
    </xf>
    <xf numFmtId="0" fontId="2" fillId="0" borderId="0" xfId="0" applyFont="1" applyAlignment="1">
      <alignment horizontal="center"/>
    </xf>
    <xf numFmtId="49" fontId="0" fillId="0" borderId="25" xfId="0" applyNumberFormat="1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6" xfId="0" applyBorder="1" applyAlignment="1">
      <alignment vertical="center"/>
    </xf>
    <xf numFmtId="49" fontId="0" fillId="7" borderId="25" xfId="0" applyNumberFormat="1" applyFill="1" applyBorder="1" applyAlignment="1">
      <alignment vertical="center"/>
    </xf>
    <xf numFmtId="0" fontId="0" fillId="7" borderId="25" xfId="0" applyFill="1" applyBorder="1" applyAlignment="1">
      <alignment vertical="center"/>
    </xf>
    <xf numFmtId="0" fontId="0" fillId="7" borderId="26" xfId="0" applyFill="1" applyBorder="1" applyAlignment="1">
      <alignment vertical="center"/>
    </xf>
    <xf numFmtId="0" fontId="11" fillId="2" borderId="12" xfId="1" applyFont="1" applyFill="1" applyBorder="1" applyAlignment="1">
      <alignment horizontal="center"/>
    </xf>
    <xf numFmtId="0" fontId="11" fillId="2" borderId="43" xfId="1" applyFont="1" applyFill="1" applyBorder="1" applyAlignment="1">
      <alignment horizontal="center"/>
    </xf>
    <xf numFmtId="0" fontId="86" fillId="0" borderId="0" xfId="0" applyFont="1" applyAlignment="1">
      <alignment horizontal="left" vertical="center" wrapText="1"/>
    </xf>
    <xf numFmtId="0" fontId="86" fillId="0" borderId="0" xfId="0" applyFont="1" applyAlignment="1">
      <alignment horizontal="left" vertical="center"/>
    </xf>
    <xf numFmtId="49" fontId="91" fillId="0" borderId="0" xfId="0" applyNumberFormat="1" applyFont="1" applyAlignment="1">
      <alignment horizontal="left" vertical="center"/>
    </xf>
    <xf numFmtId="0" fontId="91" fillId="0" borderId="0" xfId="0" applyFont="1" applyAlignment="1">
      <alignment horizontal="left" vertical="center"/>
    </xf>
    <xf numFmtId="49" fontId="90" fillId="0" borderId="20" xfId="0" applyNumberFormat="1" applyFont="1" applyBorder="1" applyAlignment="1">
      <alignment horizontal="left" vertical="center"/>
    </xf>
    <xf numFmtId="0" fontId="90" fillId="0" borderId="20" xfId="0" applyFont="1" applyBorder="1" applyAlignment="1">
      <alignment horizontal="left" vertical="center"/>
    </xf>
    <xf numFmtId="49" fontId="87" fillId="0" borderId="36" xfId="0" applyNumberFormat="1" applyFont="1" applyBorder="1" applyAlignment="1">
      <alignment horizontal="left" vertical="center"/>
    </xf>
    <xf numFmtId="0" fontId="87" fillId="0" borderId="36" xfId="0" applyFont="1" applyBorder="1" applyAlignment="1">
      <alignment horizontal="left" vertical="center"/>
    </xf>
    <xf numFmtId="49" fontId="90" fillId="0" borderId="0" xfId="0" applyNumberFormat="1" applyFont="1" applyAlignment="1">
      <alignment horizontal="left" vertical="center"/>
    </xf>
    <xf numFmtId="0" fontId="90" fillId="0" borderId="0" xfId="0" applyFont="1" applyAlignment="1">
      <alignment horizontal="left" vertical="center"/>
    </xf>
    <xf numFmtId="49" fontId="88" fillId="15" borderId="0" xfId="0" applyNumberFormat="1" applyFont="1" applyFill="1" applyAlignment="1">
      <alignment horizontal="left" vertical="center"/>
    </xf>
    <xf numFmtId="0" fontId="88" fillId="15" borderId="0" xfId="0" applyFont="1" applyFill="1" applyAlignment="1">
      <alignment horizontal="left" vertical="center"/>
    </xf>
    <xf numFmtId="49" fontId="87" fillId="0" borderId="50" xfId="0" applyNumberFormat="1" applyFont="1" applyBorder="1" applyAlignment="1">
      <alignment horizontal="left" vertical="center"/>
    </xf>
    <xf numFmtId="0" fontId="87" fillId="0" borderId="51" xfId="0" applyFont="1" applyBorder="1" applyAlignment="1">
      <alignment horizontal="left" vertical="center"/>
    </xf>
    <xf numFmtId="0" fontId="87" fillId="0" borderId="52" xfId="0" applyFont="1" applyBorder="1" applyAlignment="1">
      <alignment horizontal="left" vertical="center"/>
    </xf>
    <xf numFmtId="49" fontId="87" fillId="0" borderId="54" xfId="0" applyNumberFormat="1" applyFont="1" applyBorder="1" applyAlignment="1">
      <alignment horizontal="center" vertical="center"/>
    </xf>
    <xf numFmtId="0" fontId="87" fillId="0" borderId="55" xfId="0" applyFont="1" applyBorder="1" applyAlignment="1">
      <alignment horizontal="center" vertical="center"/>
    </xf>
    <xf numFmtId="0" fontId="87" fillId="0" borderId="56" xfId="0" applyFont="1" applyBorder="1" applyAlignment="1">
      <alignment horizontal="center" vertical="center"/>
    </xf>
    <xf numFmtId="49" fontId="87" fillId="0" borderId="45" xfId="0" applyNumberFormat="1" applyFont="1" applyBorder="1" applyAlignment="1">
      <alignment horizontal="left" vertical="center"/>
    </xf>
    <xf numFmtId="0" fontId="87" fillId="0" borderId="46" xfId="0" applyFont="1" applyBorder="1" applyAlignment="1">
      <alignment horizontal="left" vertical="center"/>
    </xf>
    <xf numFmtId="0" fontId="87" fillId="0" borderId="47" xfId="0" applyFont="1" applyBorder="1" applyAlignment="1">
      <alignment horizontal="left" vertical="center"/>
    </xf>
    <xf numFmtId="49" fontId="88" fillId="15" borderId="51" xfId="0" applyNumberFormat="1" applyFont="1" applyFill="1" applyBorder="1" applyAlignment="1">
      <alignment horizontal="left" vertical="center"/>
    </xf>
    <xf numFmtId="0" fontId="88" fillId="15" borderId="51" xfId="0" applyFont="1" applyFill="1" applyBorder="1" applyAlignment="1">
      <alignment horizontal="left" vertical="center"/>
    </xf>
    <xf numFmtId="0" fontId="86" fillId="0" borderId="34" xfId="0" applyFont="1" applyBorder="1" applyAlignment="1">
      <alignment horizontal="left" vertical="center" wrapText="1"/>
    </xf>
    <xf numFmtId="0" fontId="86" fillId="0" borderId="45" xfId="0" applyFont="1" applyBorder="1" applyAlignment="1">
      <alignment horizontal="left" vertical="center"/>
    </xf>
    <xf numFmtId="0" fontId="86" fillId="0" borderId="46" xfId="0" applyFont="1" applyBorder="1" applyAlignment="1">
      <alignment horizontal="left" vertical="center"/>
    </xf>
    <xf numFmtId="49" fontId="86" fillId="0" borderId="0" xfId="0" applyNumberFormat="1" applyFont="1" applyAlignment="1">
      <alignment horizontal="left" vertical="center"/>
    </xf>
    <xf numFmtId="0" fontId="86" fillId="0" borderId="35" xfId="0" applyFont="1" applyBorder="1" applyAlignment="1">
      <alignment horizontal="left" vertical="center"/>
    </xf>
    <xf numFmtId="0" fontId="86" fillId="0" borderId="47" xfId="0" applyFont="1" applyBorder="1" applyAlignment="1">
      <alignment horizontal="left" vertical="center"/>
    </xf>
    <xf numFmtId="0" fontId="86" fillId="0" borderId="34" xfId="0" applyFont="1" applyBorder="1" applyAlignment="1">
      <alignment horizontal="left" vertical="center"/>
    </xf>
    <xf numFmtId="49" fontId="85" fillId="0" borderId="20" xfId="0" applyNumberFormat="1" applyFont="1" applyBorder="1" applyAlignment="1">
      <alignment horizontal="center"/>
    </xf>
    <xf numFmtId="0" fontId="85" fillId="0" borderId="20" xfId="0" applyFont="1" applyBorder="1" applyAlignment="1">
      <alignment horizontal="center" vertical="center"/>
    </xf>
    <xf numFmtId="0" fontId="86" fillId="0" borderId="28" xfId="0" applyFont="1" applyBorder="1" applyAlignment="1">
      <alignment horizontal="left" vertical="center" wrapText="1"/>
    </xf>
    <xf numFmtId="0" fontId="86" fillId="0" borderId="36" xfId="0" applyFont="1" applyBorder="1" applyAlignment="1">
      <alignment horizontal="left" vertical="center"/>
    </xf>
    <xf numFmtId="0" fontId="87" fillId="0" borderId="36" xfId="0" applyFont="1" applyBorder="1" applyAlignment="1">
      <alignment horizontal="left" vertical="center" wrapText="1"/>
    </xf>
    <xf numFmtId="0" fontId="87" fillId="0" borderId="0" xfId="0" applyFont="1" applyAlignment="1">
      <alignment horizontal="left" vertical="center"/>
    </xf>
    <xf numFmtId="49" fontId="86" fillId="0" borderId="36" xfId="0" applyNumberFormat="1" applyFont="1" applyBorder="1" applyAlignment="1">
      <alignment horizontal="left" vertical="center"/>
    </xf>
    <xf numFmtId="0" fontId="86" fillId="0" borderId="36" xfId="0" applyFont="1" applyBorder="1" applyAlignment="1">
      <alignment horizontal="left" vertical="center" wrapText="1"/>
    </xf>
    <xf numFmtId="0" fontId="86" fillId="0" borderId="24" xfId="0" applyFont="1" applyBorder="1" applyAlignment="1">
      <alignment horizontal="left" vertical="center"/>
    </xf>
  </cellXfs>
  <cellStyles count="2">
    <cellStyle name="Normální" xfId="0" builtinId="0"/>
    <cellStyle name="normální_POL.XLS" xfId="1" xr:uid="{A84BADD3-6D25-4E60-B2C8-281E9F71D07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nvestice/Strategick&#233;%20projekty/05_Are&#225;l%20Jedovnick&#225;%204/ITI/DL/Tendrov&#225;%20DOKU/Stavebn&#237;%20&#269;&#225;st/SAKO%20Brno,%20a.s.%20-%20Dot&#345;&#237;&#271;ovac&#237;%20linka/IO%2001.02.02%20P&#345;&#237;pojka%20de&#353;&#357;ov&#233;%20kanalizace%20II/v&#253;kaz_SAKO%20Brno_IO%2001.02.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Investice/Strategick&#233;%20projekty/05_Are&#225;l%20Jedovnick&#225;%204/ITI/DL/Tendrov&#225;%20DOKU/Stavebn&#237;%20&#269;&#225;st/SAKO%20Brno,%20a.s.%20-%20Dot&#345;&#237;&#271;ovac&#237;%20linka/IO%2001.03%20Are&#225;lov&#225;%20kanalizace/v&#253;kaz_SAKO%20Brno_IO%2001.0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Investice/Strategick&#233;%20projekty/05_Are&#225;l%20Jedovnick&#225;%204/ITI/DL/Tendrov&#225;%20DOKU/Stavebn&#237;%20&#269;&#225;st/SAKO%20Brno,%20a.s.%20-%20Dot&#345;&#237;&#271;ovac&#237;%20linka/IO%2001.04%20Odlu&#269;ova&#269;e%20ropn&#253;ch%20l&#225;tek/v&#253;kaz_SAKO%20Brno_IO%2001.0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Investice/Strategick&#233;%20projekty/05_Are&#225;l%20Jedovnick&#225;%204/ITI/DL/Tendrov&#225;%20DOKU/Stavebn&#237;%20&#269;&#225;st/SAKO%20Brno,%20a.s.%20-%20Dot&#345;&#237;&#271;ovac&#237;%20linka/IO%2004.01%20Are&#225;lov&#233;%20rozvody%20NN/615-E-IO04%20SP_%20SPECIFIKACE.xls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microsoft.com/office/2019/04/relationships/externalLinkLongPath" Target="/Investice/Strategick&#233;%20projekty/05_Are&#225;l%20Jedovnick&#225;%204/ITI/DL/Tendrov&#225;%20DOKU/Stavebn&#237;%20&#269;&#225;st/SAKO%20Brno,%20a.s.%20-%20Dot&#345;&#237;&#271;ovac&#237;%20linka/IO%2005%20Are&#225;lov&#233;%20rozvody%20datov&#253;ch%20s&#237;t&#237;/V&#253;kaz%20v&#253;m&#283;r%20IO%2005%20-%20Are&#225;lov&#253;%20rozvod%20dat.%20s&#237;t&#237;%20-%20DPS.xls?399DE5DD" TargetMode="External"/><Relationship Id="rId1" Type="http://schemas.openxmlformats.org/officeDocument/2006/relationships/externalLinkPath" Target="file:///\\399DE5DD\V&#253;kaz%20v&#253;m&#283;r%20IO%2005%20-%20Are&#225;lov&#253;%20rozvod%20dat.%20s&#237;t&#237;%20-%20DP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Investice/Strategick&#233;%20projekty/05_Are&#225;l%20Jedovnick&#225;%204/ITI/DL/Tendrov&#225;%20DOKU/Stavebn&#237;%20&#269;&#225;st/SAKO%20Brno,%20a.s.%20-%20Dot&#345;&#237;&#271;ovac&#237;%20linka/IO%2006%20Venkovn&#237;%20osv&#283;tlen&#237;/615-E-IO06%20SP_%20SPECIFIKACE%20EXC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Rozpočet"/>
      <sheetName val="Parametry"/>
    </sheetNames>
    <sheetDataSet>
      <sheetData sheetId="0"/>
      <sheetData sheetId="1"/>
      <sheetData sheetId="2">
        <row r="34">
          <cell r="B34">
            <v>5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ry"/>
      <sheetName val="Rekapitulace"/>
      <sheetName val="Rozpočet"/>
    </sheetNames>
    <sheetDataSet>
      <sheetData sheetId="0">
        <row r="34">
          <cell r="B34">
            <v>5</v>
          </cell>
        </row>
        <row r="35">
          <cell r="B35">
            <v>3</v>
          </cell>
        </row>
      </sheetData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Rozpočet"/>
      <sheetName val="Parametry"/>
    </sheetNames>
    <sheetDataSet>
      <sheetData sheetId="0"/>
      <sheetData sheetId="1"/>
      <sheetData sheetId="2">
        <row r="34">
          <cell r="B34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5D607-BB23-48EF-9CC1-72B97B8DBA94}">
  <dimension ref="A1:CY165"/>
  <sheetViews>
    <sheetView workbookViewId="0">
      <selection activeCell="N14" sqref="N14"/>
    </sheetView>
  </sheetViews>
  <sheetFormatPr defaultColWidth="9.140625" defaultRowHeight="12.75"/>
  <cols>
    <col min="1" max="1" width="4.42578125" style="1" customWidth="1"/>
    <col min="2" max="2" width="11.5703125" style="1" customWidth="1"/>
    <col min="3" max="3" width="40.42578125" style="1" customWidth="1"/>
    <col min="4" max="4" width="5.5703125" style="1" customWidth="1"/>
    <col min="5" max="5" width="8.5703125" style="142" customWidth="1"/>
    <col min="6" max="6" width="9.42578125" style="1" customWidth="1"/>
    <col min="7" max="7" width="15" style="1" customWidth="1"/>
    <col min="8" max="8" width="9.140625" style="1"/>
    <col min="9" max="9" width="8.5703125" style="1" customWidth="1"/>
    <col min="10" max="10" width="11.5703125" style="1" customWidth="1"/>
    <col min="11" max="11" width="14.42578125" style="1" customWidth="1"/>
    <col min="12" max="12" width="12" style="2" customWidth="1"/>
    <col min="13" max="256" width="9.140625" style="1"/>
    <col min="257" max="257" width="4.42578125" style="1" customWidth="1"/>
    <col min="258" max="258" width="11.5703125" style="1" customWidth="1"/>
    <col min="259" max="259" width="40.42578125" style="1" customWidth="1"/>
    <col min="260" max="260" width="5.5703125" style="1" customWidth="1"/>
    <col min="261" max="261" width="8.5703125" style="1" customWidth="1"/>
    <col min="262" max="262" width="9.42578125" style="1" customWidth="1"/>
    <col min="263" max="263" width="12" style="1" customWidth="1"/>
    <col min="264" max="264" width="9.140625" style="1"/>
    <col min="265" max="265" width="8.5703125" style="1" customWidth="1"/>
    <col min="266" max="266" width="11.5703125" style="1" customWidth="1"/>
    <col min="267" max="267" width="14.42578125" style="1" customWidth="1"/>
    <col min="268" max="268" width="12" style="1" customWidth="1"/>
    <col min="269" max="512" width="9.140625" style="1"/>
    <col min="513" max="513" width="4.42578125" style="1" customWidth="1"/>
    <col min="514" max="514" width="11.5703125" style="1" customWidth="1"/>
    <col min="515" max="515" width="40.42578125" style="1" customWidth="1"/>
    <col min="516" max="516" width="5.5703125" style="1" customWidth="1"/>
    <col min="517" max="517" width="8.5703125" style="1" customWidth="1"/>
    <col min="518" max="518" width="9.42578125" style="1" customWidth="1"/>
    <col min="519" max="519" width="12" style="1" customWidth="1"/>
    <col min="520" max="520" width="9.140625" style="1"/>
    <col min="521" max="521" width="8.5703125" style="1" customWidth="1"/>
    <col min="522" max="522" width="11.5703125" style="1" customWidth="1"/>
    <col min="523" max="523" width="14.42578125" style="1" customWidth="1"/>
    <col min="524" max="524" width="12" style="1" customWidth="1"/>
    <col min="525" max="768" width="9.140625" style="1"/>
    <col min="769" max="769" width="4.42578125" style="1" customWidth="1"/>
    <col min="770" max="770" width="11.5703125" style="1" customWidth="1"/>
    <col min="771" max="771" width="40.42578125" style="1" customWidth="1"/>
    <col min="772" max="772" width="5.5703125" style="1" customWidth="1"/>
    <col min="773" max="773" width="8.5703125" style="1" customWidth="1"/>
    <col min="774" max="774" width="9.42578125" style="1" customWidth="1"/>
    <col min="775" max="775" width="12" style="1" customWidth="1"/>
    <col min="776" max="776" width="9.140625" style="1"/>
    <col min="777" max="777" width="8.5703125" style="1" customWidth="1"/>
    <col min="778" max="778" width="11.5703125" style="1" customWidth="1"/>
    <col min="779" max="779" width="14.42578125" style="1" customWidth="1"/>
    <col min="780" max="780" width="12" style="1" customWidth="1"/>
    <col min="781" max="1024" width="9.140625" style="1"/>
    <col min="1025" max="1025" width="4.42578125" style="1" customWidth="1"/>
    <col min="1026" max="1026" width="11.5703125" style="1" customWidth="1"/>
    <col min="1027" max="1027" width="40.42578125" style="1" customWidth="1"/>
    <col min="1028" max="1028" width="5.5703125" style="1" customWidth="1"/>
    <col min="1029" max="1029" width="8.5703125" style="1" customWidth="1"/>
    <col min="1030" max="1030" width="9.42578125" style="1" customWidth="1"/>
    <col min="1031" max="1031" width="12" style="1" customWidth="1"/>
    <col min="1032" max="1032" width="9.140625" style="1"/>
    <col min="1033" max="1033" width="8.5703125" style="1" customWidth="1"/>
    <col min="1034" max="1034" width="11.5703125" style="1" customWidth="1"/>
    <col min="1035" max="1035" width="14.42578125" style="1" customWidth="1"/>
    <col min="1036" max="1036" width="12" style="1" customWidth="1"/>
    <col min="1037" max="1280" width="9.140625" style="1"/>
    <col min="1281" max="1281" width="4.42578125" style="1" customWidth="1"/>
    <col min="1282" max="1282" width="11.5703125" style="1" customWidth="1"/>
    <col min="1283" max="1283" width="40.42578125" style="1" customWidth="1"/>
    <col min="1284" max="1284" width="5.5703125" style="1" customWidth="1"/>
    <col min="1285" max="1285" width="8.5703125" style="1" customWidth="1"/>
    <col min="1286" max="1286" width="9.42578125" style="1" customWidth="1"/>
    <col min="1287" max="1287" width="12" style="1" customWidth="1"/>
    <col min="1288" max="1288" width="9.140625" style="1"/>
    <col min="1289" max="1289" width="8.5703125" style="1" customWidth="1"/>
    <col min="1290" max="1290" width="11.5703125" style="1" customWidth="1"/>
    <col min="1291" max="1291" width="14.42578125" style="1" customWidth="1"/>
    <col min="1292" max="1292" width="12" style="1" customWidth="1"/>
    <col min="1293" max="1536" width="9.140625" style="1"/>
    <col min="1537" max="1537" width="4.42578125" style="1" customWidth="1"/>
    <col min="1538" max="1538" width="11.5703125" style="1" customWidth="1"/>
    <col min="1539" max="1539" width="40.42578125" style="1" customWidth="1"/>
    <col min="1540" max="1540" width="5.5703125" style="1" customWidth="1"/>
    <col min="1541" max="1541" width="8.5703125" style="1" customWidth="1"/>
    <col min="1542" max="1542" width="9.42578125" style="1" customWidth="1"/>
    <col min="1543" max="1543" width="12" style="1" customWidth="1"/>
    <col min="1544" max="1544" width="9.140625" style="1"/>
    <col min="1545" max="1545" width="8.5703125" style="1" customWidth="1"/>
    <col min="1546" max="1546" width="11.5703125" style="1" customWidth="1"/>
    <col min="1547" max="1547" width="14.42578125" style="1" customWidth="1"/>
    <col min="1548" max="1548" width="12" style="1" customWidth="1"/>
    <col min="1549" max="1792" width="9.140625" style="1"/>
    <col min="1793" max="1793" width="4.42578125" style="1" customWidth="1"/>
    <col min="1794" max="1794" width="11.5703125" style="1" customWidth="1"/>
    <col min="1795" max="1795" width="40.42578125" style="1" customWidth="1"/>
    <col min="1796" max="1796" width="5.5703125" style="1" customWidth="1"/>
    <col min="1797" max="1797" width="8.5703125" style="1" customWidth="1"/>
    <col min="1798" max="1798" width="9.42578125" style="1" customWidth="1"/>
    <col min="1799" max="1799" width="12" style="1" customWidth="1"/>
    <col min="1800" max="1800" width="9.140625" style="1"/>
    <col min="1801" max="1801" width="8.5703125" style="1" customWidth="1"/>
    <col min="1802" max="1802" width="11.5703125" style="1" customWidth="1"/>
    <col min="1803" max="1803" width="14.42578125" style="1" customWidth="1"/>
    <col min="1804" max="1804" width="12" style="1" customWidth="1"/>
    <col min="1805" max="2048" width="9.140625" style="1"/>
    <col min="2049" max="2049" width="4.42578125" style="1" customWidth="1"/>
    <col min="2050" max="2050" width="11.5703125" style="1" customWidth="1"/>
    <col min="2051" max="2051" width="40.42578125" style="1" customWidth="1"/>
    <col min="2052" max="2052" width="5.5703125" style="1" customWidth="1"/>
    <col min="2053" max="2053" width="8.5703125" style="1" customWidth="1"/>
    <col min="2054" max="2054" width="9.42578125" style="1" customWidth="1"/>
    <col min="2055" max="2055" width="12" style="1" customWidth="1"/>
    <col min="2056" max="2056" width="9.140625" style="1"/>
    <col min="2057" max="2057" width="8.5703125" style="1" customWidth="1"/>
    <col min="2058" max="2058" width="11.5703125" style="1" customWidth="1"/>
    <col min="2059" max="2059" width="14.42578125" style="1" customWidth="1"/>
    <col min="2060" max="2060" width="12" style="1" customWidth="1"/>
    <col min="2061" max="2304" width="9.140625" style="1"/>
    <col min="2305" max="2305" width="4.42578125" style="1" customWidth="1"/>
    <col min="2306" max="2306" width="11.5703125" style="1" customWidth="1"/>
    <col min="2307" max="2307" width="40.42578125" style="1" customWidth="1"/>
    <col min="2308" max="2308" width="5.5703125" style="1" customWidth="1"/>
    <col min="2309" max="2309" width="8.5703125" style="1" customWidth="1"/>
    <col min="2310" max="2310" width="9.42578125" style="1" customWidth="1"/>
    <col min="2311" max="2311" width="12" style="1" customWidth="1"/>
    <col min="2312" max="2312" width="9.140625" style="1"/>
    <col min="2313" max="2313" width="8.5703125" style="1" customWidth="1"/>
    <col min="2314" max="2314" width="11.5703125" style="1" customWidth="1"/>
    <col min="2315" max="2315" width="14.42578125" style="1" customWidth="1"/>
    <col min="2316" max="2316" width="12" style="1" customWidth="1"/>
    <col min="2317" max="2560" width="9.140625" style="1"/>
    <col min="2561" max="2561" width="4.42578125" style="1" customWidth="1"/>
    <col min="2562" max="2562" width="11.5703125" style="1" customWidth="1"/>
    <col min="2563" max="2563" width="40.42578125" style="1" customWidth="1"/>
    <col min="2564" max="2564" width="5.5703125" style="1" customWidth="1"/>
    <col min="2565" max="2565" width="8.5703125" style="1" customWidth="1"/>
    <col min="2566" max="2566" width="9.42578125" style="1" customWidth="1"/>
    <col min="2567" max="2567" width="12" style="1" customWidth="1"/>
    <col min="2568" max="2568" width="9.140625" style="1"/>
    <col min="2569" max="2569" width="8.5703125" style="1" customWidth="1"/>
    <col min="2570" max="2570" width="11.5703125" style="1" customWidth="1"/>
    <col min="2571" max="2571" width="14.42578125" style="1" customWidth="1"/>
    <col min="2572" max="2572" width="12" style="1" customWidth="1"/>
    <col min="2573" max="2816" width="9.140625" style="1"/>
    <col min="2817" max="2817" width="4.42578125" style="1" customWidth="1"/>
    <col min="2818" max="2818" width="11.5703125" style="1" customWidth="1"/>
    <col min="2819" max="2819" width="40.42578125" style="1" customWidth="1"/>
    <col min="2820" max="2820" width="5.5703125" style="1" customWidth="1"/>
    <col min="2821" max="2821" width="8.5703125" style="1" customWidth="1"/>
    <col min="2822" max="2822" width="9.42578125" style="1" customWidth="1"/>
    <col min="2823" max="2823" width="12" style="1" customWidth="1"/>
    <col min="2824" max="2824" width="9.140625" style="1"/>
    <col min="2825" max="2825" width="8.5703125" style="1" customWidth="1"/>
    <col min="2826" max="2826" width="11.5703125" style="1" customWidth="1"/>
    <col min="2827" max="2827" width="14.42578125" style="1" customWidth="1"/>
    <col min="2828" max="2828" width="12" style="1" customWidth="1"/>
    <col min="2829" max="3072" width="9.140625" style="1"/>
    <col min="3073" max="3073" width="4.42578125" style="1" customWidth="1"/>
    <col min="3074" max="3074" width="11.5703125" style="1" customWidth="1"/>
    <col min="3075" max="3075" width="40.42578125" style="1" customWidth="1"/>
    <col min="3076" max="3076" width="5.5703125" style="1" customWidth="1"/>
    <col min="3077" max="3077" width="8.5703125" style="1" customWidth="1"/>
    <col min="3078" max="3078" width="9.42578125" style="1" customWidth="1"/>
    <col min="3079" max="3079" width="12" style="1" customWidth="1"/>
    <col min="3080" max="3080" width="9.140625" style="1"/>
    <col min="3081" max="3081" width="8.5703125" style="1" customWidth="1"/>
    <col min="3082" max="3082" width="11.5703125" style="1" customWidth="1"/>
    <col min="3083" max="3083" width="14.42578125" style="1" customWidth="1"/>
    <col min="3084" max="3084" width="12" style="1" customWidth="1"/>
    <col min="3085" max="3328" width="9.140625" style="1"/>
    <col min="3329" max="3329" width="4.42578125" style="1" customWidth="1"/>
    <col min="3330" max="3330" width="11.5703125" style="1" customWidth="1"/>
    <col min="3331" max="3331" width="40.42578125" style="1" customWidth="1"/>
    <col min="3332" max="3332" width="5.5703125" style="1" customWidth="1"/>
    <col min="3333" max="3333" width="8.5703125" style="1" customWidth="1"/>
    <col min="3334" max="3334" width="9.42578125" style="1" customWidth="1"/>
    <col min="3335" max="3335" width="12" style="1" customWidth="1"/>
    <col min="3336" max="3336" width="9.140625" style="1"/>
    <col min="3337" max="3337" width="8.5703125" style="1" customWidth="1"/>
    <col min="3338" max="3338" width="11.5703125" style="1" customWidth="1"/>
    <col min="3339" max="3339" width="14.42578125" style="1" customWidth="1"/>
    <col min="3340" max="3340" width="12" style="1" customWidth="1"/>
    <col min="3341" max="3584" width="9.140625" style="1"/>
    <col min="3585" max="3585" width="4.42578125" style="1" customWidth="1"/>
    <col min="3586" max="3586" width="11.5703125" style="1" customWidth="1"/>
    <col min="3587" max="3587" width="40.42578125" style="1" customWidth="1"/>
    <col min="3588" max="3588" width="5.5703125" style="1" customWidth="1"/>
    <col min="3589" max="3589" width="8.5703125" style="1" customWidth="1"/>
    <col min="3590" max="3590" width="9.42578125" style="1" customWidth="1"/>
    <col min="3591" max="3591" width="12" style="1" customWidth="1"/>
    <col min="3592" max="3592" width="9.140625" style="1"/>
    <col min="3593" max="3593" width="8.5703125" style="1" customWidth="1"/>
    <col min="3594" max="3594" width="11.5703125" style="1" customWidth="1"/>
    <col min="3595" max="3595" width="14.42578125" style="1" customWidth="1"/>
    <col min="3596" max="3596" width="12" style="1" customWidth="1"/>
    <col min="3597" max="3840" width="9.140625" style="1"/>
    <col min="3841" max="3841" width="4.42578125" style="1" customWidth="1"/>
    <col min="3842" max="3842" width="11.5703125" style="1" customWidth="1"/>
    <col min="3843" max="3843" width="40.42578125" style="1" customWidth="1"/>
    <col min="3844" max="3844" width="5.5703125" style="1" customWidth="1"/>
    <col min="3845" max="3845" width="8.5703125" style="1" customWidth="1"/>
    <col min="3846" max="3846" width="9.42578125" style="1" customWidth="1"/>
    <col min="3847" max="3847" width="12" style="1" customWidth="1"/>
    <col min="3848" max="3848" width="9.140625" style="1"/>
    <col min="3849" max="3849" width="8.5703125" style="1" customWidth="1"/>
    <col min="3850" max="3850" width="11.5703125" style="1" customWidth="1"/>
    <col min="3851" max="3851" width="14.42578125" style="1" customWidth="1"/>
    <col min="3852" max="3852" width="12" style="1" customWidth="1"/>
    <col min="3853" max="4096" width="9.140625" style="1"/>
    <col min="4097" max="4097" width="4.42578125" style="1" customWidth="1"/>
    <col min="4098" max="4098" width="11.5703125" style="1" customWidth="1"/>
    <col min="4099" max="4099" width="40.42578125" style="1" customWidth="1"/>
    <col min="4100" max="4100" width="5.5703125" style="1" customWidth="1"/>
    <col min="4101" max="4101" width="8.5703125" style="1" customWidth="1"/>
    <col min="4102" max="4102" width="9.42578125" style="1" customWidth="1"/>
    <col min="4103" max="4103" width="12" style="1" customWidth="1"/>
    <col min="4104" max="4104" width="9.140625" style="1"/>
    <col min="4105" max="4105" width="8.5703125" style="1" customWidth="1"/>
    <col min="4106" max="4106" width="11.5703125" style="1" customWidth="1"/>
    <col min="4107" max="4107" width="14.42578125" style="1" customWidth="1"/>
    <col min="4108" max="4108" width="12" style="1" customWidth="1"/>
    <col min="4109" max="4352" width="9.140625" style="1"/>
    <col min="4353" max="4353" width="4.42578125" style="1" customWidth="1"/>
    <col min="4354" max="4354" width="11.5703125" style="1" customWidth="1"/>
    <col min="4355" max="4355" width="40.42578125" style="1" customWidth="1"/>
    <col min="4356" max="4356" width="5.5703125" style="1" customWidth="1"/>
    <col min="4357" max="4357" width="8.5703125" style="1" customWidth="1"/>
    <col min="4358" max="4358" width="9.42578125" style="1" customWidth="1"/>
    <col min="4359" max="4359" width="12" style="1" customWidth="1"/>
    <col min="4360" max="4360" width="9.140625" style="1"/>
    <col min="4361" max="4361" width="8.5703125" style="1" customWidth="1"/>
    <col min="4362" max="4362" width="11.5703125" style="1" customWidth="1"/>
    <col min="4363" max="4363" width="14.42578125" style="1" customWidth="1"/>
    <col min="4364" max="4364" width="12" style="1" customWidth="1"/>
    <col min="4365" max="4608" width="9.140625" style="1"/>
    <col min="4609" max="4609" width="4.42578125" style="1" customWidth="1"/>
    <col min="4610" max="4610" width="11.5703125" style="1" customWidth="1"/>
    <col min="4611" max="4611" width="40.42578125" style="1" customWidth="1"/>
    <col min="4612" max="4612" width="5.5703125" style="1" customWidth="1"/>
    <col min="4613" max="4613" width="8.5703125" style="1" customWidth="1"/>
    <col min="4614" max="4614" width="9.42578125" style="1" customWidth="1"/>
    <col min="4615" max="4615" width="12" style="1" customWidth="1"/>
    <col min="4616" max="4616" width="9.140625" style="1"/>
    <col min="4617" max="4617" width="8.5703125" style="1" customWidth="1"/>
    <col min="4618" max="4618" width="11.5703125" style="1" customWidth="1"/>
    <col min="4619" max="4619" width="14.42578125" style="1" customWidth="1"/>
    <col min="4620" max="4620" width="12" style="1" customWidth="1"/>
    <col min="4621" max="4864" width="9.140625" style="1"/>
    <col min="4865" max="4865" width="4.42578125" style="1" customWidth="1"/>
    <col min="4866" max="4866" width="11.5703125" style="1" customWidth="1"/>
    <col min="4867" max="4867" width="40.42578125" style="1" customWidth="1"/>
    <col min="4868" max="4868" width="5.5703125" style="1" customWidth="1"/>
    <col min="4869" max="4869" width="8.5703125" style="1" customWidth="1"/>
    <col min="4870" max="4870" width="9.42578125" style="1" customWidth="1"/>
    <col min="4871" max="4871" width="12" style="1" customWidth="1"/>
    <col min="4872" max="4872" width="9.140625" style="1"/>
    <col min="4873" max="4873" width="8.5703125" style="1" customWidth="1"/>
    <col min="4874" max="4874" width="11.5703125" style="1" customWidth="1"/>
    <col min="4875" max="4875" width="14.42578125" style="1" customWidth="1"/>
    <col min="4876" max="4876" width="12" style="1" customWidth="1"/>
    <col min="4877" max="5120" width="9.140625" style="1"/>
    <col min="5121" max="5121" width="4.42578125" style="1" customWidth="1"/>
    <col min="5122" max="5122" width="11.5703125" style="1" customWidth="1"/>
    <col min="5123" max="5123" width="40.42578125" style="1" customWidth="1"/>
    <col min="5124" max="5124" width="5.5703125" style="1" customWidth="1"/>
    <col min="5125" max="5125" width="8.5703125" style="1" customWidth="1"/>
    <col min="5126" max="5126" width="9.42578125" style="1" customWidth="1"/>
    <col min="5127" max="5127" width="12" style="1" customWidth="1"/>
    <col min="5128" max="5128" width="9.140625" style="1"/>
    <col min="5129" max="5129" width="8.5703125" style="1" customWidth="1"/>
    <col min="5130" max="5130" width="11.5703125" style="1" customWidth="1"/>
    <col min="5131" max="5131" width="14.42578125" style="1" customWidth="1"/>
    <col min="5132" max="5132" width="12" style="1" customWidth="1"/>
    <col min="5133" max="5376" width="9.140625" style="1"/>
    <col min="5377" max="5377" width="4.42578125" style="1" customWidth="1"/>
    <col min="5378" max="5378" width="11.5703125" style="1" customWidth="1"/>
    <col min="5379" max="5379" width="40.42578125" style="1" customWidth="1"/>
    <col min="5380" max="5380" width="5.5703125" style="1" customWidth="1"/>
    <col min="5381" max="5381" width="8.5703125" style="1" customWidth="1"/>
    <col min="5382" max="5382" width="9.42578125" style="1" customWidth="1"/>
    <col min="5383" max="5383" width="12" style="1" customWidth="1"/>
    <col min="5384" max="5384" width="9.140625" style="1"/>
    <col min="5385" max="5385" width="8.5703125" style="1" customWidth="1"/>
    <col min="5386" max="5386" width="11.5703125" style="1" customWidth="1"/>
    <col min="5387" max="5387" width="14.42578125" style="1" customWidth="1"/>
    <col min="5388" max="5388" width="12" style="1" customWidth="1"/>
    <col min="5389" max="5632" width="9.140625" style="1"/>
    <col min="5633" max="5633" width="4.42578125" style="1" customWidth="1"/>
    <col min="5634" max="5634" width="11.5703125" style="1" customWidth="1"/>
    <col min="5635" max="5635" width="40.42578125" style="1" customWidth="1"/>
    <col min="5636" max="5636" width="5.5703125" style="1" customWidth="1"/>
    <col min="5637" max="5637" width="8.5703125" style="1" customWidth="1"/>
    <col min="5638" max="5638" width="9.42578125" style="1" customWidth="1"/>
    <col min="5639" max="5639" width="12" style="1" customWidth="1"/>
    <col min="5640" max="5640" width="9.140625" style="1"/>
    <col min="5641" max="5641" width="8.5703125" style="1" customWidth="1"/>
    <col min="5642" max="5642" width="11.5703125" style="1" customWidth="1"/>
    <col min="5643" max="5643" width="14.42578125" style="1" customWidth="1"/>
    <col min="5644" max="5644" width="12" style="1" customWidth="1"/>
    <col min="5645" max="5888" width="9.140625" style="1"/>
    <col min="5889" max="5889" width="4.42578125" style="1" customWidth="1"/>
    <col min="5890" max="5890" width="11.5703125" style="1" customWidth="1"/>
    <col min="5891" max="5891" width="40.42578125" style="1" customWidth="1"/>
    <col min="5892" max="5892" width="5.5703125" style="1" customWidth="1"/>
    <col min="5893" max="5893" width="8.5703125" style="1" customWidth="1"/>
    <col min="5894" max="5894" width="9.42578125" style="1" customWidth="1"/>
    <col min="5895" max="5895" width="12" style="1" customWidth="1"/>
    <col min="5896" max="5896" width="9.140625" style="1"/>
    <col min="5897" max="5897" width="8.5703125" style="1" customWidth="1"/>
    <col min="5898" max="5898" width="11.5703125" style="1" customWidth="1"/>
    <col min="5899" max="5899" width="14.42578125" style="1" customWidth="1"/>
    <col min="5900" max="5900" width="12" style="1" customWidth="1"/>
    <col min="5901" max="6144" width="9.140625" style="1"/>
    <col min="6145" max="6145" width="4.42578125" style="1" customWidth="1"/>
    <col min="6146" max="6146" width="11.5703125" style="1" customWidth="1"/>
    <col min="6147" max="6147" width="40.42578125" style="1" customWidth="1"/>
    <col min="6148" max="6148" width="5.5703125" style="1" customWidth="1"/>
    <col min="6149" max="6149" width="8.5703125" style="1" customWidth="1"/>
    <col min="6150" max="6150" width="9.42578125" style="1" customWidth="1"/>
    <col min="6151" max="6151" width="12" style="1" customWidth="1"/>
    <col min="6152" max="6152" width="9.140625" style="1"/>
    <col min="6153" max="6153" width="8.5703125" style="1" customWidth="1"/>
    <col min="6154" max="6154" width="11.5703125" style="1" customWidth="1"/>
    <col min="6155" max="6155" width="14.42578125" style="1" customWidth="1"/>
    <col min="6156" max="6156" width="12" style="1" customWidth="1"/>
    <col min="6157" max="6400" width="9.140625" style="1"/>
    <col min="6401" max="6401" width="4.42578125" style="1" customWidth="1"/>
    <col min="6402" max="6402" width="11.5703125" style="1" customWidth="1"/>
    <col min="6403" max="6403" width="40.42578125" style="1" customWidth="1"/>
    <col min="6404" max="6404" width="5.5703125" style="1" customWidth="1"/>
    <col min="6405" max="6405" width="8.5703125" style="1" customWidth="1"/>
    <col min="6406" max="6406" width="9.42578125" style="1" customWidth="1"/>
    <col min="6407" max="6407" width="12" style="1" customWidth="1"/>
    <col min="6408" max="6408" width="9.140625" style="1"/>
    <col min="6409" max="6409" width="8.5703125" style="1" customWidth="1"/>
    <col min="6410" max="6410" width="11.5703125" style="1" customWidth="1"/>
    <col min="6411" max="6411" width="14.42578125" style="1" customWidth="1"/>
    <col min="6412" max="6412" width="12" style="1" customWidth="1"/>
    <col min="6413" max="6656" width="9.140625" style="1"/>
    <col min="6657" max="6657" width="4.42578125" style="1" customWidth="1"/>
    <col min="6658" max="6658" width="11.5703125" style="1" customWidth="1"/>
    <col min="6659" max="6659" width="40.42578125" style="1" customWidth="1"/>
    <col min="6660" max="6660" width="5.5703125" style="1" customWidth="1"/>
    <col min="6661" max="6661" width="8.5703125" style="1" customWidth="1"/>
    <col min="6662" max="6662" width="9.42578125" style="1" customWidth="1"/>
    <col min="6663" max="6663" width="12" style="1" customWidth="1"/>
    <col min="6664" max="6664" width="9.140625" style="1"/>
    <col min="6665" max="6665" width="8.5703125" style="1" customWidth="1"/>
    <col min="6666" max="6666" width="11.5703125" style="1" customWidth="1"/>
    <col min="6667" max="6667" width="14.42578125" style="1" customWidth="1"/>
    <col min="6668" max="6668" width="12" style="1" customWidth="1"/>
    <col min="6669" max="6912" width="9.140625" style="1"/>
    <col min="6913" max="6913" width="4.42578125" style="1" customWidth="1"/>
    <col min="6914" max="6914" width="11.5703125" style="1" customWidth="1"/>
    <col min="6915" max="6915" width="40.42578125" style="1" customWidth="1"/>
    <col min="6916" max="6916" width="5.5703125" style="1" customWidth="1"/>
    <col min="6917" max="6917" width="8.5703125" style="1" customWidth="1"/>
    <col min="6918" max="6918" width="9.42578125" style="1" customWidth="1"/>
    <col min="6919" max="6919" width="12" style="1" customWidth="1"/>
    <col min="6920" max="6920" width="9.140625" style="1"/>
    <col min="6921" max="6921" width="8.5703125" style="1" customWidth="1"/>
    <col min="6922" max="6922" width="11.5703125" style="1" customWidth="1"/>
    <col min="6923" max="6923" width="14.42578125" style="1" customWidth="1"/>
    <col min="6924" max="6924" width="12" style="1" customWidth="1"/>
    <col min="6925" max="7168" width="9.140625" style="1"/>
    <col min="7169" max="7169" width="4.42578125" style="1" customWidth="1"/>
    <col min="7170" max="7170" width="11.5703125" style="1" customWidth="1"/>
    <col min="7171" max="7171" width="40.42578125" style="1" customWidth="1"/>
    <col min="7172" max="7172" width="5.5703125" style="1" customWidth="1"/>
    <col min="7173" max="7173" width="8.5703125" style="1" customWidth="1"/>
    <col min="7174" max="7174" width="9.42578125" style="1" customWidth="1"/>
    <col min="7175" max="7175" width="12" style="1" customWidth="1"/>
    <col min="7176" max="7176" width="9.140625" style="1"/>
    <col min="7177" max="7177" width="8.5703125" style="1" customWidth="1"/>
    <col min="7178" max="7178" width="11.5703125" style="1" customWidth="1"/>
    <col min="7179" max="7179" width="14.42578125" style="1" customWidth="1"/>
    <col min="7180" max="7180" width="12" style="1" customWidth="1"/>
    <col min="7181" max="7424" width="9.140625" style="1"/>
    <col min="7425" max="7425" width="4.42578125" style="1" customWidth="1"/>
    <col min="7426" max="7426" width="11.5703125" style="1" customWidth="1"/>
    <col min="7427" max="7427" width="40.42578125" style="1" customWidth="1"/>
    <col min="7428" max="7428" width="5.5703125" style="1" customWidth="1"/>
    <col min="7429" max="7429" width="8.5703125" style="1" customWidth="1"/>
    <col min="7430" max="7430" width="9.42578125" style="1" customWidth="1"/>
    <col min="7431" max="7431" width="12" style="1" customWidth="1"/>
    <col min="7432" max="7432" width="9.140625" style="1"/>
    <col min="7433" max="7433" width="8.5703125" style="1" customWidth="1"/>
    <col min="7434" max="7434" width="11.5703125" style="1" customWidth="1"/>
    <col min="7435" max="7435" width="14.42578125" style="1" customWidth="1"/>
    <col min="7436" max="7436" width="12" style="1" customWidth="1"/>
    <col min="7437" max="7680" width="9.140625" style="1"/>
    <col min="7681" max="7681" width="4.42578125" style="1" customWidth="1"/>
    <col min="7682" max="7682" width="11.5703125" style="1" customWidth="1"/>
    <col min="7683" max="7683" width="40.42578125" style="1" customWidth="1"/>
    <col min="7684" max="7684" width="5.5703125" style="1" customWidth="1"/>
    <col min="7685" max="7685" width="8.5703125" style="1" customWidth="1"/>
    <col min="7686" max="7686" width="9.42578125" style="1" customWidth="1"/>
    <col min="7687" max="7687" width="12" style="1" customWidth="1"/>
    <col min="7688" max="7688" width="9.140625" style="1"/>
    <col min="7689" max="7689" width="8.5703125" style="1" customWidth="1"/>
    <col min="7690" max="7690" width="11.5703125" style="1" customWidth="1"/>
    <col min="7691" max="7691" width="14.42578125" style="1" customWidth="1"/>
    <col min="7692" max="7692" width="12" style="1" customWidth="1"/>
    <col min="7693" max="7936" width="9.140625" style="1"/>
    <col min="7937" max="7937" width="4.42578125" style="1" customWidth="1"/>
    <col min="7938" max="7938" width="11.5703125" style="1" customWidth="1"/>
    <col min="7939" max="7939" width="40.42578125" style="1" customWidth="1"/>
    <col min="7940" max="7940" width="5.5703125" style="1" customWidth="1"/>
    <col min="7941" max="7941" width="8.5703125" style="1" customWidth="1"/>
    <col min="7942" max="7942" width="9.42578125" style="1" customWidth="1"/>
    <col min="7943" max="7943" width="12" style="1" customWidth="1"/>
    <col min="7944" max="7944" width="9.140625" style="1"/>
    <col min="7945" max="7945" width="8.5703125" style="1" customWidth="1"/>
    <col min="7946" max="7946" width="11.5703125" style="1" customWidth="1"/>
    <col min="7947" max="7947" width="14.42578125" style="1" customWidth="1"/>
    <col min="7948" max="7948" width="12" style="1" customWidth="1"/>
    <col min="7949" max="8192" width="9.140625" style="1"/>
    <col min="8193" max="8193" width="4.42578125" style="1" customWidth="1"/>
    <col min="8194" max="8194" width="11.5703125" style="1" customWidth="1"/>
    <col min="8195" max="8195" width="40.42578125" style="1" customWidth="1"/>
    <col min="8196" max="8196" width="5.5703125" style="1" customWidth="1"/>
    <col min="8197" max="8197" width="8.5703125" style="1" customWidth="1"/>
    <col min="8198" max="8198" width="9.42578125" style="1" customWidth="1"/>
    <col min="8199" max="8199" width="12" style="1" customWidth="1"/>
    <col min="8200" max="8200" width="9.140625" style="1"/>
    <col min="8201" max="8201" width="8.5703125" style="1" customWidth="1"/>
    <col min="8202" max="8202" width="11.5703125" style="1" customWidth="1"/>
    <col min="8203" max="8203" width="14.42578125" style="1" customWidth="1"/>
    <col min="8204" max="8204" width="12" style="1" customWidth="1"/>
    <col min="8205" max="8448" width="9.140625" style="1"/>
    <col min="8449" max="8449" width="4.42578125" style="1" customWidth="1"/>
    <col min="8450" max="8450" width="11.5703125" style="1" customWidth="1"/>
    <col min="8451" max="8451" width="40.42578125" style="1" customWidth="1"/>
    <col min="8452" max="8452" width="5.5703125" style="1" customWidth="1"/>
    <col min="8453" max="8453" width="8.5703125" style="1" customWidth="1"/>
    <col min="8454" max="8454" width="9.42578125" style="1" customWidth="1"/>
    <col min="8455" max="8455" width="12" style="1" customWidth="1"/>
    <col min="8456" max="8456" width="9.140625" style="1"/>
    <col min="8457" max="8457" width="8.5703125" style="1" customWidth="1"/>
    <col min="8458" max="8458" width="11.5703125" style="1" customWidth="1"/>
    <col min="8459" max="8459" width="14.42578125" style="1" customWidth="1"/>
    <col min="8460" max="8460" width="12" style="1" customWidth="1"/>
    <col min="8461" max="8704" width="9.140625" style="1"/>
    <col min="8705" max="8705" width="4.42578125" style="1" customWidth="1"/>
    <col min="8706" max="8706" width="11.5703125" style="1" customWidth="1"/>
    <col min="8707" max="8707" width="40.42578125" style="1" customWidth="1"/>
    <col min="8708" max="8708" width="5.5703125" style="1" customWidth="1"/>
    <col min="8709" max="8709" width="8.5703125" style="1" customWidth="1"/>
    <col min="8710" max="8710" width="9.42578125" style="1" customWidth="1"/>
    <col min="8711" max="8711" width="12" style="1" customWidth="1"/>
    <col min="8712" max="8712" width="9.140625" style="1"/>
    <col min="8713" max="8713" width="8.5703125" style="1" customWidth="1"/>
    <col min="8714" max="8714" width="11.5703125" style="1" customWidth="1"/>
    <col min="8715" max="8715" width="14.42578125" style="1" customWidth="1"/>
    <col min="8716" max="8716" width="12" style="1" customWidth="1"/>
    <col min="8717" max="8960" width="9.140625" style="1"/>
    <col min="8961" max="8961" width="4.42578125" style="1" customWidth="1"/>
    <col min="8962" max="8962" width="11.5703125" style="1" customWidth="1"/>
    <col min="8963" max="8963" width="40.42578125" style="1" customWidth="1"/>
    <col min="8964" max="8964" width="5.5703125" style="1" customWidth="1"/>
    <col min="8965" max="8965" width="8.5703125" style="1" customWidth="1"/>
    <col min="8966" max="8966" width="9.42578125" style="1" customWidth="1"/>
    <col min="8967" max="8967" width="12" style="1" customWidth="1"/>
    <col min="8968" max="8968" width="9.140625" style="1"/>
    <col min="8969" max="8969" width="8.5703125" style="1" customWidth="1"/>
    <col min="8970" max="8970" width="11.5703125" style="1" customWidth="1"/>
    <col min="8971" max="8971" width="14.42578125" style="1" customWidth="1"/>
    <col min="8972" max="8972" width="12" style="1" customWidth="1"/>
    <col min="8973" max="9216" width="9.140625" style="1"/>
    <col min="9217" max="9217" width="4.42578125" style="1" customWidth="1"/>
    <col min="9218" max="9218" width="11.5703125" style="1" customWidth="1"/>
    <col min="9219" max="9219" width="40.42578125" style="1" customWidth="1"/>
    <col min="9220" max="9220" width="5.5703125" style="1" customWidth="1"/>
    <col min="9221" max="9221" width="8.5703125" style="1" customWidth="1"/>
    <col min="9222" max="9222" width="9.42578125" style="1" customWidth="1"/>
    <col min="9223" max="9223" width="12" style="1" customWidth="1"/>
    <col min="9224" max="9224" width="9.140625" style="1"/>
    <col min="9225" max="9225" width="8.5703125" style="1" customWidth="1"/>
    <col min="9226" max="9226" width="11.5703125" style="1" customWidth="1"/>
    <col min="9227" max="9227" width="14.42578125" style="1" customWidth="1"/>
    <col min="9228" max="9228" width="12" style="1" customWidth="1"/>
    <col min="9229" max="9472" width="9.140625" style="1"/>
    <col min="9473" max="9473" width="4.42578125" style="1" customWidth="1"/>
    <col min="9474" max="9474" width="11.5703125" style="1" customWidth="1"/>
    <col min="9475" max="9475" width="40.42578125" style="1" customWidth="1"/>
    <col min="9476" max="9476" width="5.5703125" style="1" customWidth="1"/>
    <col min="9477" max="9477" width="8.5703125" style="1" customWidth="1"/>
    <col min="9478" max="9478" width="9.42578125" style="1" customWidth="1"/>
    <col min="9479" max="9479" width="12" style="1" customWidth="1"/>
    <col min="9480" max="9480" width="9.140625" style="1"/>
    <col min="9481" max="9481" width="8.5703125" style="1" customWidth="1"/>
    <col min="9482" max="9482" width="11.5703125" style="1" customWidth="1"/>
    <col min="9483" max="9483" width="14.42578125" style="1" customWidth="1"/>
    <col min="9484" max="9484" width="12" style="1" customWidth="1"/>
    <col min="9485" max="9728" width="9.140625" style="1"/>
    <col min="9729" max="9729" width="4.42578125" style="1" customWidth="1"/>
    <col min="9730" max="9730" width="11.5703125" style="1" customWidth="1"/>
    <col min="9731" max="9731" width="40.42578125" style="1" customWidth="1"/>
    <col min="9732" max="9732" width="5.5703125" style="1" customWidth="1"/>
    <col min="9733" max="9733" width="8.5703125" style="1" customWidth="1"/>
    <col min="9734" max="9734" width="9.42578125" style="1" customWidth="1"/>
    <col min="9735" max="9735" width="12" style="1" customWidth="1"/>
    <col min="9736" max="9736" width="9.140625" style="1"/>
    <col min="9737" max="9737" width="8.5703125" style="1" customWidth="1"/>
    <col min="9738" max="9738" width="11.5703125" style="1" customWidth="1"/>
    <col min="9739" max="9739" width="14.42578125" style="1" customWidth="1"/>
    <col min="9740" max="9740" width="12" style="1" customWidth="1"/>
    <col min="9741" max="9984" width="9.140625" style="1"/>
    <col min="9985" max="9985" width="4.42578125" style="1" customWidth="1"/>
    <col min="9986" max="9986" width="11.5703125" style="1" customWidth="1"/>
    <col min="9987" max="9987" width="40.42578125" style="1" customWidth="1"/>
    <col min="9988" max="9988" width="5.5703125" style="1" customWidth="1"/>
    <col min="9989" max="9989" width="8.5703125" style="1" customWidth="1"/>
    <col min="9990" max="9990" width="9.42578125" style="1" customWidth="1"/>
    <col min="9991" max="9991" width="12" style="1" customWidth="1"/>
    <col min="9992" max="9992" width="9.140625" style="1"/>
    <col min="9993" max="9993" width="8.5703125" style="1" customWidth="1"/>
    <col min="9994" max="9994" width="11.5703125" style="1" customWidth="1"/>
    <col min="9995" max="9995" width="14.42578125" style="1" customWidth="1"/>
    <col min="9996" max="9996" width="12" style="1" customWidth="1"/>
    <col min="9997" max="10240" width="9.140625" style="1"/>
    <col min="10241" max="10241" width="4.42578125" style="1" customWidth="1"/>
    <col min="10242" max="10242" width="11.5703125" style="1" customWidth="1"/>
    <col min="10243" max="10243" width="40.42578125" style="1" customWidth="1"/>
    <col min="10244" max="10244" width="5.5703125" style="1" customWidth="1"/>
    <col min="10245" max="10245" width="8.5703125" style="1" customWidth="1"/>
    <col min="10246" max="10246" width="9.42578125" style="1" customWidth="1"/>
    <col min="10247" max="10247" width="12" style="1" customWidth="1"/>
    <col min="10248" max="10248" width="9.140625" style="1"/>
    <col min="10249" max="10249" width="8.5703125" style="1" customWidth="1"/>
    <col min="10250" max="10250" width="11.5703125" style="1" customWidth="1"/>
    <col min="10251" max="10251" width="14.42578125" style="1" customWidth="1"/>
    <col min="10252" max="10252" width="12" style="1" customWidth="1"/>
    <col min="10253" max="10496" width="9.140625" style="1"/>
    <col min="10497" max="10497" width="4.42578125" style="1" customWidth="1"/>
    <col min="10498" max="10498" width="11.5703125" style="1" customWidth="1"/>
    <col min="10499" max="10499" width="40.42578125" style="1" customWidth="1"/>
    <col min="10500" max="10500" width="5.5703125" style="1" customWidth="1"/>
    <col min="10501" max="10501" width="8.5703125" style="1" customWidth="1"/>
    <col min="10502" max="10502" width="9.42578125" style="1" customWidth="1"/>
    <col min="10503" max="10503" width="12" style="1" customWidth="1"/>
    <col min="10504" max="10504" width="9.140625" style="1"/>
    <col min="10505" max="10505" width="8.5703125" style="1" customWidth="1"/>
    <col min="10506" max="10506" width="11.5703125" style="1" customWidth="1"/>
    <col min="10507" max="10507" width="14.42578125" style="1" customWidth="1"/>
    <col min="10508" max="10508" width="12" style="1" customWidth="1"/>
    <col min="10509" max="10752" width="9.140625" style="1"/>
    <col min="10753" max="10753" width="4.42578125" style="1" customWidth="1"/>
    <col min="10754" max="10754" width="11.5703125" style="1" customWidth="1"/>
    <col min="10755" max="10755" width="40.42578125" style="1" customWidth="1"/>
    <col min="10756" max="10756" width="5.5703125" style="1" customWidth="1"/>
    <col min="10757" max="10757" width="8.5703125" style="1" customWidth="1"/>
    <col min="10758" max="10758" width="9.42578125" style="1" customWidth="1"/>
    <col min="10759" max="10759" width="12" style="1" customWidth="1"/>
    <col min="10760" max="10760" width="9.140625" style="1"/>
    <col min="10761" max="10761" width="8.5703125" style="1" customWidth="1"/>
    <col min="10762" max="10762" width="11.5703125" style="1" customWidth="1"/>
    <col min="10763" max="10763" width="14.42578125" style="1" customWidth="1"/>
    <col min="10764" max="10764" width="12" style="1" customWidth="1"/>
    <col min="10765" max="11008" width="9.140625" style="1"/>
    <col min="11009" max="11009" width="4.42578125" style="1" customWidth="1"/>
    <col min="11010" max="11010" width="11.5703125" style="1" customWidth="1"/>
    <col min="11011" max="11011" width="40.42578125" style="1" customWidth="1"/>
    <col min="11012" max="11012" width="5.5703125" style="1" customWidth="1"/>
    <col min="11013" max="11013" width="8.5703125" style="1" customWidth="1"/>
    <col min="11014" max="11014" width="9.42578125" style="1" customWidth="1"/>
    <col min="11015" max="11015" width="12" style="1" customWidth="1"/>
    <col min="11016" max="11016" width="9.140625" style="1"/>
    <col min="11017" max="11017" width="8.5703125" style="1" customWidth="1"/>
    <col min="11018" max="11018" width="11.5703125" style="1" customWidth="1"/>
    <col min="11019" max="11019" width="14.42578125" style="1" customWidth="1"/>
    <col min="11020" max="11020" width="12" style="1" customWidth="1"/>
    <col min="11021" max="11264" width="9.140625" style="1"/>
    <col min="11265" max="11265" width="4.42578125" style="1" customWidth="1"/>
    <col min="11266" max="11266" width="11.5703125" style="1" customWidth="1"/>
    <col min="11267" max="11267" width="40.42578125" style="1" customWidth="1"/>
    <col min="11268" max="11268" width="5.5703125" style="1" customWidth="1"/>
    <col min="11269" max="11269" width="8.5703125" style="1" customWidth="1"/>
    <col min="11270" max="11270" width="9.42578125" style="1" customWidth="1"/>
    <col min="11271" max="11271" width="12" style="1" customWidth="1"/>
    <col min="11272" max="11272" width="9.140625" style="1"/>
    <col min="11273" max="11273" width="8.5703125" style="1" customWidth="1"/>
    <col min="11274" max="11274" width="11.5703125" style="1" customWidth="1"/>
    <col min="11275" max="11275" width="14.42578125" style="1" customWidth="1"/>
    <col min="11276" max="11276" width="12" style="1" customWidth="1"/>
    <col min="11277" max="11520" width="9.140625" style="1"/>
    <col min="11521" max="11521" width="4.42578125" style="1" customWidth="1"/>
    <col min="11522" max="11522" width="11.5703125" style="1" customWidth="1"/>
    <col min="11523" max="11523" width="40.42578125" style="1" customWidth="1"/>
    <col min="11524" max="11524" width="5.5703125" style="1" customWidth="1"/>
    <col min="11525" max="11525" width="8.5703125" style="1" customWidth="1"/>
    <col min="11526" max="11526" width="9.42578125" style="1" customWidth="1"/>
    <col min="11527" max="11527" width="12" style="1" customWidth="1"/>
    <col min="11528" max="11528" width="9.140625" style="1"/>
    <col min="11529" max="11529" width="8.5703125" style="1" customWidth="1"/>
    <col min="11530" max="11530" width="11.5703125" style="1" customWidth="1"/>
    <col min="11531" max="11531" width="14.42578125" style="1" customWidth="1"/>
    <col min="11532" max="11532" width="12" style="1" customWidth="1"/>
    <col min="11533" max="11776" width="9.140625" style="1"/>
    <col min="11777" max="11777" width="4.42578125" style="1" customWidth="1"/>
    <col min="11778" max="11778" width="11.5703125" style="1" customWidth="1"/>
    <col min="11779" max="11779" width="40.42578125" style="1" customWidth="1"/>
    <col min="11780" max="11780" width="5.5703125" style="1" customWidth="1"/>
    <col min="11781" max="11781" width="8.5703125" style="1" customWidth="1"/>
    <col min="11782" max="11782" width="9.42578125" style="1" customWidth="1"/>
    <col min="11783" max="11783" width="12" style="1" customWidth="1"/>
    <col min="11784" max="11784" width="9.140625" style="1"/>
    <col min="11785" max="11785" width="8.5703125" style="1" customWidth="1"/>
    <col min="11786" max="11786" width="11.5703125" style="1" customWidth="1"/>
    <col min="11787" max="11787" width="14.42578125" style="1" customWidth="1"/>
    <col min="11788" max="11788" width="12" style="1" customWidth="1"/>
    <col min="11789" max="12032" width="9.140625" style="1"/>
    <col min="12033" max="12033" width="4.42578125" style="1" customWidth="1"/>
    <col min="12034" max="12034" width="11.5703125" style="1" customWidth="1"/>
    <col min="12035" max="12035" width="40.42578125" style="1" customWidth="1"/>
    <col min="12036" max="12036" width="5.5703125" style="1" customWidth="1"/>
    <col min="12037" max="12037" width="8.5703125" style="1" customWidth="1"/>
    <col min="12038" max="12038" width="9.42578125" style="1" customWidth="1"/>
    <col min="12039" max="12039" width="12" style="1" customWidth="1"/>
    <col min="12040" max="12040" width="9.140625" style="1"/>
    <col min="12041" max="12041" width="8.5703125" style="1" customWidth="1"/>
    <col min="12042" max="12042" width="11.5703125" style="1" customWidth="1"/>
    <col min="12043" max="12043" width="14.42578125" style="1" customWidth="1"/>
    <col min="12044" max="12044" width="12" style="1" customWidth="1"/>
    <col min="12045" max="12288" width="9.140625" style="1"/>
    <col min="12289" max="12289" width="4.42578125" style="1" customWidth="1"/>
    <col min="12290" max="12290" width="11.5703125" style="1" customWidth="1"/>
    <col min="12291" max="12291" width="40.42578125" style="1" customWidth="1"/>
    <col min="12292" max="12292" width="5.5703125" style="1" customWidth="1"/>
    <col min="12293" max="12293" width="8.5703125" style="1" customWidth="1"/>
    <col min="12294" max="12294" width="9.42578125" style="1" customWidth="1"/>
    <col min="12295" max="12295" width="12" style="1" customWidth="1"/>
    <col min="12296" max="12296" width="9.140625" style="1"/>
    <col min="12297" max="12297" width="8.5703125" style="1" customWidth="1"/>
    <col min="12298" max="12298" width="11.5703125" style="1" customWidth="1"/>
    <col min="12299" max="12299" width="14.42578125" style="1" customWidth="1"/>
    <col min="12300" max="12300" width="12" style="1" customWidth="1"/>
    <col min="12301" max="12544" width="9.140625" style="1"/>
    <col min="12545" max="12545" width="4.42578125" style="1" customWidth="1"/>
    <col min="12546" max="12546" width="11.5703125" style="1" customWidth="1"/>
    <col min="12547" max="12547" width="40.42578125" style="1" customWidth="1"/>
    <col min="12548" max="12548" width="5.5703125" style="1" customWidth="1"/>
    <col min="12549" max="12549" width="8.5703125" style="1" customWidth="1"/>
    <col min="12550" max="12550" width="9.42578125" style="1" customWidth="1"/>
    <col min="12551" max="12551" width="12" style="1" customWidth="1"/>
    <col min="12552" max="12552" width="9.140625" style="1"/>
    <col min="12553" max="12553" width="8.5703125" style="1" customWidth="1"/>
    <col min="12554" max="12554" width="11.5703125" style="1" customWidth="1"/>
    <col min="12555" max="12555" width="14.42578125" style="1" customWidth="1"/>
    <col min="12556" max="12556" width="12" style="1" customWidth="1"/>
    <col min="12557" max="12800" width="9.140625" style="1"/>
    <col min="12801" max="12801" width="4.42578125" style="1" customWidth="1"/>
    <col min="12802" max="12802" width="11.5703125" style="1" customWidth="1"/>
    <col min="12803" max="12803" width="40.42578125" style="1" customWidth="1"/>
    <col min="12804" max="12804" width="5.5703125" style="1" customWidth="1"/>
    <col min="12805" max="12805" width="8.5703125" style="1" customWidth="1"/>
    <col min="12806" max="12806" width="9.42578125" style="1" customWidth="1"/>
    <col min="12807" max="12807" width="12" style="1" customWidth="1"/>
    <col min="12808" max="12808" width="9.140625" style="1"/>
    <col min="12809" max="12809" width="8.5703125" style="1" customWidth="1"/>
    <col min="12810" max="12810" width="11.5703125" style="1" customWidth="1"/>
    <col min="12811" max="12811" width="14.42578125" style="1" customWidth="1"/>
    <col min="12812" max="12812" width="12" style="1" customWidth="1"/>
    <col min="12813" max="13056" width="9.140625" style="1"/>
    <col min="13057" max="13057" width="4.42578125" style="1" customWidth="1"/>
    <col min="13058" max="13058" width="11.5703125" style="1" customWidth="1"/>
    <col min="13059" max="13059" width="40.42578125" style="1" customWidth="1"/>
    <col min="13060" max="13060" width="5.5703125" style="1" customWidth="1"/>
    <col min="13061" max="13061" width="8.5703125" style="1" customWidth="1"/>
    <col min="13062" max="13062" width="9.42578125" style="1" customWidth="1"/>
    <col min="13063" max="13063" width="12" style="1" customWidth="1"/>
    <col min="13064" max="13064" width="9.140625" style="1"/>
    <col min="13065" max="13065" width="8.5703125" style="1" customWidth="1"/>
    <col min="13066" max="13066" width="11.5703125" style="1" customWidth="1"/>
    <col min="13067" max="13067" width="14.42578125" style="1" customWidth="1"/>
    <col min="13068" max="13068" width="12" style="1" customWidth="1"/>
    <col min="13069" max="13312" width="9.140625" style="1"/>
    <col min="13313" max="13313" width="4.42578125" style="1" customWidth="1"/>
    <col min="13314" max="13314" width="11.5703125" style="1" customWidth="1"/>
    <col min="13315" max="13315" width="40.42578125" style="1" customWidth="1"/>
    <col min="13316" max="13316" width="5.5703125" style="1" customWidth="1"/>
    <col min="13317" max="13317" width="8.5703125" style="1" customWidth="1"/>
    <col min="13318" max="13318" width="9.42578125" style="1" customWidth="1"/>
    <col min="13319" max="13319" width="12" style="1" customWidth="1"/>
    <col min="13320" max="13320" width="9.140625" style="1"/>
    <col min="13321" max="13321" width="8.5703125" style="1" customWidth="1"/>
    <col min="13322" max="13322" width="11.5703125" style="1" customWidth="1"/>
    <col min="13323" max="13323" width="14.42578125" style="1" customWidth="1"/>
    <col min="13324" max="13324" width="12" style="1" customWidth="1"/>
    <col min="13325" max="13568" width="9.140625" style="1"/>
    <col min="13569" max="13569" width="4.42578125" style="1" customWidth="1"/>
    <col min="13570" max="13570" width="11.5703125" style="1" customWidth="1"/>
    <col min="13571" max="13571" width="40.42578125" style="1" customWidth="1"/>
    <col min="13572" max="13572" width="5.5703125" style="1" customWidth="1"/>
    <col min="13573" max="13573" width="8.5703125" style="1" customWidth="1"/>
    <col min="13574" max="13574" width="9.42578125" style="1" customWidth="1"/>
    <col min="13575" max="13575" width="12" style="1" customWidth="1"/>
    <col min="13576" max="13576" width="9.140625" style="1"/>
    <col min="13577" max="13577" width="8.5703125" style="1" customWidth="1"/>
    <col min="13578" max="13578" width="11.5703125" style="1" customWidth="1"/>
    <col min="13579" max="13579" width="14.42578125" style="1" customWidth="1"/>
    <col min="13580" max="13580" width="12" style="1" customWidth="1"/>
    <col min="13581" max="13824" width="9.140625" style="1"/>
    <col min="13825" max="13825" width="4.42578125" style="1" customWidth="1"/>
    <col min="13826" max="13826" width="11.5703125" style="1" customWidth="1"/>
    <col min="13827" max="13827" width="40.42578125" style="1" customWidth="1"/>
    <col min="13828" max="13828" width="5.5703125" style="1" customWidth="1"/>
    <col min="13829" max="13829" width="8.5703125" style="1" customWidth="1"/>
    <col min="13830" max="13830" width="9.42578125" style="1" customWidth="1"/>
    <col min="13831" max="13831" width="12" style="1" customWidth="1"/>
    <col min="13832" max="13832" width="9.140625" style="1"/>
    <col min="13833" max="13833" width="8.5703125" style="1" customWidth="1"/>
    <col min="13834" max="13834" width="11.5703125" style="1" customWidth="1"/>
    <col min="13835" max="13835" width="14.42578125" style="1" customWidth="1"/>
    <col min="13836" max="13836" width="12" style="1" customWidth="1"/>
    <col min="13837" max="14080" width="9.140625" style="1"/>
    <col min="14081" max="14081" width="4.42578125" style="1" customWidth="1"/>
    <col min="14082" max="14082" width="11.5703125" style="1" customWidth="1"/>
    <col min="14083" max="14083" width="40.42578125" style="1" customWidth="1"/>
    <col min="14084" max="14084" width="5.5703125" style="1" customWidth="1"/>
    <col min="14085" max="14085" width="8.5703125" style="1" customWidth="1"/>
    <col min="14086" max="14086" width="9.42578125" style="1" customWidth="1"/>
    <col min="14087" max="14087" width="12" style="1" customWidth="1"/>
    <col min="14088" max="14088" width="9.140625" style="1"/>
    <col min="14089" max="14089" width="8.5703125" style="1" customWidth="1"/>
    <col min="14090" max="14090" width="11.5703125" style="1" customWidth="1"/>
    <col min="14091" max="14091" width="14.42578125" style="1" customWidth="1"/>
    <col min="14092" max="14092" width="12" style="1" customWidth="1"/>
    <col min="14093" max="14336" width="9.140625" style="1"/>
    <col min="14337" max="14337" width="4.42578125" style="1" customWidth="1"/>
    <col min="14338" max="14338" width="11.5703125" style="1" customWidth="1"/>
    <col min="14339" max="14339" width="40.42578125" style="1" customWidth="1"/>
    <col min="14340" max="14340" width="5.5703125" style="1" customWidth="1"/>
    <col min="14341" max="14341" width="8.5703125" style="1" customWidth="1"/>
    <col min="14342" max="14342" width="9.42578125" style="1" customWidth="1"/>
    <col min="14343" max="14343" width="12" style="1" customWidth="1"/>
    <col min="14344" max="14344" width="9.140625" style="1"/>
    <col min="14345" max="14345" width="8.5703125" style="1" customWidth="1"/>
    <col min="14346" max="14346" width="11.5703125" style="1" customWidth="1"/>
    <col min="14347" max="14347" width="14.42578125" style="1" customWidth="1"/>
    <col min="14348" max="14348" width="12" style="1" customWidth="1"/>
    <col min="14349" max="14592" width="9.140625" style="1"/>
    <col min="14593" max="14593" width="4.42578125" style="1" customWidth="1"/>
    <col min="14594" max="14594" width="11.5703125" style="1" customWidth="1"/>
    <col min="14595" max="14595" width="40.42578125" style="1" customWidth="1"/>
    <col min="14596" max="14596" width="5.5703125" style="1" customWidth="1"/>
    <col min="14597" max="14597" width="8.5703125" style="1" customWidth="1"/>
    <col min="14598" max="14598" width="9.42578125" style="1" customWidth="1"/>
    <col min="14599" max="14599" width="12" style="1" customWidth="1"/>
    <col min="14600" max="14600" width="9.140625" style="1"/>
    <col min="14601" max="14601" width="8.5703125" style="1" customWidth="1"/>
    <col min="14602" max="14602" width="11.5703125" style="1" customWidth="1"/>
    <col min="14603" max="14603" width="14.42578125" style="1" customWidth="1"/>
    <col min="14604" max="14604" width="12" style="1" customWidth="1"/>
    <col min="14605" max="14848" width="9.140625" style="1"/>
    <col min="14849" max="14849" width="4.42578125" style="1" customWidth="1"/>
    <col min="14850" max="14850" width="11.5703125" style="1" customWidth="1"/>
    <col min="14851" max="14851" width="40.42578125" style="1" customWidth="1"/>
    <col min="14852" max="14852" width="5.5703125" style="1" customWidth="1"/>
    <col min="14853" max="14853" width="8.5703125" style="1" customWidth="1"/>
    <col min="14854" max="14854" width="9.42578125" style="1" customWidth="1"/>
    <col min="14855" max="14855" width="12" style="1" customWidth="1"/>
    <col min="14856" max="14856" width="9.140625" style="1"/>
    <col min="14857" max="14857" width="8.5703125" style="1" customWidth="1"/>
    <col min="14858" max="14858" width="11.5703125" style="1" customWidth="1"/>
    <col min="14859" max="14859" width="14.42578125" style="1" customWidth="1"/>
    <col min="14860" max="14860" width="12" style="1" customWidth="1"/>
    <col min="14861" max="15104" width="9.140625" style="1"/>
    <col min="15105" max="15105" width="4.42578125" style="1" customWidth="1"/>
    <col min="15106" max="15106" width="11.5703125" style="1" customWidth="1"/>
    <col min="15107" max="15107" width="40.42578125" style="1" customWidth="1"/>
    <col min="15108" max="15108" width="5.5703125" style="1" customWidth="1"/>
    <col min="15109" max="15109" width="8.5703125" style="1" customWidth="1"/>
    <col min="15110" max="15110" width="9.42578125" style="1" customWidth="1"/>
    <col min="15111" max="15111" width="12" style="1" customWidth="1"/>
    <col min="15112" max="15112" width="9.140625" style="1"/>
    <col min="15113" max="15113" width="8.5703125" style="1" customWidth="1"/>
    <col min="15114" max="15114" width="11.5703125" style="1" customWidth="1"/>
    <col min="15115" max="15115" width="14.42578125" style="1" customWidth="1"/>
    <col min="15116" max="15116" width="12" style="1" customWidth="1"/>
    <col min="15117" max="15360" width="9.140625" style="1"/>
    <col min="15361" max="15361" width="4.42578125" style="1" customWidth="1"/>
    <col min="15362" max="15362" width="11.5703125" style="1" customWidth="1"/>
    <col min="15363" max="15363" width="40.42578125" style="1" customWidth="1"/>
    <col min="15364" max="15364" width="5.5703125" style="1" customWidth="1"/>
    <col min="15365" max="15365" width="8.5703125" style="1" customWidth="1"/>
    <col min="15366" max="15366" width="9.42578125" style="1" customWidth="1"/>
    <col min="15367" max="15367" width="12" style="1" customWidth="1"/>
    <col min="15368" max="15368" width="9.140625" style="1"/>
    <col min="15369" max="15369" width="8.5703125" style="1" customWidth="1"/>
    <col min="15370" max="15370" width="11.5703125" style="1" customWidth="1"/>
    <col min="15371" max="15371" width="14.42578125" style="1" customWidth="1"/>
    <col min="15372" max="15372" width="12" style="1" customWidth="1"/>
    <col min="15373" max="15616" width="9.140625" style="1"/>
    <col min="15617" max="15617" width="4.42578125" style="1" customWidth="1"/>
    <col min="15618" max="15618" width="11.5703125" style="1" customWidth="1"/>
    <col min="15619" max="15619" width="40.42578125" style="1" customWidth="1"/>
    <col min="15620" max="15620" width="5.5703125" style="1" customWidth="1"/>
    <col min="15621" max="15621" width="8.5703125" style="1" customWidth="1"/>
    <col min="15622" max="15622" width="9.42578125" style="1" customWidth="1"/>
    <col min="15623" max="15623" width="12" style="1" customWidth="1"/>
    <col min="15624" max="15624" width="9.140625" style="1"/>
    <col min="15625" max="15625" width="8.5703125" style="1" customWidth="1"/>
    <col min="15626" max="15626" width="11.5703125" style="1" customWidth="1"/>
    <col min="15627" max="15627" width="14.42578125" style="1" customWidth="1"/>
    <col min="15628" max="15628" width="12" style="1" customWidth="1"/>
    <col min="15629" max="15872" width="9.140625" style="1"/>
    <col min="15873" max="15873" width="4.42578125" style="1" customWidth="1"/>
    <col min="15874" max="15874" width="11.5703125" style="1" customWidth="1"/>
    <col min="15875" max="15875" width="40.42578125" style="1" customWidth="1"/>
    <col min="15876" max="15876" width="5.5703125" style="1" customWidth="1"/>
    <col min="15877" max="15877" width="8.5703125" style="1" customWidth="1"/>
    <col min="15878" max="15878" width="9.42578125" style="1" customWidth="1"/>
    <col min="15879" max="15879" width="12" style="1" customWidth="1"/>
    <col min="15880" max="15880" width="9.140625" style="1"/>
    <col min="15881" max="15881" width="8.5703125" style="1" customWidth="1"/>
    <col min="15882" max="15882" width="11.5703125" style="1" customWidth="1"/>
    <col min="15883" max="15883" width="14.42578125" style="1" customWidth="1"/>
    <col min="15884" max="15884" width="12" style="1" customWidth="1"/>
    <col min="15885" max="16128" width="9.140625" style="1"/>
    <col min="16129" max="16129" width="4.42578125" style="1" customWidth="1"/>
    <col min="16130" max="16130" width="11.5703125" style="1" customWidth="1"/>
    <col min="16131" max="16131" width="40.42578125" style="1" customWidth="1"/>
    <col min="16132" max="16132" width="5.5703125" style="1" customWidth="1"/>
    <col min="16133" max="16133" width="8.5703125" style="1" customWidth="1"/>
    <col min="16134" max="16134" width="9.42578125" style="1" customWidth="1"/>
    <col min="16135" max="16135" width="12" style="1" customWidth="1"/>
    <col min="16136" max="16136" width="9.140625" style="1"/>
    <col min="16137" max="16137" width="8.5703125" style="1" customWidth="1"/>
    <col min="16138" max="16138" width="11.5703125" style="1" customWidth="1"/>
    <col min="16139" max="16139" width="14.42578125" style="1" customWidth="1"/>
    <col min="16140" max="16140" width="12" style="1" customWidth="1"/>
    <col min="16141" max="16384" width="9.140625" style="1"/>
  </cols>
  <sheetData>
    <row r="1" spans="1:103" ht="15.75">
      <c r="A1" s="449" t="s">
        <v>0</v>
      </c>
      <c r="B1" s="449"/>
      <c r="C1" s="449"/>
      <c r="D1" s="449"/>
      <c r="E1" s="449"/>
      <c r="F1" s="449"/>
      <c r="G1" s="449"/>
    </row>
    <row r="2" spans="1:103" ht="14.25" customHeight="1" thickBot="1">
      <c r="B2" s="3"/>
      <c r="C2" s="4"/>
      <c r="D2" s="4"/>
      <c r="E2" s="5"/>
      <c r="F2" s="6"/>
      <c r="G2" s="6"/>
      <c r="H2" s="7"/>
      <c r="I2" s="7"/>
      <c r="J2" s="7"/>
      <c r="K2" s="7"/>
    </row>
    <row r="3" spans="1:103" ht="16.5" thickTop="1">
      <c r="A3" s="450" t="s">
        <v>1</v>
      </c>
      <c r="B3" s="451"/>
      <c r="C3" s="8" t="s">
        <v>2</v>
      </c>
      <c r="D3" s="9"/>
      <c r="E3" s="10" t="s">
        <v>3</v>
      </c>
      <c r="F3" s="11"/>
      <c r="G3" s="11"/>
      <c r="H3" s="452" t="s">
        <v>3</v>
      </c>
      <c r="I3" s="11"/>
      <c r="J3" s="12"/>
      <c r="K3" s="13" t="s">
        <v>3</v>
      </c>
    </row>
    <row r="4" spans="1:103" ht="15.75" thickBot="1">
      <c r="A4" s="454" t="s">
        <v>4</v>
      </c>
      <c r="B4" s="455"/>
      <c r="C4" s="14" t="s">
        <v>553</v>
      </c>
      <c r="D4" s="7"/>
      <c r="E4" s="15"/>
      <c r="F4" s="16"/>
      <c r="G4" s="16"/>
      <c r="H4" s="453"/>
      <c r="I4" s="16"/>
      <c r="J4" s="17"/>
      <c r="K4" s="18" t="s">
        <v>3</v>
      </c>
    </row>
    <row r="5" spans="1:103" ht="14.25" thickTop="1" thickBot="1">
      <c r="A5" s="19"/>
      <c r="B5" s="20"/>
      <c r="C5" s="21"/>
      <c r="E5" s="22"/>
      <c r="F5" s="22"/>
      <c r="G5" s="22"/>
    </row>
    <row r="6" spans="1:103" ht="13.5" thickBot="1">
      <c r="A6" s="23"/>
      <c r="B6" s="24"/>
      <c r="C6" s="24"/>
      <c r="D6" s="24"/>
      <c r="E6" s="456" t="s">
        <v>3</v>
      </c>
      <c r="F6" s="457"/>
      <c r="G6" s="458"/>
      <c r="H6" s="456" t="s">
        <v>3</v>
      </c>
      <c r="I6" s="457"/>
      <c r="J6" s="457"/>
      <c r="K6" s="25" t="s">
        <v>3</v>
      </c>
    </row>
    <row r="7" spans="1:103">
      <c r="A7" s="26" t="s">
        <v>6</v>
      </c>
      <c r="B7" s="27" t="s">
        <v>7</v>
      </c>
      <c r="C7" s="27" t="s">
        <v>8</v>
      </c>
      <c r="D7" s="27" t="s">
        <v>9</v>
      </c>
      <c r="E7" s="27" t="s">
        <v>10</v>
      </c>
      <c r="F7" s="27" t="s">
        <v>11</v>
      </c>
      <c r="G7" s="28" t="s">
        <v>12</v>
      </c>
      <c r="H7" s="27" t="s">
        <v>3</v>
      </c>
      <c r="I7" s="27" t="s">
        <v>3</v>
      </c>
      <c r="J7" s="29" t="s">
        <v>3</v>
      </c>
      <c r="K7" s="30" t="s">
        <v>3</v>
      </c>
    </row>
    <row r="8" spans="1:103">
      <c r="A8" s="31" t="s">
        <v>13</v>
      </c>
      <c r="B8" s="32" t="s">
        <v>14</v>
      </c>
      <c r="C8" s="33" t="s">
        <v>15</v>
      </c>
      <c r="D8" s="34"/>
      <c r="E8" s="35"/>
      <c r="F8" s="35" t="s">
        <v>3</v>
      </c>
      <c r="G8" s="36"/>
      <c r="H8" s="37"/>
      <c r="I8" s="37"/>
      <c r="J8" s="37"/>
      <c r="K8" s="37"/>
      <c r="N8" s="38">
        <v>1</v>
      </c>
    </row>
    <row r="9" spans="1:103">
      <c r="A9" s="39">
        <v>1</v>
      </c>
      <c r="B9" s="40" t="s">
        <v>16</v>
      </c>
      <c r="C9" s="41" t="s">
        <v>17</v>
      </c>
      <c r="D9" s="42" t="s">
        <v>18</v>
      </c>
      <c r="E9" s="43">
        <v>100</v>
      </c>
      <c r="F9" s="43"/>
      <c r="G9" s="44">
        <f t="shared" ref="G9:G72" si="0">E9*F9</f>
        <v>0</v>
      </c>
      <c r="H9" s="45" t="s">
        <v>3</v>
      </c>
      <c r="I9" s="43" t="s">
        <v>3</v>
      </c>
      <c r="J9" s="46" t="s">
        <v>3</v>
      </c>
      <c r="K9" s="46" t="s">
        <v>3</v>
      </c>
      <c r="N9" s="38">
        <v>2</v>
      </c>
      <c r="Z9" s="1">
        <v>1</v>
      </c>
      <c r="AA9" s="1">
        <v>1</v>
      </c>
      <c r="AB9" s="1">
        <v>1</v>
      </c>
      <c r="AY9" s="1">
        <v>1</v>
      </c>
      <c r="AZ9" s="1">
        <f>IF(AY9=1,G9,0)</f>
        <v>0</v>
      </c>
      <c r="BA9" s="1">
        <f>IF(AY9=2,G9,0)</f>
        <v>0</v>
      </c>
      <c r="BB9" s="1">
        <f>IF(AY9=3,G9,0)</f>
        <v>0</v>
      </c>
      <c r="BC9" s="1">
        <f>IF(AY9=4,G9,0)</f>
        <v>0</v>
      </c>
      <c r="BD9" s="1">
        <f>IF(AY9=5,G9,0)</f>
        <v>0</v>
      </c>
      <c r="BZ9" s="47">
        <v>1</v>
      </c>
      <c r="CA9" s="47">
        <v>1</v>
      </c>
      <c r="CY9" s="1">
        <v>0</v>
      </c>
    </row>
    <row r="10" spans="1:103">
      <c r="A10" s="39">
        <v>2</v>
      </c>
      <c r="B10" s="40" t="s">
        <v>19</v>
      </c>
      <c r="C10" s="41" t="s">
        <v>20</v>
      </c>
      <c r="D10" s="42" t="s">
        <v>21</v>
      </c>
      <c r="E10" s="43">
        <v>2</v>
      </c>
      <c r="F10" s="43" t="s">
        <v>3</v>
      </c>
      <c r="G10" s="44" t="e">
        <f t="shared" si="0"/>
        <v>#VALUE!</v>
      </c>
      <c r="H10" s="48" t="s">
        <v>3</v>
      </c>
      <c r="I10" s="43" t="s">
        <v>3</v>
      </c>
      <c r="J10" s="46" t="s">
        <v>3</v>
      </c>
      <c r="K10" s="49" t="s">
        <v>3</v>
      </c>
      <c r="L10" s="2" t="s">
        <v>3</v>
      </c>
      <c r="N10" s="38" t="s">
        <v>3</v>
      </c>
      <c r="O10" s="1" t="s">
        <v>3</v>
      </c>
      <c r="P10" s="1" t="s">
        <v>3</v>
      </c>
      <c r="Z10" s="1">
        <v>1</v>
      </c>
      <c r="AA10" s="1">
        <v>1</v>
      </c>
      <c r="AB10" s="1">
        <v>1</v>
      </c>
      <c r="AY10" s="1">
        <v>1</v>
      </c>
      <c r="AZ10" s="1" t="e">
        <f>IF(AY10=1,#REF!,0)</f>
        <v>#REF!</v>
      </c>
      <c r="BA10" s="1">
        <f>IF(AY10=2,#REF!,0)</f>
        <v>0</v>
      </c>
      <c r="BB10" s="1">
        <f>IF(AY10=3,#REF!,0)</f>
        <v>0</v>
      </c>
      <c r="BC10" s="1">
        <f>IF(AY10=4,#REF!,0)</f>
        <v>0</v>
      </c>
      <c r="BD10" s="1">
        <f>IF(AY10=5,#REF!,0)</f>
        <v>0</v>
      </c>
      <c r="BZ10" s="47">
        <v>1</v>
      </c>
      <c r="CA10" s="47">
        <v>1</v>
      </c>
      <c r="CY10" s="1">
        <v>0</v>
      </c>
    </row>
    <row r="11" spans="1:103">
      <c r="A11" s="39">
        <v>3</v>
      </c>
      <c r="B11" s="40" t="s">
        <v>19</v>
      </c>
      <c r="C11" s="41" t="s">
        <v>22</v>
      </c>
      <c r="D11" s="42" t="s">
        <v>21</v>
      </c>
      <c r="E11" s="43">
        <v>2</v>
      </c>
      <c r="F11" s="43" t="s">
        <v>3</v>
      </c>
      <c r="G11" s="44" t="e">
        <f t="shared" si="0"/>
        <v>#VALUE!</v>
      </c>
      <c r="H11" s="48" t="s">
        <v>3</v>
      </c>
      <c r="I11" s="43" t="s">
        <v>3</v>
      </c>
      <c r="J11" s="46" t="s">
        <v>3</v>
      </c>
      <c r="K11" s="49" t="s">
        <v>3</v>
      </c>
      <c r="N11" s="38">
        <v>2</v>
      </c>
      <c r="Z11" s="1">
        <v>1</v>
      </c>
      <c r="AA11" s="1">
        <v>1</v>
      </c>
      <c r="AB11" s="1">
        <v>1</v>
      </c>
      <c r="AY11" s="1">
        <v>1</v>
      </c>
      <c r="AZ11" s="1" t="e">
        <f>IF(AY11=1,G15,0)</f>
        <v>#VALUE!</v>
      </c>
      <c r="BA11" s="1">
        <f>IF(AY11=2,G15,0)</f>
        <v>0</v>
      </c>
      <c r="BB11" s="1">
        <f>IF(AY11=3,G15,0)</f>
        <v>0</v>
      </c>
      <c r="BC11" s="1">
        <f>IF(AY11=4,G15,0)</f>
        <v>0</v>
      </c>
      <c r="BD11" s="1">
        <f>IF(AY11=5,G15,0)</f>
        <v>0</v>
      </c>
      <c r="BZ11" s="47">
        <v>1</v>
      </c>
      <c r="CA11" s="47">
        <v>1</v>
      </c>
      <c r="CY11" s="1">
        <v>0</v>
      </c>
    </row>
    <row r="12" spans="1:103">
      <c r="A12" s="39">
        <v>4</v>
      </c>
      <c r="B12" s="40" t="s">
        <v>23</v>
      </c>
      <c r="C12" s="41" t="s">
        <v>24</v>
      </c>
      <c r="D12" s="42" t="s">
        <v>25</v>
      </c>
      <c r="E12" s="43">
        <v>1.9</v>
      </c>
      <c r="F12" s="43" t="s">
        <v>3</v>
      </c>
      <c r="G12" s="44" t="e">
        <f t="shared" si="0"/>
        <v>#VALUE!</v>
      </c>
      <c r="H12" s="48" t="s">
        <v>3</v>
      </c>
      <c r="I12" s="43" t="s">
        <v>3</v>
      </c>
      <c r="J12" s="46" t="s">
        <v>3</v>
      </c>
      <c r="K12" s="49" t="s">
        <v>3</v>
      </c>
      <c r="N12" s="38"/>
      <c r="BZ12" s="47"/>
      <c r="CA12" s="47"/>
    </row>
    <row r="13" spans="1:103">
      <c r="A13" s="39">
        <v>5</v>
      </c>
      <c r="B13" s="40" t="s">
        <v>26</v>
      </c>
      <c r="C13" s="50" t="s">
        <v>27</v>
      </c>
      <c r="D13" s="51" t="s">
        <v>25</v>
      </c>
      <c r="E13" s="52">
        <v>9.3000000000000007</v>
      </c>
      <c r="F13" s="43" t="s">
        <v>3</v>
      </c>
      <c r="G13" s="44" t="e">
        <f t="shared" si="0"/>
        <v>#VALUE!</v>
      </c>
      <c r="H13" s="53" t="s">
        <v>3</v>
      </c>
      <c r="I13" s="43" t="s">
        <v>3</v>
      </c>
      <c r="J13" s="54" t="s">
        <v>3</v>
      </c>
      <c r="K13" s="55" t="s">
        <v>3</v>
      </c>
      <c r="N13" s="38"/>
      <c r="BZ13" s="47"/>
      <c r="CA13" s="47"/>
    </row>
    <row r="14" spans="1:103">
      <c r="A14" s="56"/>
      <c r="B14" s="57"/>
      <c r="C14" s="58" t="s">
        <v>28</v>
      </c>
      <c r="D14" s="59"/>
      <c r="E14" s="60">
        <v>9.3000000000000007</v>
      </c>
      <c r="F14" s="61" t="s">
        <v>3</v>
      </c>
      <c r="G14" s="44" t="e">
        <f t="shared" si="0"/>
        <v>#VALUE!</v>
      </c>
      <c r="H14" s="63"/>
      <c r="I14" s="61"/>
      <c r="J14" s="64"/>
      <c r="K14" s="65"/>
      <c r="M14" s="1" t="s">
        <v>29</v>
      </c>
      <c r="N14" s="38"/>
      <c r="BZ14" s="47"/>
      <c r="CA14" s="47"/>
    </row>
    <row r="15" spans="1:103">
      <c r="A15" s="39">
        <v>6</v>
      </c>
      <c r="B15" s="40" t="s">
        <v>30</v>
      </c>
      <c r="C15" s="41" t="s">
        <v>31</v>
      </c>
      <c r="D15" s="42" t="s">
        <v>25</v>
      </c>
      <c r="E15" s="43">
        <v>4.6500000000000004</v>
      </c>
      <c r="F15" s="66" t="s">
        <v>3</v>
      </c>
      <c r="G15" s="44" t="e">
        <f t="shared" si="0"/>
        <v>#VALUE!</v>
      </c>
      <c r="H15" s="48" t="s">
        <v>3</v>
      </c>
      <c r="I15" s="43" t="s">
        <v>3</v>
      </c>
      <c r="J15" s="46" t="s">
        <v>3</v>
      </c>
      <c r="K15" s="49" t="s">
        <v>3</v>
      </c>
      <c r="N15" s="38"/>
      <c r="BZ15" s="47"/>
      <c r="CA15" s="47"/>
    </row>
    <row r="16" spans="1:103">
      <c r="A16" s="39">
        <v>7</v>
      </c>
      <c r="B16" s="40" t="s">
        <v>32</v>
      </c>
      <c r="C16" s="67" t="s">
        <v>33</v>
      </c>
      <c r="D16" s="68" t="s">
        <v>34</v>
      </c>
      <c r="E16" s="69">
        <v>17.600000000000001</v>
      </c>
      <c r="F16" s="43" t="s">
        <v>3</v>
      </c>
      <c r="G16" s="44" t="e">
        <f t="shared" si="0"/>
        <v>#VALUE!</v>
      </c>
      <c r="H16" s="53" t="s">
        <v>3</v>
      </c>
      <c r="I16" s="44">
        <v>0</v>
      </c>
      <c r="J16" s="54" t="s">
        <v>3</v>
      </c>
      <c r="K16" s="70" t="s">
        <v>3</v>
      </c>
      <c r="N16" s="38">
        <v>2</v>
      </c>
      <c r="Z16" s="1">
        <v>1</v>
      </c>
      <c r="AA16" s="1">
        <v>1</v>
      </c>
      <c r="AB16" s="1">
        <v>1</v>
      </c>
      <c r="AY16" s="1">
        <v>1</v>
      </c>
      <c r="AZ16" s="1" t="e">
        <f>IF(AY16=1,G23,0)</f>
        <v>#VALUE!</v>
      </c>
      <c r="BA16" s="1">
        <f>IF(AY16=2,G23,0)</f>
        <v>0</v>
      </c>
      <c r="BB16" s="1">
        <f>IF(AY16=3,G23,0)</f>
        <v>0</v>
      </c>
      <c r="BC16" s="1">
        <f>IF(AY16=4,G23,0)</f>
        <v>0</v>
      </c>
      <c r="BD16" s="1">
        <f>IF(AY16=5,G23,0)</f>
        <v>0</v>
      </c>
      <c r="BZ16" s="47">
        <v>1</v>
      </c>
      <c r="CA16" s="47">
        <v>1</v>
      </c>
      <c r="CY16" s="1">
        <v>0</v>
      </c>
    </row>
    <row r="17" spans="1:103">
      <c r="A17" s="56"/>
      <c r="B17" s="57"/>
      <c r="C17" s="58" t="s">
        <v>35</v>
      </c>
      <c r="D17" s="59"/>
      <c r="E17" s="60">
        <v>17.600000000000001</v>
      </c>
      <c r="F17" s="61" t="s">
        <v>3</v>
      </c>
      <c r="G17" s="44" t="e">
        <f t="shared" si="0"/>
        <v>#VALUE!</v>
      </c>
      <c r="H17" s="63"/>
      <c r="I17" s="61"/>
      <c r="J17" s="64"/>
      <c r="K17" s="65"/>
      <c r="N17" s="38">
        <v>2</v>
      </c>
      <c r="Z17" s="1">
        <v>1</v>
      </c>
      <c r="AA17" s="1">
        <v>1</v>
      </c>
      <c r="AB17" s="1">
        <v>1</v>
      </c>
      <c r="AY17" s="1">
        <v>1</v>
      </c>
      <c r="AZ17" s="1" t="e">
        <f>IF(AY17=1,G24,0)</f>
        <v>#VALUE!</v>
      </c>
      <c r="BA17" s="1">
        <f>IF(AY17=2,G24,0)</f>
        <v>0</v>
      </c>
      <c r="BB17" s="1">
        <f>IF(AY17=3,G24,0)</f>
        <v>0</v>
      </c>
      <c r="BC17" s="1">
        <f>IF(AY17=4,G24,0)</f>
        <v>0</v>
      </c>
      <c r="BD17" s="1">
        <f>IF(AY17=5,G24,0)</f>
        <v>0</v>
      </c>
      <c r="BZ17" s="47">
        <v>1</v>
      </c>
      <c r="CA17" s="47">
        <v>1</v>
      </c>
      <c r="CY17" s="1">
        <v>0</v>
      </c>
    </row>
    <row r="18" spans="1:103">
      <c r="A18" s="39">
        <v>8</v>
      </c>
      <c r="B18" s="40" t="s">
        <v>36</v>
      </c>
      <c r="C18" s="67" t="s">
        <v>37</v>
      </c>
      <c r="D18" s="51" t="s">
        <v>34</v>
      </c>
      <c r="E18" s="69">
        <v>17.600000000000001</v>
      </c>
      <c r="F18" s="43" t="s">
        <v>3</v>
      </c>
      <c r="G18" s="44" t="e">
        <f t="shared" si="0"/>
        <v>#VALUE!</v>
      </c>
      <c r="H18" s="53" t="s">
        <v>3</v>
      </c>
      <c r="I18" s="44">
        <v>0</v>
      </c>
      <c r="J18" s="54" t="s">
        <v>3</v>
      </c>
      <c r="K18" s="70" t="s">
        <v>3</v>
      </c>
      <c r="N18" s="38"/>
      <c r="BZ18" s="47"/>
      <c r="CA18" s="47"/>
    </row>
    <row r="19" spans="1:103">
      <c r="A19" s="56"/>
      <c r="B19" s="57"/>
      <c r="C19" s="58" t="s">
        <v>35</v>
      </c>
      <c r="D19" s="59"/>
      <c r="E19" s="60">
        <v>17.600000000000001</v>
      </c>
      <c r="F19" s="61" t="s">
        <v>3</v>
      </c>
      <c r="G19" s="44" t="e">
        <f t="shared" si="0"/>
        <v>#VALUE!</v>
      </c>
      <c r="H19" s="63"/>
      <c r="I19" s="61"/>
      <c r="J19" s="64"/>
      <c r="K19" s="65"/>
      <c r="N19" s="38">
        <v>2</v>
      </c>
      <c r="Z19" s="1">
        <v>1</v>
      </c>
      <c r="AA19" s="1">
        <v>1</v>
      </c>
      <c r="AB19" s="1">
        <v>1</v>
      </c>
      <c r="AY19" s="1">
        <v>1</v>
      </c>
      <c r="AZ19" s="1" t="e">
        <f>IF(AY19=1,G26,0)</f>
        <v>#VALUE!</v>
      </c>
      <c r="BA19" s="1">
        <f>IF(AY19=2,G26,0)</f>
        <v>0</v>
      </c>
      <c r="BB19" s="1">
        <f>IF(AY19=3,G26,0)</f>
        <v>0</v>
      </c>
      <c r="BC19" s="1">
        <f>IF(AY19=4,G26,0)</f>
        <v>0</v>
      </c>
      <c r="BD19" s="1">
        <f>IF(AY19=5,G26,0)</f>
        <v>0</v>
      </c>
      <c r="BZ19" s="47">
        <v>1</v>
      </c>
      <c r="CA19" s="47">
        <v>1</v>
      </c>
      <c r="CY19" s="1">
        <v>0</v>
      </c>
    </row>
    <row r="20" spans="1:103">
      <c r="A20" s="39">
        <v>9</v>
      </c>
      <c r="B20" s="40" t="s">
        <v>38</v>
      </c>
      <c r="C20" s="67" t="s">
        <v>39</v>
      </c>
      <c r="D20" s="51" t="s">
        <v>25</v>
      </c>
      <c r="E20" s="69">
        <v>121</v>
      </c>
      <c r="F20" s="66" t="s">
        <v>3</v>
      </c>
      <c r="G20" s="44" t="e">
        <f t="shared" si="0"/>
        <v>#VALUE!</v>
      </c>
      <c r="H20" s="53" t="s">
        <v>3</v>
      </c>
      <c r="I20" s="44">
        <v>0</v>
      </c>
      <c r="J20" s="54" t="s">
        <v>3</v>
      </c>
      <c r="K20" s="70" t="s">
        <v>3</v>
      </c>
      <c r="N20" s="38"/>
      <c r="BZ20" s="47"/>
      <c r="CA20" s="47"/>
    </row>
    <row r="21" spans="1:103">
      <c r="A21" s="56"/>
      <c r="B21" s="57"/>
      <c r="C21" s="58" t="s">
        <v>40</v>
      </c>
      <c r="D21" s="59"/>
      <c r="E21" s="60">
        <v>121</v>
      </c>
      <c r="F21" s="61" t="s">
        <v>3</v>
      </c>
      <c r="G21" s="44" t="e">
        <f t="shared" si="0"/>
        <v>#VALUE!</v>
      </c>
      <c r="H21" s="63"/>
      <c r="I21" s="61"/>
      <c r="J21" s="64"/>
      <c r="K21" s="65"/>
      <c r="N21" s="38">
        <v>2</v>
      </c>
      <c r="Z21" s="1">
        <v>1</v>
      </c>
      <c r="AA21" s="1">
        <v>1</v>
      </c>
      <c r="AB21" s="1">
        <v>1</v>
      </c>
      <c r="AY21" s="1">
        <v>1</v>
      </c>
      <c r="AZ21" s="1" t="e">
        <f>IF(AY21=1,G28,0)</f>
        <v>#VALUE!</v>
      </c>
      <c r="BA21" s="1">
        <f>IF(AY21=2,G28,0)</f>
        <v>0</v>
      </c>
      <c r="BB21" s="1">
        <f>IF(AY21=3,G28,0)</f>
        <v>0</v>
      </c>
      <c r="BC21" s="1">
        <f>IF(AY21=4,G28,0)</f>
        <v>0</v>
      </c>
      <c r="BD21" s="1">
        <f>IF(AY21=5,G28,0)</f>
        <v>0</v>
      </c>
      <c r="BZ21" s="47">
        <v>1</v>
      </c>
      <c r="CA21" s="47">
        <v>1</v>
      </c>
      <c r="CY21" s="1">
        <v>0</v>
      </c>
    </row>
    <row r="22" spans="1:103">
      <c r="A22" s="39">
        <v>10</v>
      </c>
      <c r="B22" s="40" t="s">
        <v>41</v>
      </c>
      <c r="C22" s="41" t="s">
        <v>42</v>
      </c>
      <c r="D22" s="42" t="s">
        <v>25</v>
      </c>
      <c r="E22" s="43">
        <v>60.5</v>
      </c>
      <c r="F22" s="66" t="s">
        <v>3</v>
      </c>
      <c r="G22" s="44" t="e">
        <f t="shared" si="0"/>
        <v>#VALUE!</v>
      </c>
      <c r="H22" s="48" t="s">
        <v>3</v>
      </c>
      <c r="I22" s="43" t="s">
        <v>3</v>
      </c>
      <c r="J22" s="46" t="s">
        <v>3</v>
      </c>
      <c r="K22" s="49" t="s">
        <v>3</v>
      </c>
      <c r="N22" s="38">
        <v>2</v>
      </c>
      <c r="Z22" s="1">
        <v>1</v>
      </c>
      <c r="AA22" s="1">
        <v>1</v>
      </c>
      <c r="AB22" s="1">
        <v>1</v>
      </c>
      <c r="AY22" s="1">
        <v>1</v>
      </c>
      <c r="AZ22" s="1" t="e">
        <f>IF(AY22=1,G29,0)</f>
        <v>#VALUE!</v>
      </c>
      <c r="BA22" s="1">
        <f>IF(AY22=2,G29,0)</f>
        <v>0</v>
      </c>
      <c r="BB22" s="1">
        <f>IF(AY22=3,G29,0)</f>
        <v>0</v>
      </c>
      <c r="BC22" s="1">
        <f>IF(AY22=4,G29,0)</f>
        <v>0</v>
      </c>
      <c r="BD22" s="1">
        <f>IF(AY22=5,G29,0)</f>
        <v>0</v>
      </c>
      <c r="BZ22" s="47">
        <v>1</v>
      </c>
      <c r="CA22" s="47">
        <v>1</v>
      </c>
      <c r="CY22" s="1">
        <v>0</v>
      </c>
    </row>
    <row r="23" spans="1:103">
      <c r="A23" s="39">
        <v>11</v>
      </c>
      <c r="B23" s="40" t="s">
        <v>43</v>
      </c>
      <c r="C23" s="41" t="s">
        <v>44</v>
      </c>
      <c r="D23" s="42" t="s">
        <v>25</v>
      </c>
      <c r="E23" s="43">
        <v>42.3</v>
      </c>
      <c r="F23" s="43" t="s">
        <v>3</v>
      </c>
      <c r="G23" s="44" t="e">
        <f t="shared" si="0"/>
        <v>#VALUE!</v>
      </c>
      <c r="H23" s="48" t="s">
        <v>3</v>
      </c>
      <c r="I23" s="43" t="s">
        <v>3</v>
      </c>
      <c r="J23" s="46" t="s">
        <v>3</v>
      </c>
      <c r="K23" s="49" t="s">
        <v>3</v>
      </c>
      <c r="N23" s="38"/>
      <c r="BZ23" s="47"/>
      <c r="CA23" s="47"/>
    </row>
    <row r="24" spans="1:103">
      <c r="A24" s="39">
        <v>12</v>
      </c>
      <c r="B24" s="40" t="s">
        <v>45</v>
      </c>
      <c r="C24" s="50" t="s">
        <v>46</v>
      </c>
      <c r="D24" s="51" t="s">
        <v>25</v>
      </c>
      <c r="E24" s="52">
        <v>130.30000000000001</v>
      </c>
      <c r="F24" s="43" t="s">
        <v>3</v>
      </c>
      <c r="G24" s="44" t="e">
        <f t="shared" si="0"/>
        <v>#VALUE!</v>
      </c>
      <c r="H24" s="71" t="s">
        <v>3</v>
      </c>
      <c r="I24" s="43" t="s">
        <v>3</v>
      </c>
      <c r="J24" s="54" t="s">
        <v>3</v>
      </c>
      <c r="K24" s="54" t="s">
        <v>3</v>
      </c>
      <c r="N24" s="38">
        <v>2</v>
      </c>
      <c r="Z24" s="1">
        <v>1</v>
      </c>
      <c r="AA24" s="1">
        <v>1</v>
      </c>
      <c r="AB24" s="1">
        <v>1</v>
      </c>
      <c r="AY24" s="1">
        <v>1</v>
      </c>
      <c r="AZ24" s="1" t="e">
        <f>IF(AY24=1,G31,0)</f>
        <v>#VALUE!</v>
      </c>
      <c r="BA24" s="1">
        <f>IF(AY24=2,G31,0)</f>
        <v>0</v>
      </c>
      <c r="BB24" s="1">
        <f>IF(AY24=3,G31,0)</f>
        <v>0</v>
      </c>
      <c r="BC24" s="1">
        <f>IF(AY24=4,G31,0)</f>
        <v>0</v>
      </c>
      <c r="BD24" s="1">
        <f>IF(AY24=5,G31,0)</f>
        <v>0</v>
      </c>
      <c r="BZ24" s="47">
        <v>1</v>
      </c>
      <c r="CA24" s="47">
        <v>1</v>
      </c>
      <c r="CY24" s="1">
        <v>0</v>
      </c>
    </row>
    <row r="25" spans="1:103">
      <c r="A25" s="56"/>
      <c r="B25" s="57"/>
      <c r="C25" s="58" t="s">
        <v>47</v>
      </c>
      <c r="D25" s="59"/>
      <c r="E25" s="60">
        <v>130.30000000000001</v>
      </c>
      <c r="F25" s="61" t="s">
        <v>3</v>
      </c>
      <c r="G25" s="44" t="e">
        <f t="shared" si="0"/>
        <v>#VALUE!</v>
      </c>
      <c r="H25" s="63"/>
      <c r="I25" s="61"/>
      <c r="J25" s="64"/>
      <c r="K25" s="65"/>
      <c r="N25" s="38"/>
      <c r="BZ25" s="47"/>
      <c r="CA25" s="47"/>
    </row>
    <row r="26" spans="1:103" s="78" customFormat="1">
      <c r="A26" s="39">
        <v>13</v>
      </c>
      <c r="B26" s="72" t="s">
        <v>48</v>
      </c>
      <c r="C26" s="73" t="s">
        <v>49</v>
      </c>
      <c r="D26" s="74" t="s">
        <v>25</v>
      </c>
      <c r="E26" s="75">
        <v>130.30000000000001</v>
      </c>
      <c r="F26" s="66" t="s">
        <v>3</v>
      </c>
      <c r="G26" s="44" t="e">
        <f t="shared" si="0"/>
        <v>#VALUE!</v>
      </c>
      <c r="H26" s="76" t="s">
        <v>3</v>
      </c>
      <c r="I26" s="43" t="s">
        <v>3</v>
      </c>
      <c r="J26" s="46" t="s">
        <v>3</v>
      </c>
      <c r="K26" s="46" t="s">
        <v>3</v>
      </c>
      <c r="L26" s="77"/>
    </row>
    <row r="27" spans="1:103" s="78" customFormat="1">
      <c r="A27" s="79">
        <v>14</v>
      </c>
      <c r="B27" s="57" t="s">
        <v>50</v>
      </c>
      <c r="C27" s="80" t="s">
        <v>51</v>
      </c>
      <c r="D27" s="81" t="s">
        <v>25</v>
      </c>
      <c r="E27" s="76">
        <v>130.30000000000001</v>
      </c>
      <c r="F27" s="82" t="s">
        <v>3</v>
      </c>
      <c r="G27" s="44" t="e">
        <f t="shared" si="0"/>
        <v>#VALUE!</v>
      </c>
      <c r="H27" s="76" t="s">
        <v>3</v>
      </c>
      <c r="I27" s="84">
        <v>0</v>
      </c>
      <c r="J27" s="46" t="s">
        <v>3</v>
      </c>
      <c r="K27" s="85" t="s">
        <v>3</v>
      </c>
      <c r="L27" s="77"/>
    </row>
    <row r="28" spans="1:103" ht="22.5">
      <c r="A28" s="39">
        <v>15</v>
      </c>
      <c r="B28" s="40" t="s">
        <v>52</v>
      </c>
      <c r="C28" s="41" t="s">
        <v>53</v>
      </c>
      <c r="D28" s="42" t="s">
        <v>25</v>
      </c>
      <c r="E28" s="43">
        <v>94.9</v>
      </c>
      <c r="F28" s="66" t="s">
        <v>3</v>
      </c>
      <c r="G28" s="44" t="e">
        <f t="shared" si="0"/>
        <v>#VALUE!</v>
      </c>
      <c r="H28" s="48" t="s">
        <v>3</v>
      </c>
      <c r="I28" s="43" t="s">
        <v>3</v>
      </c>
      <c r="J28" s="46" t="s">
        <v>3</v>
      </c>
      <c r="K28" s="49" t="s">
        <v>3</v>
      </c>
      <c r="N28" s="38"/>
      <c r="BZ28" s="47"/>
      <c r="CA28" s="47"/>
    </row>
    <row r="29" spans="1:103">
      <c r="A29" s="39">
        <v>16</v>
      </c>
      <c r="B29" s="40" t="s">
        <v>54</v>
      </c>
      <c r="C29" s="41" t="s">
        <v>55</v>
      </c>
      <c r="D29" s="42" t="s">
        <v>25</v>
      </c>
      <c r="E29" s="43">
        <v>2.8</v>
      </c>
      <c r="F29" s="66" t="s">
        <v>3</v>
      </c>
      <c r="G29" s="44" t="e">
        <f t="shared" si="0"/>
        <v>#VALUE!</v>
      </c>
      <c r="H29" s="86" t="s">
        <v>3</v>
      </c>
      <c r="I29" s="43" t="s">
        <v>3</v>
      </c>
      <c r="J29" s="46" t="s">
        <v>3</v>
      </c>
      <c r="K29" s="46" t="s">
        <v>3</v>
      </c>
      <c r="N29" s="38">
        <v>4</v>
      </c>
      <c r="AZ29" s="87" t="e">
        <f>SUM(AZ8:AZ24)</f>
        <v>#REF!</v>
      </c>
      <c r="BA29" s="87">
        <f>SUM(BA8:BA24)</f>
        <v>0</v>
      </c>
      <c r="BB29" s="87">
        <f>SUM(BB8:BB24)</f>
        <v>0</v>
      </c>
      <c r="BC29" s="87">
        <f>SUM(BC8:BC24)</f>
        <v>0</v>
      </c>
      <c r="BD29" s="87">
        <f>SUM(BD8:BD24)</f>
        <v>0</v>
      </c>
    </row>
    <row r="30" spans="1:103">
      <c r="A30" s="39">
        <v>17</v>
      </c>
      <c r="B30" s="72" t="s">
        <v>56</v>
      </c>
      <c r="C30" s="73" t="s">
        <v>57</v>
      </c>
      <c r="D30" s="74" t="s">
        <v>34</v>
      </c>
      <c r="E30" s="43">
        <v>150</v>
      </c>
      <c r="F30" s="43" t="s">
        <v>3</v>
      </c>
      <c r="G30" s="44" t="e">
        <f t="shared" si="0"/>
        <v>#VALUE!</v>
      </c>
      <c r="H30" s="45" t="s">
        <v>3</v>
      </c>
      <c r="I30" s="43" t="s">
        <v>3</v>
      </c>
      <c r="J30" s="46" t="s">
        <v>3</v>
      </c>
      <c r="K30" s="46" t="s">
        <v>3</v>
      </c>
      <c r="N30" s="38"/>
      <c r="AZ30" s="87"/>
      <c r="BA30" s="87"/>
      <c r="BB30" s="87"/>
      <c r="BC30" s="87"/>
      <c r="BD30" s="87"/>
    </row>
    <row r="31" spans="1:103">
      <c r="A31" s="39">
        <v>18</v>
      </c>
      <c r="B31" s="72" t="s">
        <v>58</v>
      </c>
      <c r="C31" s="73" t="s">
        <v>59</v>
      </c>
      <c r="D31" s="74" t="s">
        <v>21</v>
      </c>
      <c r="E31" s="43">
        <v>40</v>
      </c>
      <c r="F31" s="43" t="s">
        <v>3</v>
      </c>
      <c r="G31" s="44" t="e">
        <f t="shared" si="0"/>
        <v>#VALUE!</v>
      </c>
      <c r="H31" s="45" t="s">
        <v>3</v>
      </c>
      <c r="I31" s="43" t="s">
        <v>3</v>
      </c>
      <c r="J31" s="46" t="s">
        <v>3</v>
      </c>
      <c r="K31" s="46" t="s">
        <v>3</v>
      </c>
      <c r="N31" s="38"/>
      <c r="AZ31" s="87"/>
      <c r="BA31" s="87"/>
      <c r="BB31" s="87"/>
      <c r="BC31" s="87"/>
      <c r="BD31" s="87"/>
    </row>
    <row r="32" spans="1:103">
      <c r="A32" s="39"/>
      <c r="B32" s="72"/>
      <c r="C32" s="73" t="s">
        <v>60</v>
      </c>
      <c r="D32" s="74"/>
      <c r="E32" s="43"/>
      <c r="F32" s="88" t="s">
        <v>3</v>
      </c>
      <c r="G32" s="44" t="e">
        <f t="shared" si="0"/>
        <v>#VALUE!</v>
      </c>
      <c r="H32" s="45"/>
      <c r="I32" s="43"/>
      <c r="J32" s="64"/>
      <c r="K32" s="64"/>
      <c r="N32" s="38"/>
      <c r="AZ32" s="87"/>
      <c r="BA32" s="87"/>
      <c r="BB32" s="87"/>
      <c r="BC32" s="87"/>
      <c r="BD32" s="87"/>
    </row>
    <row r="33" spans="1:103">
      <c r="A33" s="39">
        <v>19</v>
      </c>
      <c r="B33" s="72" t="s">
        <v>61</v>
      </c>
      <c r="C33" s="89" t="s">
        <v>62</v>
      </c>
      <c r="D33" s="90" t="s">
        <v>63</v>
      </c>
      <c r="E33" s="45">
        <v>179.4</v>
      </c>
      <c r="F33" s="91" t="s">
        <v>3</v>
      </c>
      <c r="G33" s="44" t="e">
        <f t="shared" si="0"/>
        <v>#VALUE!</v>
      </c>
      <c r="H33" s="45" t="s">
        <v>3</v>
      </c>
      <c r="I33" s="91" t="s">
        <v>3</v>
      </c>
      <c r="J33" s="92" t="s">
        <v>3</v>
      </c>
      <c r="K33" s="92" t="s">
        <v>3</v>
      </c>
      <c r="N33" s="38"/>
      <c r="AZ33" s="87"/>
      <c r="BA33" s="87"/>
      <c r="BB33" s="87"/>
      <c r="BC33" s="87"/>
      <c r="BD33" s="87"/>
    </row>
    <row r="34" spans="1:103">
      <c r="A34" s="39">
        <v>20</v>
      </c>
      <c r="B34" s="72" t="s">
        <v>64</v>
      </c>
      <c r="C34" s="89" t="s">
        <v>65</v>
      </c>
      <c r="D34" s="90" t="s">
        <v>63</v>
      </c>
      <c r="E34" s="45">
        <v>234.55</v>
      </c>
      <c r="F34" s="93" t="s">
        <v>3</v>
      </c>
      <c r="G34" s="44" t="e">
        <f t="shared" si="0"/>
        <v>#VALUE!</v>
      </c>
      <c r="H34" s="45" t="s">
        <v>3</v>
      </c>
      <c r="I34" s="91" t="s">
        <v>3</v>
      </c>
      <c r="J34" s="92" t="s">
        <v>3</v>
      </c>
      <c r="K34" s="92" t="s">
        <v>3</v>
      </c>
      <c r="N34" s="38"/>
      <c r="AZ34" s="87"/>
      <c r="BA34" s="87"/>
      <c r="BB34" s="87"/>
      <c r="BC34" s="87"/>
      <c r="BD34" s="87"/>
    </row>
    <row r="35" spans="1:103">
      <c r="A35" s="94"/>
      <c r="B35" s="95" t="s">
        <v>66</v>
      </c>
      <c r="C35" s="96" t="str">
        <f>CONCATENATE(B8," ",C8)</f>
        <v>1 Zemní práce</v>
      </c>
      <c r="D35" s="97"/>
      <c r="E35" s="98"/>
      <c r="F35" s="99" t="s">
        <v>3</v>
      </c>
      <c r="G35" s="44" t="e">
        <f t="shared" si="0"/>
        <v>#VALUE!</v>
      </c>
      <c r="H35" s="45"/>
      <c r="I35" s="37"/>
      <c r="J35" s="101" t="s">
        <v>3</v>
      </c>
      <c r="K35" s="102" t="s">
        <v>3</v>
      </c>
      <c r="N35" s="38">
        <v>1</v>
      </c>
    </row>
    <row r="36" spans="1:103">
      <c r="A36" s="103" t="s">
        <v>13</v>
      </c>
      <c r="B36" s="104" t="s">
        <v>67</v>
      </c>
      <c r="C36" s="33" t="s">
        <v>68</v>
      </c>
      <c r="D36" s="97"/>
      <c r="E36" s="105"/>
      <c r="F36" s="105" t="s">
        <v>3</v>
      </c>
      <c r="G36" s="44" t="e">
        <f t="shared" si="0"/>
        <v>#VALUE!</v>
      </c>
      <c r="H36" s="45"/>
      <c r="I36" s="37"/>
      <c r="J36" s="46">
        <f>H36*I36</f>
        <v>0</v>
      </c>
      <c r="K36" s="46" t="e">
        <f>J36-G36</f>
        <v>#VALUE!</v>
      </c>
      <c r="N36" s="38"/>
    </row>
    <row r="37" spans="1:103">
      <c r="A37" s="107">
        <v>1</v>
      </c>
      <c r="B37" s="108" t="s">
        <v>69</v>
      </c>
      <c r="C37" s="109" t="s">
        <v>70</v>
      </c>
      <c r="D37" s="110" t="s">
        <v>25</v>
      </c>
      <c r="E37" s="111">
        <v>1.6</v>
      </c>
      <c r="F37" s="43" t="s">
        <v>3</v>
      </c>
      <c r="G37" s="44" t="e">
        <f t="shared" si="0"/>
        <v>#VALUE!</v>
      </c>
      <c r="H37" s="53" t="s">
        <v>3</v>
      </c>
      <c r="I37" s="54" t="s">
        <v>3</v>
      </c>
      <c r="J37" s="54" t="s">
        <v>3</v>
      </c>
      <c r="K37" s="70" t="s">
        <v>3</v>
      </c>
      <c r="N37" s="38">
        <v>2</v>
      </c>
      <c r="Z37" s="1">
        <v>1</v>
      </c>
      <c r="AA37" s="1">
        <v>1</v>
      </c>
      <c r="AB37" s="1">
        <v>1</v>
      </c>
      <c r="AY37" s="1">
        <v>1</v>
      </c>
      <c r="AZ37" s="1" t="e">
        <f>IF(AY37=1,G39,0)</f>
        <v>#VALUE!</v>
      </c>
      <c r="BA37" s="1">
        <f>IF(AY37=2,G39,0)</f>
        <v>0</v>
      </c>
      <c r="BB37" s="1">
        <f>IF(AY37=3,G39,0)</f>
        <v>0</v>
      </c>
      <c r="BC37" s="1">
        <f>IF(AY37=4,G39,0)</f>
        <v>0</v>
      </c>
      <c r="BD37" s="1">
        <f>IF(AY37=5,G39,0)</f>
        <v>0</v>
      </c>
      <c r="BZ37" s="47">
        <v>1</v>
      </c>
      <c r="CA37" s="47">
        <v>1</v>
      </c>
      <c r="CY37" s="1">
        <v>2.3549999999995599</v>
      </c>
    </row>
    <row r="38" spans="1:103">
      <c r="A38" s="56"/>
      <c r="B38" s="57"/>
      <c r="C38" s="58" t="s">
        <v>71</v>
      </c>
      <c r="D38" s="59"/>
      <c r="E38" s="60">
        <v>1.6</v>
      </c>
      <c r="F38" s="61" t="s">
        <v>3</v>
      </c>
      <c r="G38" s="44" t="e">
        <f t="shared" si="0"/>
        <v>#VALUE!</v>
      </c>
      <c r="H38" s="63"/>
      <c r="I38" s="61"/>
      <c r="J38" s="64"/>
      <c r="K38" s="65"/>
      <c r="N38" s="38"/>
      <c r="BZ38" s="47"/>
      <c r="CA38" s="47"/>
    </row>
    <row r="39" spans="1:103">
      <c r="A39" s="39">
        <v>2</v>
      </c>
      <c r="B39" s="40" t="s">
        <v>72</v>
      </c>
      <c r="C39" s="50" t="s">
        <v>73</v>
      </c>
      <c r="D39" s="51" t="s">
        <v>25</v>
      </c>
      <c r="E39" s="52">
        <v>0.5</v>
      </c>
      <c r="F39" s="43" t="s">
        <v>3</v>
      </c>
      <c r="G39" s="44" t="e">
        <f t="shared" si="0"/>
        <v>#VALUE!</v>
      </c>
      <c r="H39" s="112" t="s">
        <v>3</v>
      </c>
      <c r="I39" s="43" t="s">
        <v>3</v>
      </c>
      <c r="J39" s="54" t="s">
        <v>3</v>
      </c>
      <c r="K39" s="70" t="s">
        <v>3</v>
      </c>
      <c r="N39" s="38">
        <v>2</v>
      </c>
      <c r="Z39" s="1">
        <v>1</v>
      </c>
      <c r="AA39" s="1">
        <v>1</v>
      </c>
      <c r="AB39" s="1">
        <v>1</v>
      </c>
      <c r="AY39" s="1">
        <v>1</v>
      </c>
      <c r="AZ39" s="1" t="e">
        <f>IF(AY39=1,#REF!,0)</f>
        <v>#REF!</v>
      </c>
      <c r="BA39" s="1">
        <f>IF(AY39=2,#REF!,0)</f>
        <v>0</v>
      </c>
      <c r="BB39" s="1">
        <f>IF(AY39=3,#REF!,0)</f>
        <v>0</v>
      </c>
      <c r="BC39" s="1">
        <f>IF(AY39=4,#REF!,0)</f>
        <v>0</v>
      </c>
      <c r="BD39" s="1">
        <f>IF(AY39=5,#REF!,0)</f>
        <v>0</v>
      </c>
      <c r="BZ39" s="47">
        <v>1</v>
      </c>
      <c r="CA39" s="47">
        <v>1</v>
      </c>
      <c r="CY39" s="1">
        <v>5.0000000000025597E-3</v>
      </c>
    </row>
    <row r="40" spans="1:103">
      <c r="A40" s="56"/>
      <c r="B40" s="57"/>
      <c r="C40" s="58" t="s">
        <v>74</v>
      </c>
      <c r="D40" s="59"/>
      <c r="E40" s="60">
        <v>0.5</v>
      </c>
      <c r="F40" s="61" t="s">
        <v>3</v>
      </c>
      <c r="G40" s="44" t="e">
        <f t="shared" si="0"/>
        <v>#VALUE!</v>
      </c>
      <c r="H40" s="63"/>
      <c r="I40" s="61"/>
      <c r="J40" s="64"/>
      <c r="K40" s="65"/>
      <c r="N40" s="38"/>
      <c r="BZ40" s="47"/>
      <c r="CA40" s="47"/>
    </row>
    <row r="41" spans="1:103">
      <c r="A41" s="39">
        <v>3</v>
      </c>
      <c r="B41" s="40" t="s">
        <v>75</v>
      </c>
      <c r="C41" s="41" t="s">
        <v>76</v>
      </c>
      <c r="D41" s="42" t="s">
        <v>25</v>
      </c>
      <c r="E41" s="43">
        <v>0.5</v>
      </c>
      <c r="F41" s="43" t="s">
        <v>3</v>
      </c>
      <c r="G41" s="44" t="e">
        <f t="shared" si="0"/>
        <v>#VALUE!</v>
      </c>
      <c r="H41" s="112" t="s">
        <v>3</v>
      </c>
      <c r="I41" s="43" t="s">
        <v>3</v>
      </c>
      <c r="J41" s="46" t="s">
        <v>3</v>
      </c>
      <c r="K41" s="85" t="s">
        <v>3</v>
      </c>
      <c r="N41" s="38">
        <v>4</v>
      </c>
      <c r="AZ41" s="87" t="e">
        <f>SUM(AZ35:AZ39)</f>
        <v>#VALUE!</v>
      </c>
      <c r="BA41" s="87">
        <f>SUM(BA35:BA39)</f>
        <v>0</v>
      </c>
      <c r="BB41" s="87">
        <f>SUM(BB35:BB39)</f>
        <v>0</v>
      </c>
      <c r="BC41" s="87">
        <f>SUM(BC35:BC39)</f>
        <v>0</v>
      </c>
      <c r="BD41" s="87">
        <f>SUM(BD35:BD39)</f>
        <v>0</v>
      </c>
    </row>
    <row r="42" spans="1:103">
      <c r="A42" s="39">
        <v>4</v>
      </c>
      <c r="B42" s="40" t="s">
        <v>77</v>
      </c>
      <c r="C42" s="41" t="s">
        <v>78</v>
      </c>
      <c r="D42" s="42" t="s">
        <v>34</v>
      </c>
      <c r="E42" s="43">
        <v>9.1999999999999993</v>
      </c>
      <c r="F42" s="43" t="s">
        <v>3</v>
      </c>
      <c r="G42" s="44" t="e">
        <f t="shared" si="0"/>
        <v>#VALUE!</v>
      </c>
      <c r="H42" s="112" t="s">
        <v>3</v>
      </c>
      <c r="I42" s="43"/>
      <c r="J42" s="46"/>
      <c r="K42" s="85"/>
      <c r="N42" s="38">
        <v>1</v>
      </c>
    </row>
    <row r="43" spans="1:103">
      <c r="A43" s="39">
        <v>5</v>
      </c>
      <c r="B43" s="40" t="s">
        <v>79</v>
      </c>
      <c r="C43" s="41" t="s">
        <v>76</v>
      </c>
      <c r="D43" s="42" t="s">
        <v>25</v>
      </c>
      <c r="E43" s="43">
        <v>7.35</v>
      </c>
      <c r="F43" s="43" t="s">
        <v>3</v>
      </c>
      <c r="G43" s="44" t="e">
        <f t="shared" si="0"/>
        <v>#VALUE!</v>
      </c>
      <c r="H43" s="112" t="s">
        <v>3</v>
      </c>
      <c r="I43" s="43" t="s">
        <v>3</v>
      </c>
      <c r="J43" s="46" t="s">
        <v>3</v>
      </c>
      <c r="K43" s="85" t="s">
        <v>3</v>
      </c>
      <c r="N43" s="38"/>
      <c r="BZ43" s="47"/>
      <c r="CA43" s="47"/>
    </row>
    <row r="44" spans="1:103">
      <c r="A44" s="39">
        <v>6</v>
      </c>
      <c r="B44" s="40" t="s">
        <v>80</v>
      </c>
      <c r="C44" s="41" t="s">
        <v>81</v>
      </c>
      <c r="D44" s="42" t="s">
        <v>25</v>
      </c>
      <c r="E44" s="43">
        <v>1.35</v>
      </c>
      <c r="F44" s="43" t="s">
        <v>3</v>
      </c>
      <c r="G44" s="44" t="e">
        <f t="shared" si="0"/>
        <v>#VALUE!</v>
      </c>
      <c r="H44" s="112" t="s">
        <v>3</v>
      </c>
      <c r="I44" s="43"/>
      <c r="J44" s="46"/>
      <c r="K44" s="85"/>
      <c r="N44" s="38">
        <v>2</v>
      </c>
      <c r="Z44" s="1">
        <v>1</v>
      </c>
      <c r="AA44" s="1">
        <v>1</v>
      </c>
      <c r="AB44" s="1">
        <v>1</v>
      </c>
      <c r="AY44" s="1">
        <v>1</v>
      </c>
      <c r="AZ44" s="1" t="e">
        <f>IF(AY44=1,#REF!,0)</f>
        <v>#REF!</v>
      </c>
      <c r="BA44" s="1">
        <f>IF(AY44=2,#REF!,0)</f>
        <v>0</v>
      </c>
      <c r="BB44" s="1">
        <f>IF(AY44=3,#REF!,0)</f>
        <v>0</v>
      </c>
      <c r="BC44" s="1">
        <f>IF(AY44=4,#REF!,0)</f>
        <v>0</v>
      </c>
      <c r="BD44" s="1">
        <f>IF(AY44=5,#REF!,0)</f>
        <v>0</v>
      </c>
      <c r="BZ44" s="47">
        <v>1</v>
      </c>
      <c r="CA44" s="47">
        <v>1</v>
      </c>
      <c r="CY44" s="1">
        <v>9.9999999999944599E-4</v>
      </c>
    </row>
    <row r="45" spans="1:103">
      <c r="A45" s="39">
        <v>7</v>
      </c>
      <c r="B45" s="40" t="s">
        <v>82</v>
      </c>
      <c r="C45" s="41" t="s">
        <v>83</v>
      </c>
      <c r="D45" s="42" t="s">
        <v>34</v>
      </c>
      <c r="E45" s="43">
        <v>16.2</v>
      </c>
      <c r="F45" s="43" t="s">
        <v>3</v>
      </c>
      <c r="G45" s="44" t="e">
        <f t="shared" si="0"/>
        <v>#VALUE!</v>
      </c>
      <c r="H45" s="112" t="s">
        <v>3</v>
      </c>
      <c r="I45" s="43"/>
      <c r="J45" s="46"/>
      <c r="K45" s="85"/>
      <c r="N45" s="38">
        <v>2</v>
      </c>
      <c r="Z45" s="1">
        <v>1</v>
      </c>
      <c r="AA45" s="1">
        <v>1</v>
      </c>
      <c r="AB45" s="1">
        <v>1</v>
      </c>
      <c r="AY45" s="1">
        <v>1</v>
      </c>
      <c r="AZ45" s="1" t="e">
        <f>IF(AY45=1,#REF!,0)</f>
        <v>#REF!</v>
      </c>
      <c r="BA45" s="1">
        <f>IF(AY45=2,#REF!,0)</f>
        <v>0</v>
      </c>
      <c r="BB45" s="1">
        <f>IF(AY45=3,#REF!,0)</f>
        <v>0</v>
      </c>
      <c r="BC45" s="1">
        <f>IF(AY45=4,#REF!,0)</f>
        <v>0</v>
      </c>
      <c r="BD45" s="1">
        <f>IF(AY45=5,#REF!,0)</f>
        <v>0</v>
      </c>
      <c r="BZ45" s="47">
        <v>1</v>
      </c>
      <c r="CA45" s="47">
        <v>1</v>
      </c>
      <c r="CY45" s="1">
        <v>3.9999999999977796E-3</v>
      </c>
    </row>
    <row r="46" spans="1:103">
      <c r="A46" s="94"/>
      <c r="B46" s="95" t="s">
        <v>66</v>
      </c>
      <c r="C46" s="96" t="str">
        <f>CONCATENATE(B36," ",C36)</f>
        <v>4 Vodorovné konstrukce</v>
      </c>
      <c r="D46" s="97"/>
      <c r="E46" s="98"/>
      <c r="F46" s="99" t="s">
        <v>3</v>
      </c>
      <c r="G46" s="44" t="e">
        <f t="shared" si="0"/>
        <v>#VALUE!</v>
      </c>
      <c r="H46" s="37"/>
      <c r="I46" s="37"/>
      <c r="J46" s="101" t="s">
        <v>3</v>
      </c>
      <c r="K46" s="102" t="s">
        <v>3</v>
      </c>
      <c r="N46" s="38"/>
      <c r="BZ46" s="47"/>
      <c r="CA46" s="47"/>
    </row>
    <row r="47" spans="1:103">
      <c r="A47" s="103" t="s">
        <v>13</v>
      </c>
      <c r="B47" s="104" t="s">
        <v>84</v>
      </c>
      <c r="C47" s="33" t="s">
        <v>85</v>
      </c>
      <c r="D47" s="97"/>
      <c r="E47" s="105"/>
      <c r="F47" s="105" t="s">
        <v>3</v>
      </c>
      <c r="G47" s="44" t="e">
        <f t="shared" si="0"/>
        <v>#VALUE!</v>
      </c>
      <c r="H47" s="45"/>
      <c r="I47" s="37"/>
      <c r="J47" s="46">
        <f>H47*I47</f>
        <v>0</v>
      </c>
      <c r="K47" s="46" t="e">
        <f>J47-G47</f>
        <v>#VALUE!</v>
      </c>
      <c r="N47" s="38">
        <v>2</v>
      </c>
      <c r="Z47" s="1">
        <v>1</v>
      </c>
      <c r="AA47" s="1">
        <v>1</v>
      </c>
      <c r="AB47" s="1">
        <v>1</v>
      </c>
      <c r="AY47" s="1">
        <v>1</v>
      </c>
      <c r="AZ47" s="1" t="e">
        <f>IF(AY47=1,#REF!,0)</f>
        <v>#REF!</v>
      </c>
      <c r="BA47" s="1">
        <f>IF(AY47=2,#REF!,0)</f>
        <v>0</v>
      </c>
      <c r="BB47" s="1">
        <f>IF(AY47=3,#REF!,0)</f>
        <v>0</v>
      </c>
      <c r="BC47" s="1">
        <f>IF(AY47=4,#REF!,0)</f>
        <v>0</v>
      </c>
      <c r="BD47" s="1">
        <f>IF(AY47=5,#REF!,0)</f>
        <v>0</v>
      </c>
      <c r="BZ47" s="47">
        <v>1</v>
      </c>
      <c r="CA47" s="47">
        <v>1</v>
      </c>
      <c r="CY47" s="1">
        <v>6.00000000000023E-3</v>
      </c>
    </row>
    <row r="48" spans="1:103" ht="12.75" customHeight="1">
      <c r="A48" s="39">
        <v>1</v>
      </c>
      <c r="B48" s="40" t="s">
        <v>86</v>
      </c>
      <c r="C48" s="41" t="s">
        <v>87</v>
      </c>
      <c r="D48" s="42" t="s">
        <v>34</v>
      </c>
      <c r="E48" s="43">
        <v>10</v>
      </c>
      <c r="F48" s="66" t="s">
        <v>3</v>
      </c>
      <c r="G48" s="44" t="e">
        <f t="shared" si="0"/>
        <v>#VALUE!</v>
      </c>
      <c r="H48" s="48" t="s">
        <v>3</v>
      </c>
      <c r="I48" s="43" t="s">
        <v>3</v>
      </c>
      <c r="J48" s="46" t="s">
        <v>3</v>
      </c>
      <c r="K48" s="46" t="s">
        <v>3</v>
      </c>
      <c r="N48" s="38">
        <v>2</v>
      </c>
      <c r="Z48" s="1">
        <v>3</v>
      </c>
      <c r="AA48" s="1">
        <v>1</v>
      </c>
      <c r="AB48" s="1" t="s">
        <v>88</v>
      </c>
      <c r="AY48" s="1">
        <v>1</v>
      </c>
      <c r="AZ48" s="1" t="e">
        <f>IF(AY48=1,#REF!,0)</f>
        <v>#REF!</v>
      </c>
      <c r="BA48" s="1">
        <f>IF(AY48=2,#REF!,0)</f>
        <v>0</v>
      </c>
      <c r="BB48" s="1">
        <f>IF(AY48=3,#REF!,0)</f>
        <v>0</v>
      </c>
      <c r="BC48" s="1">
        <f>IF(AY48=4,#REF!,0)</f>
        <v>0</v>
      </c>
      <c r="BD48" s="1">
        <f>IF(AY48=5,#REF!,0)</f>
        <v>0</v>
      </c>
      <c r="BZ48" s="47">
        <v>3</v>
      </c>
      <c r="CA48" s="47">
        <v>1</v>
      </c>
      <c r="CY48" s="1">
        <v>5.0000000000011403E-2</v>
      </c>
    </row>
    <row r="49" spans="1:103" ht="12.75" customHeight="1">
      <c r="A49" s="39">
        <v>2</v>
      </c>
      <c r="B49" s="40" t="s">
        <v>89</v>
      </c>
      <c r="C49" s="41" t="s">
        <v>90</v>
      </c>
      <c r="D49" s="42" t="s">
        <v>34</v>
      </c>
      <c r="E49" s="113">
        <v>11</v>
      </c>
      <c r="F49" s="66" t="s">
        <v>3</v>
      </c>
      <c r="G49" s="44" t="e">
        <f t="shared" si="0"/>
        <v>#VALUE!</v>
      </c>
      <c r="H49" s="48" t="s">
        <v>3</v>
      </c>
      <c r="I49" s="46" t="s">
        <v>3</v>
      </c>
      <c r="J49" s="46" t="s">
        <v>3</v>
      </c>
      <c r="K49" s="85" t="s">
        <v>3</v>
      </c>
      <c r="N49" s="38">
        <v>2</v>
      </c>
      <c r="Z49" s="1">
        <v>3</v>
      </c>
      <c r="AA49" s="1">
        <v>1</v>
      </c>
      <c r="AB49" s="1" t="s">
        <v>91</v>
      </c>
      <c r="AY49" s="1">
        <v>1</v>
      </c>
      <c r="AZ49" s="1" t="e">
        <f>IF(AY49=1,#REF!,0)</f>
        <v>#REF!</v>
      </c>
      <c r="BA49" s="1">
        <f>IF(AY49=2,#REF!,0)</f>
        <v>0</v>
      </c>
      <c r="BB49" s="1">
        <f>IF(AY49=3,#REF!,0)</f>
        <v>0</v>
      </c>
      <c r="BC49" s="1">
        <f>IF(AY49=4,#REF!,0)</f>
        <v>0</v>
      </c>
      <c r="BD49" s="1">
        <f>IF(AY49=5,#REF!,0)</f>
        <v>0</v>
      </c>
      <c r="BZ49" s="47">
        <v>3</v>
      </c>
      <c r="CA49" s="47">
        <v>1</v>
      </c>
      <c r="CY49" s="1">
        <v>5.0000000000011403E-2</v>
      </c>
    </row>
    <row r="50" spans="1:103">
      <c r="A50" s="94"/>
      <c r="B50" s="95" t="s">
        <v>66</v>
      </c>
      <c r="C50" s="96" t="s">
        <v>92</v>
      </c>
      <c r="D50" s="97"/>
      <c r="E50" s="98"/>
      <c r="F50" s="99"/>
      <c r="G50" s="44">
        <f t="shared" si="0"/>
        <v>0</v>
      </c>
      <c r="H50" s="37"/>
      <c r="I50" s="37"/>
      <c r="J50" s="101" t="s">
        <v>3</v>
      </c>
      <c r="K50" s="102" t="s">
        <v>3</v>
      </c>
      <c r="N50" s="38"/>
      <c r="BZ50" s="47"/>
      <c r="CA50" s="47"/>
    </row>
    <row r="51" spans="1:103">
      <c r="A51" s="103" t="s">
        <v>13</v>
      </c>
      <c r="B51" s="32" t="s">
        <v>93</v>
      </c>
      <c r="C51" s="33" t="s">
        <v>94</v>
      </c>
      <c r="D51" s="97"/>
      <c r="E51" s="105"/>
      <c r="F51" s="105" t="s">
        <v>3</v>
      </c>
      <c r="G51" s="44" t="e">
        <f t="shared" si="0"/>
        <v>#VALUE!</v>
      </c>
      <c r="H51" s="37"/>
      <c r="I51" s="37"/>
      <c r="J51" s="46">
        <f>H51*I51</f>
        <v>0</v>
      </c>
      <c r="K51" s="46" t="e">
        <f>J51-G51</f>
        <v>#VALUE!</v>
      </c>
      <c r="N51" s="38">
        <v>2</v>
      </c>
      <c r="Z51" s="1">
        <v>3</v>
      </c>
      <c r="AA51" s="1">
        <v>1</v>
      </c>
      <c r="AB51" s="1" t="s">
        <v>95</v>
      </c>
      <c r="AY51" s="1">
        <v>1</v>
      </c>
      <c r="AZ51" s="1" t="e">
        <f>IF(AY51=1,#REF!,0)</f>
        <v>#REF!</v>
      </c>
      <c r="BA51" s="1">
        <f>IF(AY51=2,#REF!,0)</f>
        <v>0</v>
      </c>
      <c r="BB51" s="1">
        <f>IF(AY51=3,#REF!,0)</f>
        <v>0</v>
      </c>
      <c r="BC51" s="1">
        <f>IF(AY51=4,#REF!,0)</f>
        <v>0</v>
      </c>
      <c r="BD51" s="1">
        <f>IF(AY51=5,#REF!,0)</f>
        <v>0</v>
      </c>
      <c r="BZ51" s="47">
        <v>3</v>
      </c>
      <c r="CA51" s="47">
        <v>1</v>
      </c>
      <c r="CY51" s="1">
        <v>7.0000000000049994E-2</v>
      </c>
    </row>
    <row r="52" spans="1:103">
      <c r="A52" s="39">
        <v>1</v>
      </c>
      <c r="B52" s="114" t="s">
        <v>96</v>
      </c>
      <c r="C52" s="115" t="s">
        <v>97</v>
      </c>
      <c r="D52" s="42" t="s">
        <v>98</v>
      </c>
      <c r="E52" s="43">
        <v>1</v>
      </c>
      <c r="F52" s="43" t="s">
        <v>3</v>
      </c>
      <c r="G52" s="44" t="e">
        <f t="shared" si="0"/>
        <v>#VALUE!</v>
      </c>
      <c r="H52" s="112" t="s">
        <v>3</v>
      </c>
      <c r="I52" s="43" t="s">
        <v>3</v>
      </c>
      <c r="J52" s="46" t="s">
        <v>3</v>
      </c>
      <c r="K52" s="85" t="s">
        <v>3</v>
      </c>
      <c r="N52" s="38">
        <v>2</v>
      </c>
      <c r="Z52" s="1">
        <v>3</v>
      </c>
      <c r="AA52" s="1">
        <v>1</v>
      </c>
      <c r="AB52" s="1" t="s">
        <v>99</v>
      </c>
      <c r="AY52" s="1">
        <v>1</v>
      </c>
      <c r="AZ52" s="1" t="e">
        <f>IF(AY52=1,#REF!,0)</f>
        <v>#REF!</v>
      </c>
      <c r="BA52" s="1">
        <f>IF(AY52=2,#REF!,0)</f>
        <v>0</v>
      </c>
      <c r="BB52" s="1">
        <f>IF(AY52=3,#REF!,0)</f>
        <v>0</v>
      </c>
      <c r="BC52" s="1">
        <f>IF(AY52=4,#REF!,0)</f>
        <v>0</v>
      </c>
      <c r="BD52" s="1">
        <f>IF(AY52=5,#REF!,0)</f>
        <v>0</v>
      </c>
      <c r="BZ52" s="47">
        <v>3</v>
      </c>
      <c r="CA52" s="47">
        <v>1</v>
      </c>
      <c r="CY52" s="1">
        <v>1.8599999999992199E-2</v>
      </c>
    </row>
    <row r="53" spans="1:103">
      <c r="A53" s="39">
        <v>2</v>
      </c>
      <c r="B53" s="114" t="s">
        <v>100</v>
      </c>
      <c r="C53" s="115" t="s">
        <v>101</v>
      </c>
      <c r="D53" s="42" t="s">
        <v>98</v>
      </c>
      <c r="E53" s="43">
        <v>1</v>
      </c>
      <c r="F53" s="43" t="s">
        <v>3</v>
      </c>
      <c r="G53" s="44" t="e">
        <f t="shared" si="0"/>
        <v>#VALUE!</v>
      </c>
      <c r="H53" s="112" t="s">
        <v>3</v>
      </c>
      <c r="I53" s="43" t="s">
        <v>3</v>
      </c>
      <c r="J53" s="46" t="s">
        <v>3</v>
      </c>
      <c r="K53" s="85" t="s">
        <v>3</v>
      </c>
      <c r="N53" s="38">
        <v>2</v>
      </c>
      <c r="Z53" s="1">
        <v>12</v>
      </c>
      <c r="AA53" s="1">
        <v>1</v>
      </c>
      <c r="AB53" s="1">
        <v>97</v>
      </c>
      <c r="AY53" s="1">
        <v>1</v>
      </c>
      <c r="AZ53" s="1" t="e">
        <f>IF(AY53=1,#REF!,0)</f>
        <v>#REF!</v>
      </c>
      <c r="BA53" s="1">
        <f>IF(AY53=2,#REF!,0)</f>
        <v>0</v>
      </c>
      <c r="BB53" s="1">
        <f>IF(AY53=3,#REF!,0)</f>
        <v>0</v>
      </c>
      <c r="BC53" s="1">
        <f>IF(AY53=4,#REF!,0)</f>
        <v>0</v>
      </c>
      <c r="BD53" s="1">
        <f>IF(AY53=5,#REF!,0)</f>
        <v>0</v>
      </c>
      <c r="BZ53" s="47">
        <v>12</v>
      </c>
      <c r="CA53" s="47">
        <v>1</v>
      </c>
      <c r="CY53" s="1">
        <v>1.14999999999981E-2</v>
      </c>
    </row>
    <row r="54" spans="1:103" ht="22.7" customHeight="1">
      <c r="A54" s="39">
        <v>3</v>
      </c>
      <c r="B54" s="114" t="s">
        <v>102</v>
      </c>
      <c r="C54" s="115" t="s">
        <v>103</v>
      </c>
      <c r="D54" s="42" t="s">
        <v>21</v>
      </c>
      <c r="E54" s="43">
        <v>2.7</v>
      </c>
      <c r="F54" s="43" t="s">
        <v>3</v>
      </c>
      <c r="G54" s="44" t="e">
        <f t="shared" si="0"/>
        <v>#VALUE!</v>
      </c>
      <c r="H54" s="112" t="s">
        <v>3</v>
      </c>
      <c r="I54" s="43" t="s">
        <v>3</v>
      </c>
      <c r="J54" s="46" t="s">
        <v>3</v>
      </c>
      <c r="K54" s="85" t="s">
        <v>3</v>
      </c>
      <c r="N54" s="38"/>
      <c r="BZ54" s="47"/>
      <c r="CA54" s="47"/>
    </row>
    <row r="55" spans="1:103" ht="22.5">
      <c r="A55" s="79">
        <v>4</v>
      </c>
      <c r="B55" s="114" t="s">
        <v>104</v>
      </c>
      <c r="C55" s="115" t="s">
        <v>105</v>
      </c>
      <c r="D55" s="116" t="s">
        <v>98</v>
      </c>
      <c r="E55" s="82">
        <v>2</v>
      </c>
      <c r="F55" s="82" t="s">
        <v>3</v>
      </c>
      <c r="G55" s="44" t="e">
        <f t="shared" si="0"/>
        <v>#VALUE!</v>
      </c>
      <c r="H55" s="82" t="s">
        <v>3</v>
      </c>
      <c r="I55" s="82" t="s">
        <v>3</v>
      </c>
      <c r="J55" s="118" t="s">
        <v>3</v>
      </c>
      <c r="K55" s="118" t="s">
        <v>3</v>
      </c>
      <c r="N55" s="38">
        <v>4</v>
      </c>
      <c r="AZ55" s="87" t="e">
        <f>SUM(AZ42:AZ53)</f>
        <v>#REF!</v>
      </c>
      <c r="BA55" s="87">
        <f>SUM(BA42:BA53)</f>
        <v>0</v>
      </c>
      <c r="BB55" s="87">
        <f>SUM(BB42:BB53)</f>
        <v>0</v>
      </c>
      <c r="BC55" s="87">
        <f>SUM(BC42:BC53)</f>
        <v>0</v>
      </c>
      <c r="BD55" s="87">
        <f>SUM(BD42:BD53)</f>
        <v>0</v>
      </c>
    </row>
    <row r="56" spans="1:103" ht="22.5">
      <c r="A56" s="79">
        <v>5</v>
      </c>
      <c r="B56" s="114" t="s">
        <v>106</v>
      </c>
      <c r="C56" s="115" t="s">
        <v>107</v>
      </c>
      <c r="D56" s="116" t="s">
        <v>98</v>
      </c>
      <c r="E56" s="82">
        <v>3</v>
      </c>
      <c r="F56" s="82" t="s">
        <v>3</v>
      </c>
      <c r="G56" s="44" t="e">
        <f t="shared" si="0"/>
        <v>#VALUE!</v>
      </c>
      <c r="H56" s="82" t="s">
        <v>3</v>
      </c>
      <c r="I56" s="82" t="s">
        <v>3</v>
      </c>
      <c r="J56" s="118" t="s">
        <v>3</v>
      </c>
      <c r="K56" s="118" t="s">
        <v>3</v>
      </c>
      <c r="N56" s="38">
        <v>1</v>
      </c>
    </row>
    <row r="57" spans="1:103" ht="22.5">
      <c r="A57" s="39">
        <v>6</v>
      </c>
      <c r="B57" s="40" t="s">
        <v>108</v>
      </c>
      <c r="C57" s="115" t="s">
        <v>109</v>
      </c>
      <c r="D57" s="42" t="s">
        <v>98</v>
      </c>
      <c r="E57" s="43">
        <v>1</v>
      </c>
      <c r="F57" s="43" t="s">
        <v>3</v>
      </c>
      <c r="G57" s="44" t="e">
        <f t="shared" si="0"/>
        <v>#VALUE!</v>
      </c>
      <c r="H57" s="112" t="s">
        <v>3</v>
      </c>
      <c r="I57" s="43" t="s">
        <v>3</v>
      </c>
      <c r="J57" s="46" t="s">
        <v>3</v>
      </c>
      <c r="K57" s="49" t="s">
        <v>3</v>
      </c>
      <c r="N57" s="38"/>
    </row>
    <row r="58" spans="1:103" ht="22.5">
      <c r="A58" s="39">
        <v>7</v>
      </c>
      <c r="B58" s="40" t="s">
        <v>110</v>
      </c>
      <c r="C58" s="115" t="s">
        <v>111</v>
      </c>
      <c r="D58" s="42" t="s">
        <v>98</v>
      </c>
      <c r="E58" s="43">
        <v>3</v>
      </c>
      <c r="F58" s="43" t="s">
        <v>3</v>
      </c>
      <c r="G58" s="44" t="e">
        <f t="shared" si="0"/>
        <v>#VALUE!</v>
      </c>
      <c r="H58" s="112" t="s">
        <v>3</v>
      </c>
      <c r="I58" s="43" t="s">
        <v>3</v>
      </c>
      <c r="J58" s="46" t="s">
        <v>3</v>
      </c>
      <c r="K58" s="49" t="s">
        <v>3</v>
      </c>
      <c r="N58" s="38">
        <v>2</v>
      </c>
      <c r="Z58" s="1">
        <v>1</v>
      </c>
      <c r="AA58" s="1">
        <v>1</v>
      </c>
      <c r="AB58" s="1">
        <v>1</v>
      </c>
      <c r="AY58" s="1">
        <v>1</v>
      </c>
      <c r="AZ58" s="1" t="e">
        <f>IF(AY58=1,#REF!,0)</f>
        <v>#REF!</v>
      </c>
      <c r="BA58" s="1">
        <f>IF(AY58=2,#REF!,0)</f>
        <v>0</v>
      </c>
      <c r="BB58" s="1">
        <f>IF(AY58=3,#REF!,0)</f>
        <v>0</v>
      </c>
      <c r="BC58" s="1">
        <f>IF(AY58=4,#REF!,0)</f>
        <v>0</v>
      </c>
      <c r="BD58" s="1">
        <f>IF(AY58=5,#REF!,0)</f>
        <v>0</v>
      </c>
      <c r="BZ58" s="47">
        <v>1</v>
      </c>
      <c r="CA58" s="47">
        <v>1</v>
      </c>
      <c r="CY58" s="1">
        <v>0</v>
      </c>
    </row>
    <row r="59" spans="1:103" ht="22.5">
      <c r="A59" s="79">
        <v>8</v>
      </c>
      <c r="B59" s="114" t="s">
        <v>112</v>
      </c>
      <c r="C59" s="115" t="s">
        <v>113</v>
      </c>
      <c r="D59" s="116" t="s">
        <v>98</v>
      </c>
      <c r="E59" s="82">
        <v>1</v>
      </c>
      <c r="F59" s="82" t="s">
        <v>3</v>
      </c>
      <c r="G59" s="44" t="e">
        <f t="shared" si="0"/>
        <v>#VALUE!</v>
      </c>
      <c r="H59" s="82" t="s">
        <v>3</v>
      </c>
      <c r="I59" s="82" t="s">
        <v>3</v>
      </c>
      <c r="J59" s="118" t="s">
        <v>3</v>
      </c>
      <c r="K59" s="118" t="s">
        <v>3</v>
      </c>
      <c r="N59" s="38">
        <v>2</v>
      </c>
      <c r="Z59" s="1">
        <v>1</v>
      </c>
      <c r="AA59" s="1">
        <v>1</v>
      </c>
      <c r="AB59" s="1">
        <v>1</v>
      </c>
      <c r="AY59" s="1">
        <v>1</v>
      </c>
      <c r="AZ59" s="1" t="e">
        <f>IF(AY59=1,#REF!,0)</f>
        <v>#REF!</v>
      </c>
      <c r="BA59" s="1">
        <f>IF(AY59=2,#REF!,0)</f>
        <v>0</v>
      </c>
      <c r="BB59" s="1">
        <f>IF(AY59=3,#REF!,0)</f>
        <v>0</v>
      </c>
      <c r="BC59" s="1">
        <f>IF(AY59=4,#REF!,0)</f>
        <v>0</v>
      </c>
      <c r="BD59" s="1">
        <f>IF(AY59=5,#REF!,0)</f>
        <v>0</v>
      </c>
      <c r="BZ59" s="47">
        <v>1</v>
      </c>
      <c r="CA59" s="47">
        <v>1</v>
      </c>
      <c r="CY59" s="1">
        <v>0</v>
      </c>
    </row>
    <row r="60" spans="1:103" ht="22.5">
      <c r="A60" s="79">
        <v>9</v>
      </c>
      <c r="B60" s="114" t="s">
        <v>114</v>
      </c>
      <c r="C60" s="115" t="s">
        <v>115</v>
      </c>
      <c r="D60" s="116" t="s">
        <v>98</v>
      </c>
      <c r="E60" s="82">
        <v>2</v>
      </c>
      <c r="F60" s="82" t="s">
        <v>3</v>
      </c>
      <c r="G60" s="44" t="e">
        <f t="shared" si="0"/>
        <v>#VALUE!</v>
      </c>
      <c r="H60" s="82" t="s">
        <v>3</v>
      </c>
      <c r="I60" s="82" t="s">
        <v>3</v>
      </c>
      <c r="J60" s="118" t="s">
        <v>3</v>
      </c>
      <c r="K60" s="118" t="s">
        <v>3</v>
      </c>
      <c r="N60" s="38">
        <v>2</v>
      </c>
      <c r="Z60" s="1">
        <v>3</v>
      </c>
      <c r="AA60" s="1">
        <v>1</v>
      </c>
      <c r="AB60" s="1">
        <v>800243</v>
      </c>
      <c r="AY60" s="1">
        <v>1</v>
      </c>
      <c r="AZ60" s="1" t="e">
        <f>IF(AY60=1,#REF!,0)</f>
        <v>#REF!</v>
      </c>
      <c r="BA60" s="1">
        <f>IF(AY60=2,#REF!,0)</f>
        <v>0</v>
      </c>
      <c r="BB60" s="1">
        <f>IF(AY60=3,#REF!,0)</f>
        <v>0</v>
      </c>
      <c r="BC60" s="1">
        <f>IF(AY60=4,#REF!,0)</f>
        <v>0</v>
      </c>
      <c r="BD60" s="1">
        <f>IF(AY60=5,#REF!,0)</f>
        <v>0</v>
      </c>
      <c r="BZ60" s="47">
        <v>3</v>
      </c>
      <c r="CA60" s="47">
        <v>1</v>
      </c>
      <c r="CY60" s="1">
        <v>4.99999999999723E-4</v>
      </c>
    </row>
    <row r="61" spans="1:103" ht="22.7" customHeight="1">
      <c r="A61" s="39">
        <v>10</v>
      </c>
      <c r="B61" s="40" t="s">
        <v>112</v>
      </c>
      <c r="C61" s="115" t="s">
        <v>113</v>
      </c>
      <c r="D61" s="42" t="s">
        <v>98</v>
      </c>
      <c r="E61" s="43">
        <v>1</v>
      </c>
      <c r="F61" s="43" t="s">
        <v>3</v>
      </c>
      <c r="G61" s="44" t="e">
        <f t="shared" si="0"/>
        <v>#VALUE!</v>
      </c>
      <c r="H61" s="112" t="s">
        <v>3</v>
      </c>
      <c r="I61" s="43" t="s">
        <v>3</v>
      </c>
      <c r="J61" s="46" t="s">
        <v>3</v>
      </c>
      <c r="K61" s="49" t="s">
        <v>3</v>
      </c>
      <c r="N61" s="38"/>
      <c r="BZ61" s="47"/>
      <c r="CA61" s="47"/>
    </row>
    <row r="62" spans="1:103" ht="22.5">
      <c r="A62" s="39">
        <v>11</v>
      </c>
      <c r="B62" s="40" t="s">
        <v>116</v>
      </c>
      <c r="C62" s="41" t="s">
        <v>117</v>
      </c>
      <c r="D62" s="42" t="s">
        <v>98</v>
      </c>
      <c r="E62" s="43">
        <v>2</v>
      </c>
      <c r="F62" s="43" t="s">
        <v>3</v>
      </c>
      <c r="G62" s="44" t="e">
        <f t="shared" si="0"/>
        <v>#VALUE!</v>
      </c>
      <c r="H62" s="112" t="s">
        <v>3</v>
      </c>
      <c r="I62" s="43" t="s">
        <v>3</v>
      </c>
      <c r="J62" s="46" t="s">
        <v>3</v>
      </c>
      <c r="K62" s="49" t="s">
        <v>3</v>
      </c>
      <c r="N62" s="38"/>
      <c r="BZ62" s="47"/>
      <c r="CA62" s="47"/>
    </row>
    <row r="63" spans="1:103">
      <c r="A63" s="79">
        <v>12</v>
      </c>
      <c r="B63" s="114" t="s">
        <v>118</v>
      </c>
      <c r="C63" s="115" t="s">
        <v>119</v>
      </c>
      <c r="D63" s="116" t="s">
        <v>21</v>
      </c>
      <c r="E63" s="82">
        <v>3</v>
      </c>
      <c r="F63" s="82" t="s">
        <v>3</v>
      </c>
      <c r="G63" s="44" t="e">
        <f t="shared" si="0"/>
        <v>#VALUE!</v>
      </c>
      <c r="H63" s="82" t="s">
        <v>3</v>
      </c>
      <c r="I63" s="82" t="s">
        <v>3</v>
      </c>
      <c r="J63" s="118" t="s">
        <v>3</v>
      </c>
      <c r="K63" s="118" t="s">
        <v>3</v>
      </c>
      <c r="N63" s="38"/>
      <c r="BZ63" s="47"/>
      <c r="CA63" s="47"/>
    </row>
    <row r="64" spans="1:103" ht="12.6" customHeight="1">
      <c r="A64" s="79">
        <v>13</v>
      </c>
      <c r="B64" s="114" t="s">
        <v>120</v>
      </c>
      <c r="C64" s="115" t="s">
        <v>121</v>
      </c>
      <c r="D64" s="116" t="s">
        <v>21</v>
      </c>
      <c r="E64" s="82">
        <v>3</v>
      </c>
      <c r="F64" s="82" t="s">
        <v>3</v>
      </c>
      <c r="G64" s="44" t="e">
        <f t="shared" si="0"/>
        <v>#VALUE!</v>
      </c>
      <c r="H64" s="82" t="s">
        <v>3</v>
      </c>
      <c r="I64" s="82" t="s">
        <v>3</v>
      </c>
      <c r="J64" s="118" t="s">
        <v>3</v>
      </c>
      <c r="K64" s="118" t="s">
        <v>3</v>
      </c>
      <c r="N64" s="38">
        <v>2</v>
      </c>
      <c r="Z64" s="1">
        <v>3</v>
      </c>
      <c r="AA64" s="1">
        <v>1</v>
      </c>
      <c r="AB64" s="1" t="s">
        <v>122</v>
      </c>
      <c r="AY64" s="1">
        <v>1</v>
      </c>
      <c r="AZ64" s="1" t="e">
        <f>IF(AY64=1,#REF!,0)</f>
        <v>#REF!</v>
      </c>
      <c r="BA64" s="1">
        <f>IF(AY64=2,#REF!,0)</f>
        <v>0</v>
      </c>
      <c r="BB64" s="1">
        <f>IF(AY64=3,#REF!,0)</f>
        <v>0</v>
      </c>
      <c r="BC64" s="1">
        <f>IF(AY64=4,#REF!,0)</f>
        <v>0</v>
      </c>
      <c r="BD64" s="1">
        <f>IF(AY64=5,#REF!,0)</f>
        <v>0</v>
      </c>
      <c r="BZ64" s="47">
        <v>3</v>
      </c>
      <c r="CA64" s="47">
        <v>1</v>
      </c>
      <c r="CY64" s="1">
        <v>1.9200000000001399E-3</v>
      </c>
    </row>
    <row r="65" spans="1:103" ht="12.6" customHeight="1">
      <c r="A65" s="39"/>
      <c r="B65" s="40"/>
      <c r="C65" s="41" t="s">
        <v>60</v>
      </c>
      <c r="D65" s="42"/>
      <c r="E65" s="43"/>
      <c r="F65" s="43"/>
      <c r="G65" s="44">
        <f t="shared" si="0"/>
        <v>0</v>
      </c>
      <c r="H65" s="43"/>
      <c r="I65" s="43"/>
      <c r="J65" s="46"/>
      <c r="K65" s="46"/>
      <c r="N65" s="38">
        <v>2</v>
      </c>
      <c r="Z65" s="1">
        <v>3</v>
      </c>
      <c r="AA65" s="1">
        <v>1</v>
      </c>
      <c r="AB65" s="1" t="s">
        <v>123</v>
      </c>
      <c r="AY65" s="1">
        <v>1</v>
      </c>
      <c r="AZ65" s="1" t="e">
        <f>IF(AY65=1,#REF!,0)</f>
        <v>#REF!</v>
      </c>
      <c r="BA65" s="1">
        <f>IF(AY65=2,#REF!,0)</f>
        <v>0</v>
      </c>
      <c r="BB65" s="1">
        <f>IF(AY65=3,#REF!,0)</f>
        <v>0</v>
      </c>
      <c r="BC65" s="1">
        <f>IF(AY65=4,#REF!,0)</f>
        <v>0</v>
      </c>
      <c r="BD65" s="1">
        <f>IF(AY65=5,#REF!,0)</f>
        <v>0</v>
      </c>
      <c r="BZ65" s="47">
        <v>3</v>
      </c>
      <c r="CA65" s="47">
        <v>1</v>
      </c>
      <c r="CY65" s="1">
        <v>1.50000000000006E-2</v>
      </c>
    </row>
    <row r="66" spans="1:103" ht="22.7" customHeight="1">
      <c r="A66" s="79">
        <v>14</v>
      </c>
      <c r="B66" s="114" t="s">
        <v>124</v>
      </c>
      <c r="C66" s="115" t="s">
        <v>125</v>
      </c>
      <c r="D66" s="116" t="s">
        <v>21</v>
      </c>
      <c r="E66" s="82">
        <v>2.73</v>
      </c>
      <c r="F66" s="82" t="s">
        <v>3</v>
      </c>
      <c r="G66" s="44" t="e">
        <f t="shared" si="0"/>
        <v>#VALUE!</v>
      </c>
      <c r="H66" s="82" t="s">
        <v>3</v>
      </c>
      <c r="I66" s="82" t="s">
        <v>3</v>
      </c>
      <c r="J66" s="118" t="s">
        <v>3</v>
      </c>
      <c r="K66" s="118" t="s">
        <v>3</v>
      </c>
      <c r="N66" s="38"/>
      <c r="BZ66" s="47"/>
      <c r="CA66" s="47"/>
    </row>
    <row r="67" spans="1:103">
      <c r="A67" s="79">
        <v>15</v>
      </c>
      <c r="B67" s="114" t="s">
        <v>126</v>
      </c>
      <c r="C67" s="115" t="s">
        <v>127</v>
      </c>
      <c r="D67" s="116" t="s">
        <v>98</v>
      </c>
      <c r="E67" s="82">
        <v>3.03</v>
      </c>
      <c r="F67" s="82" t="s">
        <v>3</v>
      </c>
      <c r="G67" s="44" t="e">
        <f t="shared" si="0"/>
        <v>#VALUE!</v>
      </c>
      <c r="H67" s="82" t="s">
        <v>3</v>
      </c>
      <c r="I67" s="82" t="s">
        <v>3</v>
      </c>
      <c r="J67" s="118" t="s">
        <v>3</v>
      </c>
      <c r="K67" s="118" t="s">
        <v>3</v>
      </c>
      <c r="N67" s="38"/>
      <c r="BZ67" s="47"/>
      <c r="CA67" s="47"/>
    </row>
    <row r="68" spans="1:103">
      <c r="A68" s="79">
        <v>16</v>
      </c>
      <c r="B68" s="114" t="s">
        <v>128</v>
      </c>
      <c r="C68" s="115" t="s">
        <v>129</v>
      </c>
      <c r="D68" s="116" t="s">
        <v>98</v>
      </c>
      <c r="E68" s="82">
        <v>2.02</v>
      </c>
      <c r="F68" s="82" t="s">
        <v>3</v>
      </c>
      <c r="G68" s="44" t="e">
        <f t="shared" si="0"/>
        <v>#VALUE!</v>
      </c>
      <c r="H68" s="82" t="s">
        <v>3</v>
      </c>
      <c r="I68" s="82" t="s">
        <v>3</v>
      </c>
      <c r="J68" s="118" t="s">
        <v>3</v>
      </c>
      <c r="K68" s="118" t="s">
        <v>3</v>
      </c>
      <c r="N68" s="38">
        <v>2</v>
      </c>
      <c r="Z68" s="1">
        <v>3</v>
      </c>
      <c r="AA68" s="1">
        <v>1</v>
      </c>
      <c r="AB68" s="1" t="s">
        <v>130</v>
      </c>
      <c r="AY68" s="1">
        <v>1</v>
      </c>
      <c r="AZ68" s="1" t="e">
        <f>IF(AY68=1,#REF!,0)</f>
        <v>#REF!</v>
      </c>
      <c r="BA68" s="1">
        <f>IF(AY68=2,#REF!,0)</f>
        <v>0</v>
      </c>
      <c r="BB68" s="1">
        <f>IF(AY68=3,#REF!,0)</f>
        <v>0</v>
      </c>
      <c r="BC68" s="1">
        <f>IF(AY68=4,#REF!,0)</f>
        <v>0</v>
      </c>
      <c r="BD68" s="1">
        <f>IF(AY68=5,#REF!,0)</f>
        <v>0</v>
      </c>
      <c r="BZ68" s="47">
        <v>3</v>
      </c>
      <c r="CA68" s="47">
        <v>1</v>
      </c>
      <c r="CY68" s="1">
        <v>3.4099999999987998E-3</v>
      </c>
    </row>
    <row r="69" spans="1:103">
      <c r="A69" s="79">
        <v>17</v>
      </c>
      <c r="B69" s="114" t="s">
        <v>131</v>
      </c>
      <c r="C69" s="115" t="s">
        <v>132</v>
      </c>
      <c r="D69" s="116" t="s">
        <v>98</v>
      </c>
      <c r="E69" s="82">
        <v>1.01</v>
      </c>
      <c r="F69" s="82" t="s">
        <v>3</v>
      </c>
      <c r="G69" s="44" t="e">
        <f t="shared" si="0"/>
        <v>#VALUE!</v>
      </c>
      <c r="H69" s="82" t="s">
        <v>3</v>
      </c>
      <c r="I69" s="82" t="s">
        <v>3</v>
      </c>
      <c r="J69" s="118" t="s">
        <v>3</v>
      </c>
      <c r="K69" s="118" t="s">
        <v>3</v>
      </c>
      <c r="N69" s="38">
        <v>2</v>
      </c>
      <c r="Z69" s="1">
        <v>3</v>
      </c>
      <c r="AA69" s="1">
        <v>1</v>
      </c>
      <c r="AB69" s="1" t="s">
        <v>133</v>
      </c>
      <c r="AY69" s="1">
        <v>1</v>
      </c>
      <c r="AZ69" s="1" t="e">
        <f>IF(AY69=1,#REF!,0)</f>
        <v>#REF!</v>
      </c>
      <c r="BA69" s="1">
        <f>IF(AY69=2,#REF!,0)</f>
        <v>0</v>
      </c>
      <c r="BB69" s="1">
        <f>IF(AY69=3,#REF!,0)</f>
        <v>0</v>
      </c>
      <c r="BC69" s="1">
        <f>IF(AY69=4,#REF!,0)</f>
        <v>0</v>
      </c>
      <c r="BD69" s="1">
        <f>IF(AY69=5,#REF!,0)</f>
        <v>0</v>
      </c>
      <c r="BZ69" s="47">
        <v>3</v>
      </c>
      <c r="CA69" s="47">
        <v>1</v>
      </c>
      <c r="CY69" s="1">
        <v>1.7499999999994701E-3</v>
      </c>
    </row>
    <row r="70" spans="1:103">
      <c r="A70" s="79">
        <v>18</v>
      </c>
      <c r="B70" s="114" t="s">
        <v>134</v>
      </c>
      <c r="C70" s="115" t="s">
        <v>135</v>
      </c>
      <c r="D70" s="116" t="s">
        <v>98</v>
      </c>
      <c r="E70" s="82">
        <v>1.01</v>
      </c>
      <c r="F70" s="82" t="s">
        <v>3</v>
      </c>
      <c r="G70" s="44" t="e">
        <f t="shared" si="0"/>
        <v>#VALUE!</v>
      </c>
      <c r="H70" s="82" t="s">
        <v>3</v>
      </c>
      <c r="I70" s="82" t="s">
        <v>3</v>
      </c>
      <c r="J70" s="118" t="s">
        <v>3</v>
      </c>
      <c r="K70" s="118" t="s">
        <v>3</v>
      </c>
      <c r="N70" s="38"/>
      <c r="BZ70" s="47"/>
      <c r="CA70" s="47"/>
    </row>
    <row r="71" spans="1:103">
      <c r="A71" s="39">
        <v>19</v>
      </c>
      <c r="B71" s="40" t="s">
        <v>136</v>
      </c>
      <c r="C71" s="41" t="s">
        <v>137</v>
      </c>
      <c r="D71" s="42" t="s">
        <v>98</v>
      </c>
      <c r="E71" s="43">
        <v>2.02</v>
      </c>
      <c r="F71" s="43" t="s">
        <v>3</v>
      </c>
      <c r="G71" s="44" t="e">
        <f t="shared" si="0"/>
        <v>#VALUE!</v>
      </c>
      <c r="H71" s="43" t="s">
        <v>3</v>
      </c>
      <c r="I71" s="43" t="s">
        <v>3</v>
      </c>
      <c r="J71" s="46" t="s">
        <v>3</v>
      </c>
      <c r="K71" s="49" t="s">
        <v>3</v>
      </c>
      <c r="N71" s="38"/>
      <c r="BZ71" s="47"/>
      <c r="CA71" s="47"/>
    </row>
    <row r="72" spans="1:103">
      <c r="A72" s="39">
        <v>20</v>
      </c>
      <c r="B72" s="40" t="s">
        <v>138</v>
      </c>
      <c r="C72" s="41" t="s">
        <v>139</v>
      </c>
      <c r="D72" s="42" t="s">
        <v>98</v>
      </c>
      <c r="E72" s="43">
        <v>1.01</v>
      </c>
      <c r="F72" s="43" t="s">
        <v>3</v>
      </c>
      <c r="G72" s="44" t="e">
        <f t="shared" si="0"/>
        <v>#VALUE!</v>
      </c>
      <c r="H72" s="43" t="s">
        <v>3</v>
      </c>
      <c r="I72" s="43" t="s">
        <v>3</v>
      </c>
      <c r="J72" s="46" t="s">
        <v>3</v>
      </c>
      <c r="K72" s="49" t="s">
        <v>3</v>
      </c>
      <c r="N72" s="38"/>
      <c r="BZ72" s="47"/>
      <c r="CA72" s="47"/>
    </row>
    <row r="73" spans="1:103">
      <c r="A73" s="39">
        <v>21</v>
      </c>
      <c r="B73" s="40" t="s">
        <v>140</v>
      </c>
      <c r="C73" s="41" t="s">
        <v>141</v>
      </c>
      <c r="D73" s="42" t="s">
        <v>98</v>
      </c>
      <c r="E73" s="43">
        <v>1.01</v>
      </c>
      <c r="F73" s="43" t="s">
        <v>3</v>
      </c>
      <c r="G73" s="44" t="e">
        <f t="shared" ref="G73:G128" si="1">E73*F73</f>
        <v>#VALUE!</v>
      </c>
      <c r="H73" s="43" t="s">
        <v>3</v>
      </c>
      <c r="I73" s="43" t="s">
        <v>3</v>
      </c>
      <c r="J73" s="46" t="s">
        <v>3</v>
      </c>
      <c r="K73" s="49" t="s">
        <v>3</v>
      </c>
      <c r="N73" s="38">
        <v>4</v>
      </c>
      <c r="AZ73" s="87" t="e">
        <f>SUM(AZ56:AZ69)</f>
        <v>#REF!</v>
      </c>
      <c r="BA73" s="87">
        <f>SUM(BA56:BA69)</f>
        <v>0</v>
      </c>
      <c r="BB73" s="87">
        <f>SUM(BB56:BB69)</f>
        <v>0</v>
      </c>
      <c r="BC73" s="87">
        <f>SUM(BC56:BC69)</f>
        <v>0</v>
      </c>
      <c r="BD73" s="87">
        <f>SUM(BD56:BD69)</f>
        <v>0</v>
      </c>
    </row>
    <row r="74" spans="1:103">
      <c r="A74" s="39">
        <v>22</v>
      </c>
      <c r="B74" s="40" t="s">
        <v>142</v>
      </c>
      <c r="C74" s="41" t="s">
        <v>143</v>
      </c>
      <c r="D74" s="42" t="s">
        <v>98</v>
      </c>
      <c r="E74" s="43">
        <v>1.01</v>
      </c>
      <c r="F74" s="43" t="s">
        <v>3</v>
      </c>
      <c r="G74" s="44" t="e">
        <f t="shared" si="1"/>
        <v>#VALUE!</v>
      </c>
      <c r="H74" s="43" t="s">
        <v>3</v>
      </c>
      <c r="I74" s="43" t="s">
        <v>3</v>
      </c>
      <c r="J74" s="46" t="s">
        <v>3</v>
      </c>
      <c r="K74" s="49" t="s">
        <v>3</v>
      </c>
      <c r="N74" s="38"/>
      <c r="AZ74" s="87"/>
      <c r="BA74" s="87"/>
      <c r="BB74" s="87"/>
      <c r="BC74" s="87"/>
      <c r="BD74" s="87"/>
    </row>
    <row r="75" spans="1:103">
      <c r="A75" s="79">
        <v>23</v>
      </c>
      <c r="B75" s="114" t="s">
        <v>144</v>
      </c>
      <c r="C75" s="115" t="s">
        <v>145</v>
      </c>
      <c r="D75" s="116" t="s">
        <v>98</v>
      </c>
      <c r="E75" s="82">
        <v>1.01</v>
      </c>
      <c r="F75" s="82" t="s">
        <v>3</v>
      </c>
      <c r="G75" s="44" t="e">
        <f t="shared" si="1"/>
        <v>#VALUE!</v>
      </c>
      <c r="H75" s="82" t="s">
        <v>3</v>
      </c>
      <c r="I75" s="82" t="s">
        <v>3</v>
      </c>
      <c r="J75" s="118" t="s">
        <v>3</v>
      </c>
      <c r="K75" s="118" t="s">
        <v>3</v>
      </c>
      <c r="N75" s="38">
        <v>1</v>
      </c>
    </row>
    <row r="76" spans="1:103">
      <c r="A76" s="79">
        <v>24</v>
      </c>
      <c r="B76" s="114" t="s">
        <v>146</v>
      </c>
      <c r="C76" s="115" t="s">
        <v>147</v>
      </c>
      <c r="D76" s="116" t="s">
        <v>98</v>
      </c>
      <c r="E76" s="82">
        <v>1.01</v>
      </c>
      <c r="F76" s="82" t="s">
        <v>3</v>
      </c>
      <c r="G76" s="44" t="e">
        <f t="shared" si="1"/>
        <v>#VALUE!</v>
      </c>
      <c r="H76" s="82" t="s">
        <v>3</v>
      </c>
      <c r="I76" s="82" t="s">
        <v>3</v>
      </c>
      <c r="J76" s="118" t="s">
        <v>3</v>
      </c>
      <c r="K76" s="118" t="s">
        <v>3</v>
      </c>
      <c r="N76" s="38"/>
    </row>
    <row r="77" spans="1:103" ht="12" customHeight="1">
      <c r="A77" s="79">
        <v>25</v>
      </c>
      <c r="B77" s="114" t="s">
        <v>148</v>
      </c>
      <c r="C77" s="115" t="s">
        <v>149</v>
      </c>
      <c r="D77" s="116" t="s">
        <v>98</v>
      </c>
      <c r="E77" s="82">
        <v>1.01</v>
      </c>
      <c r="F77" s="82" t="s">
        <v>3</v>
      </c>
      <c r="G77" s="44" t="e">
        <f t="shared" si="1"/>
        <v>#VALUE!</v>
      </c>
      <c r="H77" s="82" t="s">
        <v>3</v>
      </c>
      <c r="I77" s="82" t="s">
        <v>3</v>
      </c>
      <c r="J77" s="118" t="s">
        <v>3</v>
      </c>
      <c r="K77" s="118" t="s">
        <v>3</v>
      </c>
      <c r="N77" s="38">
        <v>2</v>
      </c>
      <c r="Z77" s="1">
        <v>1</v>
      </c>
      <c r="AA77" s="1">
        <v>1</v>
      </c>
      <c r="AB77" s="1">
        <v>1</v>
      </c>
      <c r="AY77" s="1">
        <v>1</v>
      </c>
      <c r="AZ77" s="1" t="e">
        <f>IF(AY77=1,#REF!,0)</f>
        <v>#REF!</v>
      </c>
      <c r="BA77" s="1">
        <f>IF(AY77=2,#REF!,0)</f>
        <v>0</v>
      </c>
      <c r="BB77" s="1">
        <f>IF(AY77=3,#REF!,0)</f>
        <v>0</v>
      </c>
      <c r="BC77" s="1">
        <f>IF(AY77=4,#REF!,0)</f>
        <v>0</v>
      </c>
      <c r="BD77" s="1">
        <f>IF(AY77=5,#REF!,0)</f>
        <v>0</v>
      </c>
      <c r="BZ77" s="47">
        <v>1</v>
      </c>
      <c r="CA77" s="47">
        <v>1</v>
      </c>
      <c r="CY77" s="1">
        <v>3.0000000000001098E-3</v>
      </c>
    </row>
    <row r="78" spans="1:103">
      <c r="A78" s="79">
        <v>26</v>
      </c>
      <c r="B78" s="114" t="s">
        <v>150</v>
      </c>
      <c r="C78" s="115" t="s">
        <v>151</v>
      </c>
      <c r="D78" s="116" t="s">
        <v>98</v>
      </c>
      <c r="E78" s="82">
        <v>1.01</v>
      </c>
      <c r="F78" s="82" t="s">
        <v>3</v>
      </c>
      <c r="G78" s="44" t="e">
        <f t="shared" si="1"/>
        <v>#VALUE!</v>
      </c>
      <c r="H78" s="82" t="s">
        <v>3</v>
      </c>
      <c r="I78" s="82" t="s">
        <v>3</v>
      </c>
      <c r="J78" s="118" t="s">
        <v>3</v>
      </c>
      <c r="K78" s="118" t="s">
        <v>3</v>
      </c>
      <c r="N78" s="38">
        <v>2</v>
      </c>
      <c r="Z78" s="1">
        <v>1</v>
      </c>
      <c r="AA78" s="1">
        <v>1</v>
      </c>
      <c r="AB78" s="1">
        <v>1</v>
      </c>
      <c r="AY78" s="1">
        <v>1</v>
      </c>
      <c r="AZ78" s="1" t="e">
        <f>IF(AY78=1,#REF!,0)</f>
        <v>#REF!</v>
      </c>
      <c r="BA78" s="1">
        <f>IF(AY78=2,#REF!,0)</f>
        <v>0</v>
      </c>
      <c r="BB78" s="1">
        <f>IF(AY78=3,#REF!,0)</f>
        <v>0</v>
      </c>
      <c r="BC78" s="1">
        <f>IF(AY78=4,#REF!,0)</f>
        <v>0</v>
      </c>
      <c r="BD78" s="1">
        <f>IF(AY78=5,#REF!,0)</f>
        <v>0</v>
      </c>
      <c r="BZ78" s="47">
        <v>1</v>
      </c>
      <c r="CA78" s="47">
        <v>1</v>
      </c>
      <c r="CY78" s="1">
        <v>0</v>
      </c>
    </row>
    <row r="79" spans="1:103">
      <c r="A79" s="94"/>
      <c r="B79" s="95" t="s">
        <v>66</v>
      </c>
      <c r="C79" s="96" t="str">
        <f>CONCATENATE(B51," ",C51)</f>
        <v>85 Potrubí z trub - tvárná litina</v>
      </c>
      <c r="D79" s="97"/>
      <c r="E79" s="98"/>
      <c r="F79" s="99" t="s">
        <v>3</v>
      </c>
      <c r="G79" s="44" t="e">
        <f t="shared" si="1"/>
        <v>#VALUE!</v>
      </c>
      <c r="H79" s="101"/>
      <c r="I79" s="101"/>
      <c r="J79" s="101" t="s">
        <v>3</v>
      </c>
      <c r="K79" s="119" t="s">
        <v>3</v>
      </c>
      <c r="N79" s="38">
        <v>2</v>
      </c>
      <c r="Z79" s="1">
        <v>1</v>
      </c>
      <c r="AA79" s="1">
        <v>1</v>
      </c>
      <c r="AB79" s="1">
        <v>1</v>
      </c>
      <c r="AY79" s="1">
        <v>1</v>
      </c>
      <c r="AZ79" s="1" t="e">
        <f>IF(AY79=1,G83,0)</f>
        <v>#VALUE!</v>
      </c>
      <c r="BA79" s="1">
        <f>IF(AY79=2,G83,0)</f>
        <v>0</v>
      </c>
      <c r="BB79" s="1">
        <f>IF(AY79=3,G83,0)</f>
        <v>0</v>
      </c>
      <c r="BC79" s="1">
        <f>IF(AY79=4,G83,0)</f>
        <v>0</v>
      </c>
      <c r="BD79" s="1">
        <f>IF(AY79=5,G83,0)</f>
        <v>0</v>
      </c>
      <c r="BZ79" s="47">
        <v>1</v>
      </c>
      <c r="CA79" s="47">
        <v>1</v>
      </c>
      <c r="CY79" s="1">
        <v>3.0000000000001098E-3</v>
      </c>
    </row>
    <row r="80" spans="1:103">
      <c r="A80" s="103" t="s">
        <v>13</v>
      </c>
      <c r="B80" s="32" t="s">
        <v>152</v>
      </c>
      <c r="C80" s="33" t="s">
        <v>153</v>
      </c>
      <c r="D80" s="97"/>
      <c r="E80" s="105"/>
      <c r="F80" s="105" t="s">
        <v>3</v>
      </c>
      <c r="G80" s="44" t="e">
        <f t="shared" si="1"/>
        <v>#VALUE!</v>
      </c>
      <c r="H80" s="37"/>
      <c r="I80" s="37"/>
      <c r="J80" s="44">
        <f>H80*I80</f>
        <v>0</v>
      </c>
      <c r="K80" s="46" t="e">
        <f>J80-G80</f>
        <v>#VALUE!</v>
      </c>
      <c r="N80" s="38">
        <v>2</v>
      </c>
      <c r="Z80" s="1">
        <v>1</v>
      </c>
      <c r="AA80" s="1">
        <v>1</v>
      </c>
      <c r="AB80" s="1">
        <v>1</v>
      </c>
      <c r="AY80" s="1">
        <v>1</v>
      </c>
      <c r="AZ80" s="1" t="e">
        <f>IF(AY80=1,#REF!,0)</f>
        <v>#REF!</v>
      </c>
      <c r="BA80" s="1">
        <f>IF(AY80=2,#REF!,0)</f>
        <v>0</v>
      </c>
      <c r="BB80" s="1">
        <f>IF(AY80=3,#REF!,0)</f>
        <v>0</v>
      </c>
      <c r="BC80" s="1">
        <f>IF(AY80=4,#REF!,0)</f>
        <v>0</v>
      </c>
      <c r="BD80" s="1">
        <f>IF(AY80=5,#REF!,0)</f>
        <v>0</v>
      </c>
      <c r="BZ80" s="47">
        <v>1</v>
      </c>
      <c r="CA80" s="47">
        <v>1</v>
      </c>
      <c r="CY80" s="1">
        <v>3.0000000000001098E-3</v>
      </c>
    </row>
    <row r="81" spans="1:103" ht="22.5">
      <c r="A81" s="39">
        <v>1</v>
      </c>
      <c r="B81" s="40" t="s">
        <v>154</v>
      </c>
      <c r="C81" s="41" t="s">
        <v>155</v>
      </c>
      <c r="D81" s="42" t="s">
        <v>98</v>
      </c>
      <c r="E81" s="43">
        <v>1</v>
      </c>
      <c r="F81" s="66" t="s">
        <v>3</v>
      </c>
      <c r="G81" s="44" t="e">
        <f t="shared" si="1"/>
        <v>#VALUE!</v>
      </c>
      <c r="H81" s="43"/>
      <c r="I81" s="43"/>
      <c r="J81" s="44" t="s">
        <v>3</v>
      </c>
      <c r="K81" s="46" t="s">
        <v>3</v>
      </c>
      <c r="N81" s="38">
        <v>2</v>
      </c>
      <c r="Z81" s="1">
        <v>1</v>
      </c>
      <c r="AA81" s="1">
        <v>1</v>
      </c>
      <c r="AB81" s="1">
        <v>1</v>
      </c>
      <c r="AY81" s="1">
        <v>1</v>
      </c>
      <c r="AZ81" s="1" t="e">
        <f>IF(AY81=1,#REF!,0)</f>
        <v>#REF!</v>
      </c>
      <c r="BA81" s="1">
        <f>IF(AY81=2,#REF!,0)</f>
        <v>0</v>
      </c>
      <c r="BB81" s="1">
        <f>IF(AY81=3,#REF!,0)</f>
        <v>0</v>
      </c>
      <c r="BC81" s="1">
        <f>IF(AY81=4,#REF!,0)</f>
        <v>0</v>
      </c>
      <c r="BD81" s="1">
        <f>IF(AY81=5,#REF!,0)</f>
        <v>0</v>
      </c>
      <c r="BZ81" s="47">
        <v>1</v>
      </c>
      <c r="CA81" s="47">
        <v>1</v>
      </c>
      <c r="CY81" s="1">
        <v>3.0000000000001098E-3</v>
      </c>
    </row>
    <row r="82" spans="1:103">
      <c r="A82" s="39">
        <v>2</v>
      </c>
      <c r="B82" s="40" t="s">
        <v>156</v>
      </c>
      <c r="C82" s="41" t="s">
        <v>157</v>
      </c>
      <c r="D82" s="42" t="s">
        <v>98</v>
      </c>
      <c r="E82" s="43">
        <v>2</v>
      </c>
      <c r="F82" s="66" t="s">
        <v>3</v>
      </c>
      <c r="G82" s="44" t="e">
        <f t="shared" si="1"/>
        <v>#VALUE!</v>
      </c>
      <c r="H82" s="43"/>
      <c r="I82" s="43"/>
      <c r="J82" s="44" t="s">
        <v>3</v>
      </c>
      <c r="K82" s="46" t="s">
        <v>3</v>
      </c>
      <c r="N82" s="38">
        <v>2</v>
      </c>
      <c r="Z82" s="1">
        <v>1</v>
      </c>
      <c r="AA82" s="1">
        <v>1</v>
      </c>
      <c r="AB82" s="1">
        <v>1</v>
      </c>
      <c r="AY82" s="1">
        <v>1</v>
      </c>
      <c r="AZ82" s="1" t="e">
        <f>IF(AY82=1,#REF!,0)</f>
        <v>#REF!</v>
      </c>
      <c r="BA82" s="1">
        <f>IF(AY82=2,#REF!,0)</f>
        <v>0</v>
      </c>
      <c r="BB82" s="1">
        <f>IF(AY82=3,#REF!,0)</f>
        <v>0</v>
      </c>
      <c r="BC82" s="1">
        <f>IF(AY82=4,#REF!,0)</f>
        <v>0</v>
      </c>
      <c r="BD82" s="1">
        <f>IF(AY82=5,#REF!,0)</f>
        <v>0</v>
      </c>
      <c r="BZ82" s="47">
        <v>1</v>
      </c>
      <c r="CA82" s="47">
        <v>1</v>
      </c>
      <c r="CY82" s="1">
        <v>0</v>
      </c>
    </row>
    <row r="83" spans="1:103">
      <c r="A83" s="39">
        <v>3</v>
      </c>
      <c r="B83" s="40" t="s">
        <v>158</v>
      </c>
      <c r="C83" s="41" t="s">
        <v>159</v>
      </c>
      <c r="D83" s="42" t="s">
        <v>98</v>
      </c>
      <c r="E83" s="43">
        <v>1</v>
      </c>
      <c r="F83" s="66" t="s">
        <v>3</v>
      </c>
      <c r="G83" s="44" t="e">
        <f t="shared" si="1"/>
        <v>#VALUE!</v>
      </c>
      <c r="H83" s="43" t="s">
        <v>3</v>
      </c>
      <c r="I83" s="43" t="s">
        <v>3</v>
      </c>
      <c r="J83" s="44" t="s">
        <v>3</v>
      </c>
      <c r="K83" s="46" t="s">
        <v>3</v>
      </c>
      <c r="N83" s="38"/>
      <c r="BZ83" s="47"/>
      <c r="CA83" s="47"/>
    </row>
    <row r="84" spans="1:103">
      <c r="A84" s="39">
        <v>4</v>
      </c>
      <c r="B84" s="40" t="s">
        <v>156</v>
      </c>
      <c r="C84" s="41" t="s">
        <v>160</v>
      </c>
      <c r="D84" s="42" t="s">
        <v>98</v>
      </c>
      <c r="E84" s="43">
        <v>1</v>
      </c>
      <c r="F84" s="66" t="s">
        <v>3</v>
      </c>
      <c r="G84" s="44" t="e">
        <f t="shared" si="1"/>
        <v>#VALUE!</v>
      </c>
      <c r="H84" s="112" t="s">
        <v>3</v>
      </c>
      <c r="I84" s="43" t="s">
        <v>3</v>
      </c>
      <c r="J84" s="44" t="s">
        <v>3</v>
      </c>
      <c r="K84" s="46"/>
      <c r="N84" s="38"/>
      <c r="BZ84" s="47"/>
      <c r="CA84" s="47"/>
    </row>
    <row r="85" spans="1:103">
      <c r="A85" s="39">
        <v>5</v>
      </c>
      <c r="B85" s="40" t="s">
        <v>156</v>
      </c>
      <c r="C85" s="41" t="s">
        <v>161</v>
      </c>
      <c r="D85" s="42" t="s">
        <v>98</v>
      </c>
      <c r="E85" s="43">
        <v>1</v>
      </c>
      <c r="F85" s="66" t="s">
        <v>3</v>
      </c>
      <c r="G85" s="44" t="e">
        <f t="shared" si="1"/>
        <v>#VALUE!</v>
      </c>
      <c r="H85" s="112" t="s">
        <v>3</v>
      </c>
      <c r="I85" s="43" t="s">
        <v>3</v>
      </c>
      <c r="J85" s="44" t="s">
        <v>3</v>
      </c>
      <c r="K85" s="46"/>
      <c r="N85" s="38">
        <v>2</v>
      </c>
      <c r="Z85" s="1">
        <v>1</v>
      </c>
      <c r="AA85" s="1">
        <v>1</v>
      </c>
      <c r="AB85" s="1">
        <v>1</v>
      </c>
      <c r="AY85" s="1">
        <v>1</v>
      </c>
      <c r="AZ85" s="1" t="e">
        <f>IF(AY85=1,#REF!,0)</f>
        <v>#REF!</v>
      </c>
      <c r="BA85" s="1">
        <f>IF(AY85=2,#REF!,0)</f>
        <v>0</v>
      </c>
      <c r="BB85" s="1">
        <f>IF(AY85=3,#REF!,0)</f>
        <v>0</v>
      </c>
      <c r="BC85" s="1">
        <f>IF(AY85=4,#REF!,0)</f>
        <v>0</v>
      </c>
      <c r="BD85" s="1">
        <f>IF(AY85=5,#REF!,0)</f>
        <v>0</v>
      </c>
      <c r="BZ85" s="47">
        <v>1</v>
      </c>
      <c r="CA85" s="47">
        <v>1</v>
      </c>
      <c r="CY85" s="1">
        <v>0</v>
      </c>
    </row>
    <row r="86" spans="1:103">
      <c r="A86" s="39">
        <v>6</v>
      </c>
      <c r="B86" s="40" t="s">
        <v>162</v>
      </c>
      <c r="C86" s="41" t="s">
        <v>163</v>
      </c>
      <c r="D86" s="42" t="s">
        <v>98</v>
      </c>
      <c r="E86" s="43">
        <v>1</v>
      </c>
      <c r="F86" s="66" t="s">
        <v>3</v>
      </c>
      <c r="G86" s="44" t="e">
        <f t="shared" si="1"/>
        <v>#VALUE!</v>
      </c>
      <c r="H86" s="112" t="s">
        <v>3</v>
      </c>
      <c r="I86" s="43" t="s">
        <v>3</v>
      </c>
      <c r="J86" s="44" t="s">
        <v>3</v>
      </c>
      <c r="K86" s="46"/>
      <c r="N86" s="38"/>
      <c r="BZ86" s="47"/>
      <c r="CA86" s="47"/>
    </row>
    <row r="87" spans="1:103" ht="22.5">
      <c r="A87" s="39">
        <v>7</v>
      </c>
      <c r="B87" s="40" t="s">
        <v>164</v>
      </c>
      <c r="C87" s="41" t="s">
        <v>165</v>
      </c>
      <c r="D87" s="42" t="s">
        <v>98</v>
      </c>
      <c r="E87" s="43">
        <v>1</v>
      </c>
      <c r="F87" s="66" t="s">
        <v>3</v>
      </c>
      <c r="G87" s="44" t="e">
        <f t="shared" si="1"/>
        <v>#VALUE!</v>
      </c>
      <c r="H87" s="112" t="s">
        <v>3</v>
      </c>
      <c r="I87" s="43" t="s">
        <v>3</v>
      </c>
      <c r="J87" s="44" t="s">
        <v>3</v>
      </c>
      <c r="K87" s="46"/>
      <c r="N87" s="38"/>
      <c r="BZ87" s="47"/>
      <c r="CA87" s="47"/>
    </row>
    <row r="88" spans="1:103">
      <c r="A88" s="39">
        <v>8</v>
      </c>
      <c r="B88" s="40" t="s">
        <v>166</v>
      </c>
      <c r="C88" s="41" t="s">
        <v>167</v>
      </c>
      <c r="D88" s="42" t="s">
        <v>98</v>
      </c>
      <c r="E88" s="43">
        <v>1</v>
      </c>
      <c r="F88" s="66" t="s">
        <v>3</v>
      </c>
      <c r="G88" s="44" t="e">
        <f t="shared" si="1"/>
        <v>#VALUE!</v>
      </c>
      <c r="H88" s="112" t="s">
        <v>3</v>
      </c>
      <c r="I88" s="43" t="s">
        <v>3</v>
      </c>
      <c r="J88" s="44" t="s">
        <v>3</v>
      </c>
      <c r="K88" s="46"/>
      <c r="N88" s="38"/>
      <c r="BZ88" s="47"/>
      <c r="CA88" s="47"/>
    </row>
    <row r="89" spans="1:103">
      <c r="A89" s="39">
        <v>9</v>
      </c>
      <c r="B89" s="40" t="s">
        <v>168</v>
      </c>
      <c r="C89" s="41" t="s">
        <v>169</v>
      </c>
      <c r="D89" s="42" t="s">
        <v>21</v>
      </c>
      <c r="E89" s="43">
        <v>8.1999999999999993</v>
      </c>
      <c r="F89" s="66" t="s">
        <v>3</v>
      </c>
      <c r="G89" s="44" t="e">
        <f t="shared" si="1"/>
        <v>#VALUE!</v>
      </c>
      <c r="H89" s="112" t="s">
        <v>3</v>
      </c>
      <c r="I89" s="43" t="s">
        <v>3</v>
      </c>
      <c r="J89" s="44" t="s">
        <v>3</v>
      </c>
      <c r="K89" s="49" t="s">
        <v>3</v>
      </c>
      <c r="N89" s="38">
        <v>2</v>
      </c>
      <c r="Z89" s="1">
        <v>1</v>
      </c>
      <c r="AA89" s="1">
        <v>1</v>
      </c>
      <c r="AB89" s="1">
        <v>1</v>
      </c>
      <c r="AY89" s="1">
        <v>1</v>
      </c>
      <c r="AZ89" s="1" t="e">
        <f>IF(AY89=1,G90,0)</f>
        <v>#VALUE!</v>
      </c>
      <c r="BA89" s="1">
        <f>IF(AY89=2,G90,0)</f>
        <v>0</v>
      </c>
      <c r="BB89" s="1">
        <f>IF(AY89=3,G90,0)</f>
        <v>0</v>
      </c>
      <c r="BC89" s="1">
        <f>IF(AY89=4,G90,0)</f>
        <v>0</v>
      </c>
      <c r="BD89" s="1">
        <f>IF(AY89=5,G90,0)</f>
        <v>0</v>
      </c>
      <c r="BZ89" s="47">
        <v>1</v>
      </c>
      <c r="CA89" s="47">
        <v>1</v>
      </c>
      <c r="CY89" s="1">
        <v>3.6049999999988799E-2</v>
      </c>
    </row>
    <row r="90" spans="1:103">
      <c r="A90" s="39">
        <v>10</v>
      </c>
      <c r="B90" s="40" t="s">
        <v>170</v>
      </c>
      <c r="C90" s="41" t="s">
        <v>171</v>
      </c>
      <c r="D90" s="42" t="s">
        <v>98</v>
      </c>
      <c r="E90" s="43">
        <v>1</v>
      </c>
      <c r="F90" s="66" t="s">
        <v>3</v>
      </c>
      <c r="G90" s="44" t="e">
        <f t="shared" si="1"/>
        <v>#VALUE!</v>
      </c>
      <c r="H90" s="43" t="s">
        <v>3</v>
      </c>
      <c r="I90" s="43" t="s">
        <v>3</v>
      </c>
      <c r="J90" s="44" t="s">
        <v>3</v>
      </c>
      <c r="K90" s="46" t="s">
        <v>3</v>
      </c>
      <c r="N90" s="38"/>
      <c r="BZ90" s="47"/>
      <c r="CA90" s="47"/>
    </row>
    <row r="91" spans="1:103">
      <c r="A91" s="39">
        <v>11</v>
      </c>
      <c r="B91" s="40" t="s">
        <v>172</v>
      </c>
      <c r="C91" s="41" t="s">
        <v>173</v>
      </c>
      <c r="D91" s="42" t="s">
        <v>21</v>
      </c>
      <c r="E91" s="43">
        <v>8.1999999999999993</v>
      </c>
      <c r="F91" s="66" t="s">
        <v>3</v>
      </c>
      <c r="G91" s="44" t="e">
        <f t="shared" si="1"/>
        <v>#VALUE!</v>
      </c>
      <c r="H91" s="43" t="s">
        <v>3</v>
      </c>
      <c r="I91" s="43" t="s">
        <v>3</v>
      </c>
      <c r="J91" s="44" t="s">
        <v>3</v>
      </c>
      <c r="K91" s="46" t="s">
        <v>3</v>
      </c>
      <c r="N91" s="38">
        <v>2</v>
      </c>
      <c r="Z91" s="1">
        <v>1</v>
      </c>
      <c r="AA91" s="1">
        <v>1</v>
      </c>
      <c r="AB91" s="1">
        <v>1</v>
      </c>
      <c r="AY91" s="1">
        <v>1</v>
      </c>
      <c r="AZ91" s="1" t="e">
        <f>IF(AY91=1,#REF!,0)</f>
        <v>#REF!</v>
      </c>
      <c r="BA91" s="1">
        <f>IF(AY91=2,#REF!,0)</f>
        <v>0</v>
      </c>
      <c r="BB91" s="1">
        <f>IF(AY91=3,#REF!,0)</f>
        <v>0</v>
      </c>
      <c r="BC91" s="1">
        <f>IF(AY91=4,#REF!,0)</f>
        <v>0</v>
      </c>
      <c r="BD91" s="1">
        <f>IF(AY91=5,#REF!,0)</f>
        <v>0</v>
      </c>
      <c r="BZ91" s="47">
        <v>1</v>
      </c>
      <c r="CA91" s="47">
        <v>1</v>
      </c>
      <c r="CY91" s="1">
        <v>18.296000000002099</v>
      </c>
    </row>
    <row r="92" spans="1:103">
      <c r="A92" s="39">
        <v>12</v>
      </c>
      <c r="B92" s="40" t="s">
        <v>174</v>
      </c>
      <c r="C92" s="41" t="s">
        <v>175</v>
      </c>
      <c r="D92" s="42" t="s">
        <v>21</v>
      </c>
      <c r="E92" s="43">
        <v>1</v>
      </c>
      <c r="F92" s="66" t="s">
        <v>3</v>
      </c>
      <c r="G92" s="44" t="e">
        <f t="shared" si="1"/>
        <v>#VALUE!</v>
      </c>
      <c r="H92" s="43" t="s">
        <v>3</v>
      </c>
      <c r="I92" s="43" t="s">
        <v>3</v>
      </c>
      <c r="J92" s="44" t="s">
        <v>3</v>
      </c>
      <c r="K92" s="46" t="s">
        <v>3</v>
      </c>
      <c r="N92" s="38">
        <v>2</v>
      </c>
      <c r="Z92" s="1">
        <v>3</v>
      </c>
      <c r="AA92" s="1">
        <v>1</v>
      </c>
      <c r="AB92" s="1" t="s">
        <v>176</v>
      </c>
      <c r="AY92" s="1">
        <v>1</v>
      </c>
      <c r="AZ92" s="1" t="e">
        <f>IF(AY92=1,#REF!,0)</f>
        <v>#REF!</v>
      </c>
      <c r="BA92" s="1">
        <f>IF(AY92=2,#REF!,0)</f>
        <v>0</v>
      </c>
      <c r="BB92" s="1">
        <f>IF(AY92=3,#REF!,0)</f>
        <v>0</v>
      </c>
      <c r="BC92" s="1">
        <f>IF(AY92=4,#REF!,0)</f>
        <v>0</v>
      </c>
      <c r="BD92" s="1">
        <f>IF(AY92=5,#REF!,0)</f>
        <v>0</v>
      </c>
      <c r="BZ92" s="47">
        <v>3</v>
      </c>
      <c r="CA92" s="47">
        <v>1</v>
      </c>
      <c r="CY92" s="1">
        <v>1.9999999999988898E-3</v>
      </c>
    </row>
    <row r="93" spans="1:103" ht="22.5">
      <c r="A93" s="39">
        <v>13</v>
      </c>
      <c r="B93" s="40" t="s">
        <v>177</v>
      </c>
      <c r="C93" s="41" t="s">
        <v>178</v>
      </c>
      <c r="D93" s="42" t="s">
        <v>98</v>
      </c>
      <c r="E93" s="43">
        <v>2</v>
      </c>
      <c r="F93" s="66" t="s">
        <v>3</v>
      </c>
      <c r="G93" s="44" t="e">
        <f t="shared" si="1"/>
        <v>#VALUE!</v>
      </c>
      <c r="H93" s="112" t="s">
        <v>3</v>
      </c>
      <c r="I93" s="43" t="s">
        <v>3</v>
      </c>
      <c r="J93" s="46" t="s">
        <v>3</v>
      </c>
      <c r="K93" s="49" t="s">
        <v>3</v>
      </c>
      <c r="N93" s="38">
        <v>2</v>
      </c>
      <c r="Z93" s="1">
        <v>3</v>
      </c>
      <c r="AA93" s="1">
        <v>1</v>
      </c>
      <c r="AB93" s="1" t="s">
        <v>179</v>
      </c>
      <c r="AY93" s="1">
        <v>1</v>
      </c>
      <c r="AZ93" s="1" t="e">
        <f>IF(AY93=1,#REF!,0)</f>
        <v>#REF!</v>
      </c>
      <c r="BA93" s="1">
        <f>IF(AY93=2,#REF!,0)</f>
        <v>0</v>
      </c>
      <c r="BB93" s="1">
        <f>IF(AY93=3,#REF!,0)</f>
        <v>0</v>
      </c>
      <c r="BC93" s="1">
        <f>IF(AY93=4,#REF!,0)</f>
        <v>0</v>
      </c>
      <c r="BD93" s="1">
        <f>IF(AY93=5,#REF!,0)</f>
        <v>0</v>
      </c>
      <c r="BZ93" s="47">
        <v>3</v>
      </c>
      <c r="CA93" s="47">
        <v>1</v>
      </c>
      <c r="CY93" s="1">
        <v>1.9999999999988898E-3</v>
      </c>
    </row>
    <row r="94" spans="1:103">
      <c r="A94" s="39">
        <v>14</v>
      </c>
      <c r="B94" s="40" t="s">
        <v>180</v>
      </c>
      <c r="C94" s="41" t="s">
        <v>181</v>
      </c>
      <c r="D94" s="42" t="s">
        <v>98</v>
      </c>
      <c r="E94" s="43">
        <v>1</v>
      </c>
      <c r="F94" s="66" t="s">
        <v>3</v>
      </c>
      <c r="G94" s="44" t="e">
        <f t="shared" si="1"/>
        <v>#VALUE!</v>
      </c>
      <c r="H94" s="43" t="s">
        <v>3</v>
      </c>
      <c r="I94" s="43" t="s">
        <v>3</v>
      </c>
      <c r="J94" s="44" t="s">
        <v>3</v>
      </c>
      <c r="K94" s="46" t="s">
        <v>3</v>
      </c>
      <c r="N94" s="38">
        <v>2</v>
      </c>
      <c r="Z94" s="1">
        <v>3</v>
      </c>
      <c r="AA94" s="1">
        <v>1</v>
      </c>
      <c r="AB94" s="1" t="s">
        <v>182</v>
      </c>
      <c r="AY94" s="1">
        <v>1</v>
      </c>
      <c r="AZ94" s="1" t="e">
        <f>IF(AY94=1,#REF!,0)</f>
        <v>#REF!</v>
      </c>
      <c r="BA94" s="1">
        <f>IF(AY94=2,#REF!,0)</f>
        <v>0</v>
      </c>
      <c r="BB94" s="1">
        <f>IF(AY94=3,#REF!,0)</f>
        <v>0</v>
      </c>
      <c r="BC94" s="1">
        <f>IF(AY94=4,#REF!,0)</f>
        <v>0</v>
      </c>
      <c r="BD94" s="1">
        <f>IF(AY94=5,#REF!,0)</f>
        <v>0</v>
      </c>
      <c r="BZ94" s="47">
        <v>3</v>
      </c>
      <c r="CA94" s="47">
        <v>1</v>
      </c>
      <c r="CY94" s="1">
        <v>6.00000000000023E-3</v>
      </c>
    </row>
    <row r="95" spans="1:103" ht="22.5">
      <c r="A95" s="39">
        <v>15</v>
      </c>
      <c r="B95" s="40" t="s">
        <v>183</v>
      </c>
      <c r="C95" s="41" t="s">
        <v>184</v>
      </c>
      <c r="D95" s="42" t="s">
        <v>98</v>
      </c>
      <c r="E95" s="43">
        <v>1</v>
      </c>
      <c r="F95" s="66" t="s">
        <v>3</v>
      </c>
      <c r="G95" s="44" t="e">
        <f t="shared" si="1"/>
        <v>#VALUE!</v>
      </c>
      <c r="H95" s="43" t="s">
        <v>3</v>
      </c>
      <c r="I95" s="43" t="s">
        <v>3</v>
      </c>
      <c r="J95" s="44" t="s">
        <v>3</v>
      </c>
      <c r="K95" s="46" t="s">
        <v>3</v>
      </c>
      <c r="N95" s="38">
        <v>2</v>
      </c>
      <c r="Z95" s="1">
        <v>3</v>
      </c>
      <c r="AA95" s="1">
        <v>1</v>
      </c>
      <c r="AB95" s="1" t="s">
        <v>185</v>
      </c>
      <c r="AY95" s="1">
        <v>1</v>
      </c>
      <c r="AZ95" s="1" t="e">
        <f>IF(AY95=1,#REF!,0)</f>
        <v>#REF!</v>
      </c>
      <c r="BA95" s="1">
        <f>IF(AY95=2,#REF!,0)</f>
        <v>0</v>
      </c>
      <c r="BB95" s="1">
        <f>IF(AY95=3,#REF!,0)</f>
        <v>0</v>
      </c>
      <c r="BC95" s="1">
        <f>IF(AY95=4,#REF!,0)</f>
        <v>0</v>
      </c>
      <c r="BD95" s="1">
        <f>IF(AY95=5,#REF!,0)</f>
        <v>0</v>
      </c>
      <c r="BZ95" s="47">
        <v>3</v>
      </c>
      <c r="CA95" s="47">
        <v>1</v>
      </c>
      <c r="CY95" s="1">
        <v>1.00000000000051E-2</v>
      </c>
    </row>
    <row r="96" spans="1:103">
      <c r="A96" s="39">
        <v>16</v>
      </c>
      <c r="B96" s="40" t="s">
        <v>186</v>
      </c>
      <c r="C96" s="41" t="s">
        <v>187</v>
      </c>
      <c r="D96" s="42" t="s">
        <v>63</v>
      </c>
      <c r="E96" s="43">
        <v>0.06</v>
      </c>
      <c r="F96" s="66" t="s">
        <v>3</v>
      </c>
      <c r="G96" s="44" t="e">
        <f t="shared" si="1"/>
        <v>#VALUE!</v>
      </c>
      <c r="H96" s="43" t="s">
        <v>3</v>
      </c>
      <c r="I96" s="43" t="s">
        <v>3</v>
      </c>
      <c r="J96" s="44" t="s">
        <v>3</v>
      </c>
      <c r="K96" s="46" t="s">
        <v>3</v>
      </c>
      <c r="N96" s="38"/>
      <c r="BZ96" s="47"/>
      <c r="CA96" s="47"/>
    </row>
    <row r="97" spans="1:103">
      <c r="A97" s="39">
        <v>17</v>
      </c>
      <c r="B97" s="40" t="s">
        <v>188</v>
      </c>
      <c r="C97" s="41" t="s">
        <v>189</v>
      </c>
      <c r="D97" s="42" t="s">
        <v>63</v>
      </c>
      <c r="E97" s="43">
        <v>0.18</v>
      </c>
      <c r="F97" s="66" t="s">
        <v>3</v>
      </c>
      <c r="G97" s="44" t="e">
        <f t="shared" si="1"/>
        <v>#VALUE!</v>
      </c>
      <c r="H97" s="43" t="s">
        <v>3</v>
      </c>
      <c r="I97" s="43" t="s">
        <v>3</v>
      </c>
      <c r="J97" s="44" t="s">
        <v>3</v>
      </c>
      <c r="K97" s="46" t="s">
        <v>3</v>
      </c>
      <c r="N97" s="38">
        <v>2</v>
      </c>
      <c r="Z97" s="1">
        <v>3</v>
      </c>
      <c r="AA97" s="1">
        <v>1</v>
      </c>
      <c r="AB97" s="1" t="s">
        <v>190</v>
      </c>
      <c r="AY97" s="1">
        <v>1</v>
      </c>
      <c r="AZ97" s="1" t="e">
        <f>IF(AY97=1,#REF!,0)</f>
        <v>#REF!</v>
      </c>
      <c r="BA97" s="1">
        <f>IF(AY97=2,#REF!,0)</f>
        <v>0</v>
      </c>
      <c r="BB97" s="1">
        <f>IF(AY97=3,#REF!,0)</f>
        <v>0</v>
      </c>
      <c r="BC97" s="1">
        <f>IF(AY97=4,#REF!,0)</f>
        <v>0</v>
      </c>
      <c r="BD97" s="1">
        <f>IF(AY97=5,#REF!,0)</f>
        <v>0</v>
      </c>
      <c r="BZ97" s="47">
        <v>3</v>
      </c>
      <c r="CA97" s="47">
        <v>1</v>
      </c>
      <c r="CY97" s="1">
        <v>1.8000000000000699E-2</v>
      </c>
    </row>
    <row r="98" spans="1:103" ht="22.5">
      <c r="A98" s="39">
        <v>18</v>
      </c>
      <c r="B98" s="40" t="s">
        <v>191</v>
      </c>
      <c r="C98" s="41" t="s">
        <v>192</v>
      </c>
      <c r="D98" s="42" t="s">
        <v>98</v>
      </c>
      <c r="E98" s="43">
        <v>6</v>
      </c>
      <c r="F98" s="66" t="s">
        <v>3</v>
      </c>
      <c r="G98" s="44" t="e">
        <f t="shared" si="1"/>
        <v>#VALUE!</v>
      </c>
      <c r="H98" s="43" t="s">
        <v>3</v>
      </c>
      <c r="I98" s="43" t="s">
        <v>3</v>
      </c>
      <c r="J98" s="44" t="s">
        <v>3</v>
      </c>
      <c r="K98" s="46" t="s">
        <v>3</v>
      </c>
      <c r="N98" s="38">
        <v>2</v>
      </c>
      <c r="Z98" s="1">
        <v>3</v>
      </c>
      <c r="AA98" s="1">
        <v>1</v>
      </c>
      <c r="AB98" s="1" t="s">
        <v>193</v>
      </c>
      <c r="AY98" s="1">
        <v>1</v>
      </c>
      <c r="AZ98" s="1" t="e">
        <f>IF(AY98=1,#REF!,0)</f>
        <v>#REF!</v>
      </c>
      <c r="BA98" s="1">
        <f>IF(AY98=2,#REF!,0)</f>
        <v>0</v>
      </c>
      <c r="BB98" s="1">
        <f>IF(AY98=3,#REF!,0)</f>
        <v>0</v>
      </c>
      <c r="BC98" s="1">
        <f>IF(AY98=4,#REF!,0)</f>
        <v>0</v>
      </c>
      <c r="BD98" s="1">
        <f>IF(AY98=5,#REF!,0)</f>
        <v>0</v>
      </c>
      <c r="BZ98" s="47">
        <v>3</v>
      </c>
      <c r="CA98" s="47">
        <v>1</v>
      </c>
      <c r="CY98" s="1">
        <v>5.0000000000011403E-2</v>
      </c>
    </row>
    <row r="99" spans="1:103">
      <c r="A99" s="39">
        <v>19</v>
      </c>
      <c r="B99" s="40" t="s">
        <v>194</v>
      </c>
      <c r="C99" s="120" t="s">
        <v>195</v>
      </c>
      <c r="D99" s="42" t="s">
        <v>98</v>
      </c>
      <c r="E99" s="43">
        <v>1</v>
      </c>
      <c r="F99" s="66" t="s">
        <v>3</v>
      </c>
      <c r="G99" s="44" t="e">
        <f t="shared" si="1"/>
        <v>#VALUE!</v>
      </c>
      <c r="H99" s="43" t="s">
        <v>3</v>
      </c>
      <c r="I99" s="43" t="s">
        <v>3</v>
      </c>
      <c r="J99" s="44" t="s">
        <v>3</v>
      </c>
      <c r="K99" s="49" t="s">
        <v>3</v>
      </c>
      <c r="N99" s="38"/>
      <c r="BZ99" s="47"/>
      <c r="CA99" s="47"/>
    </row>
    <row r="100" spans="1:103">
      <c r="A100" s="39"/>
      <c r="B100" s="40" t="s">
        <v>3</v>
      </c>
      <c r="C100" s="41" t="s">
        <v>60</v>
      </c>
      <c r="D100" s="42" t="s">
        <v>3</v>
      </c>
      <c r="E100" s="43" t="s">
        <v>3</v>
      </c>
      <c r="F100" s="43" t="s">
        <v>3</v>
      </c>
      <c r="G100" s="44" t="e">
        <f t="shared" si="1"/>
        <v>#VALUE!</v>
      </c>
      <c r="H100" s="43" t="s">
        <v>3</v>
      </c>
      <c r="I100" s="43" t="s">
        <v>3</v>
      </c>
      <c r="J100" s="44" t="s">
        <v>3</v>
      </c>
      <c r="K100" s="46" t="s">
        <v>3</v>
      </c>
      <c r="N100" s="38">
        <v>2</v>
      </c>
      <c r="Z100" s="1">
        <v>3</v>
      </c>
      <c r="AA100" s="1">
        <v>1</v>
      </c>
      <c r="AB100" s="1" t="s">
        <v>196</v>
      </c>
      <c r="AY100" s="1">
        <v>1</v>
      </c>
      <c r="AZ100" s="1" t="e">
        <f>IF(AY100=1,#REF!,0)</f>
        <v>#REF!</v>
      </c>
      <c r="BA100" s="1">
        <f>IF(AY100=2,#REF!,0)</f>
        <v>0</v>
      </c>
      <c r="BB100" s="1">
        <f>IF(AY100=3,#REF!,0)</f>
        <v>0</v>
      </c>
      <c r="BC100" s="1">
        <f>IF(AY100=4,#REF!,0)</f>
        <v>0</v>
      </c>
      <c r="BD100" s="1">
        <f>IF(AY100=5,#REF!,0)</f>
        <v>0</v>
      </c>
      <c r="BZ100" s="47">
        <v>3</v>
      </c>
      <c r="CA100" s="47">
        <v>1</v>
      </c>
      <c r="CY100" s="1">
        <v>6.2999999999988204E-2</v>
      </c>
    </row>
    <row r="101" spans="1:103">
      <c r="A101" s="39">
        <v>20</v>
      </c>
      <c r="B101" s="40" t="s">
        <v>197</v>
      </c>
      <c r="C101" s="41" t="s">
        <v>198</v>
      </c>
      <c r="D101" s="42" t="s">
        <v>98</v>
      </c>
      <c r="E101" s="43">
        <v>2</v>
      </c>
      <c r="F101" s="66" t="s">
        <v>3</v>
      </c>
      <c r="G101" s="44" t="e">
        <f t="shared" si="1"/>
        <v>#VALUE!</v>
      </c>
      <c r="H101" s="43" t="s">
        <v>3</v>
      </c>
      <c r="I101" s="43" t="s">
        <v>3</v>
      </c>
      <c r="J101" s="44" t="s">
        <v>3</v>
      </c>
      <c r="K101" s="46" t="s">
        <v>3</v>
      </c>
      <c r="N101" s="38">
        <v>2</v>
      </c>
      <c r="Z101" s="1">
        <v>3</v>
      </c>
      <c r="AA101" s="1">
        <v>1</v>
      </c>
      <c r="AB101" s="1" t="s">
        <v>199</v>
      </c>
      <c r="AY101" s="1">
        <v>1</v>
      </c>
      <c r="AZ101" s="1" t="e">
        <f>IF(AY101=1,#REF!,0)</f>
        <v>#REF!</v>
      </c>
      <c r="BA101" s="1">
        <f>IF(AY101=2,#REF!,0)</f>
        <v>0</v>
      </c>
      <c r="BB101" s="1">
        <f>IF(AY101=3,#REF!,0)</f>
        <v>0</v>
      </c>
      <c r="BC101" s="1">
        <f>IF(AY101=4,#REF!,0)</f>
        <v>0</v>
      </c>
      <c r="BD101" s="1">
        <f>IF(AY101=5,#REF!,0)</f>
        <v>0</v>
      </c>
      <c r="BZ101" s="47">
        <v>3</v>
      </c>
      <c r="CA101" s="47">
        <v>1</v>
      </c>
      <c r="CY101" s="1">
        <v>1.9999999999988898E-3</v>
      </c>
    </row>
    <row r="102" spans="1:103">
      <c r="A102" s="121">
        <v>21</v>
      </c>
      <c r="B102" s="40" t="s">
        <v>200</v>
      </c>
      <c r="C102" s="41" t="s">
        <v>201</v>
      </c>
      <c r="D102" s="74" t="s">
        <v>98</v>
      </c>
      <c r="E102" s="75">
        <v>1</v>
      </c>
      <c r="F102" s="75" t="s">
        <v>3</v>
      </c>
      <c r="G102" s="44" t="e">
        <f t="shared" si="1"/>
        <v>#VALUE!</v>
      </c>
      <c r="H102" s="75"/>
      <c r="I102" s="75"/>
      <c r="J102" s="44" t="s">
        <v>3</v>
      </c>
      <c r="K102" s="46" t="s">
        <v>3</v>
      </c>
      <c r="N102" s="38"/>
      <c r="BZ102" s="47"/>
      <c r="CA102" s="47"/>
    </row>
    <row r="103" spans="1:103">
      <c r="A103" s="121">
        <v>22</v>
      </c>
      <c r="B103" s="40" t="s">
        <v>202</v>
      </c>
      <c r="C103" s="122" t="s">
        <v>203</v>
      </c>
      <c r="D103" s="74" t="s">
        <v>98</v>
      </c>
      <c r="E103" s="75">
        <v>1</v>
      </c>
      <c r="F103" s="75" t="s">
        <v>3</v>
      </c>
      <c r="G103" s="44" t="e">
        <f t="shared" si="1"/>
        <v>#VALUE!</v>
      </c>
      <c r="H103" s="75"/>
      <c r="I103" s="75"/>
      <c r="J103" s="44" t="s">
        <v>3</v>
      </c>
      <c r="K103" s="46" t="s">
        <v>3</v>
      </c>
      <c r="N103" s="38">
        <v>2</v>
      </c>
      <c r="Z103" s="1">
        <v>3</v>
      </c>
      <c r="AA103" s="1">
        <v>1</v>
      </c>
      <c r="AB103" s="1" t="s">
        <v>204</v>
      </c>
      <c r="AY103" s="1">
        <v>1</v>
      </c>
      <c r="AZ103" s="1" t="e">
        <f>IF(AY103=1,#REF!,0)</f>
        <v>#REF!</v>
      </c>
      <c r="BA103" s="1">
        <f>IF(AY103=2,#REF!,0)</f>
        <v>0</v>
      </c>
      <c r="BB103" s="1">
        <f>IF(AY103=3,#REF!,0)</f>
        <v>0</v>
      </c>
      <c r="BC103" s="1">
        <f>IF(AY103=4,#REF!,0)</f>
        <v>0</v>
      </c>
      <c r="BD103" s="1">
        <f>IF(AY103=5,#REF!,0)</f>
        <v>0</v>
      </c>
      <c r="BZ103" s="47">
        <v>3</v>
      </c>
      <c r="CA103" s="47">
        <v>1</v>
      </c>
      <c r="CY103" s="1">
        <v>6.0000000000002301E-2</v>
      </c>
    </row>
    <row r="104" spans="1:103">
      <c r="A104" s="121">
        <v>23</v>
      </c>
      <c r="B104" s="40" t="s">
        <v>205</v>
      </c>
      <c r="C104" s="122" t="s">
        <v>206</v>
      </c>
      <c r="D104" s="74" t="s">
        <v>98</v>
      </c>
      <c r="E104" s="75">
        <v>1</v>
      </c>
      <c r="F104" s="75" t="s">
        <v>3</v>
      </c>
      <c r="G104" s="44" t="e">
        <f t="shared" si="1"/>
        <v>#VALUE!</v>
      </c>
      <c r="H104" s="75"/>
      <c r="I104" s="75"/>
      <c r="J104" s="44" t="s">
        <v>3</v>
      </c>
      <c r="K104" s="46" t="s">
        <v>3</v>
      </c>
      <c r="N104" s="38"/>
      <c r="BZ104" s="47"/>
      <c r="CA104" s="47"/>
    </row>
    <row r="105" spans="1:103">
      <c r="A105" s="39">
        <v>24</v>
      </c>
      <c r="B105" s="40" t="s">
        <v>207</v>
      </c>
      <c r="C105" s="41" t="s">
        <v>208</v>
      </c>
      <c r="D105" s="42" t="s">
        <v>98</v>
      </c>
      <c r="E105" s="43">
        <v>2</v>
      </c>
      <c r="F105" s="43" t="s">
        <v>3</v>
      </c>
      <c r="G105" s="44" t="e">
        <f t="shared" si="1"/>
        <v>#VALUE!</v>
      </c>
      <c r="H105" s="43" t="s">
        <v>3</v>
      </c>
      <c r="I105" s="43" t="s">
        <v>3</v>
      </c>
      <c r="J105" s="44" t="s">
        <v>3</v>
      </c>
      <c r="K105" s="46" t="s">
        <v>3</v>
      </c>
      <c r="N105" s="38">
        <v>2</v>
      </c>
      <c r="Z105" s="1">
        <v>12</v>
      </c>
      <c r="AA105" s="1">
        <v>1</v>
      </c>
      <c r="AB105" s="1">
        <v>112</v>
      </c>
      <c r="AY105" s="1">
        <v>1</v>
      </c>
      <c r="AZ105" s="1" t="e">
        <f>IF(AY105=1,#REF!,0)</f>
        <v>#REF!</v>
      </c>
      <c r="BA105" s="1">
        <f>IF(AY105=2,#REF!,0)</f>
        <v>0</v>
      </c>
      <c r="BB105" s="1">
        <f>IF(AY105=3,#REF!,0)</f>
        <v>0</v>
      </c>
      <c r="BC105" s="1">
        <f>IF(AY105=4,#REF!,0)</f>
        <v>0</v>
      </c>
      <c r="BD105" s="1">
        <f>IF(AY105=5,#REF!,0)</f>
        <v>0</v>
      </c>
      <c r="BZ105" s="47">
        <v>12</v>
      </c>
      <c r="CA105" s="47">
        <v>1</v>
      </c>
      <c r="CY105" s="1">
        <v>0</v>
      </c>
    </row>
    <row r="106" spans="1:103">
      <c r="A106" s="39">
        <v>25</v>
      </c>
      <c r="B106" s="40" t="s">
        <v>209</v>
      </c>
      <c r="C106" s="41" t="s">
        <v>210</v>
      </c>
      <c r="D106" s="42" t="s">
        <v>98</v>
      </c>
      <c r="E106" s="43">
        <v>1</v>
      </c>
      <c r="F106" s="43" t="s">
        <v>3</v>
      </c>
      <c r="G106" s="44" t="e">
        <f t="shared" si="1"/>
        <v>#VALUE!</v>
      </c>
      <c r="H106" s="43"/>
      <c r="I106" s="43"/>
      <c r="J106" s="44"/>
      <c r="K106" s="46"/>
      <c r="N106" s="38"/>
      <c r="BZ106" s="47"/>
      <c r="CA106" s="47"/>
    </row>
    <row r="107" spans="1:103">
      <c r="A107" s="39">
        <v>26</v>
      </c>
      <c r="B107" s="40" t="s">
        <v>211</v>
      </c>
      <c r="C107" s="41" t="s">
        <v>212</v>
      </c>
      <c r="D107" s="42" t="s">
        <v>98</v>
      </c>
      <c r="E107" s="43">
        <v>1</v>
      </c>
      <c r="F107" s="43" t="s">
        <v>3</v>
      </c>
      <c r="G107" s="44" t="e">
        <f t="shared" si="1"/>
        <v>#VALUE!</v>
      </c>
      <c r="H107" s="43"/>
      <c r="I107" s="43"/>
      <c r="J107" s="44"/>
      <c r="K107" s="46"/>
      <c r="N107" s="38"/>
      <c r="BZ107" s="47"/>
      <c r="CA107" s="47"/>
    </row>
    <row r="108" spans="1:103">
      <c r="A108" s="39">
        <v>27</v>
      </c>
      <c r="B108" s="40" t="s">
        <v>213</v>
      </c>
      <c r="C108" s="41" t="s">
        <v>214</v>
      </c>
      <c r="D108" s="42" t="s">
        <v>98</v>
      </c>
      <c r="E108" s="43">
        <v>2</v>
      </c>
      <c r="F108" s="43" t="s">
        <v>3</v>
      </c>
      <c r="G108" s="44" t="e">
        <f t="shared" si="1"/>
        <v>#VALUE!</v>
      </c>
      <c r="H108" s="43"/>
      <c r="I108" s="43"/>
      <c r="J108" s="44"/>
      <c r="K108" s="46"/>
      <c r="N108" s="38"/>
      <c r="BZ108" s="47"/>
      <c r="CA108" s="47"/>
    </row>
    <row r="109" spans="1:103">
      <c r="A109" s="39">
        <v>28</v>
      </c>
      <c r="B109" s="40" t="s">
        <v>215</v>
      </c>
      <c r="C109" s="41" t="s">
        <v>216</v>
      </c>
      <c r="D109" s="42" t="s">
        <v>98</v>
      </c>
      <c r="E109" s="43">
        <v>1</v>
      </c>
      <c r="F109" s="43" t="s">
        <v>3</v>
      </c>
      <c r="G109" s="44" t="e">
        <f t="shared" si="1"/>
        <v>#VALUE!</v>
      </c>
      <c r="H109" s="43" t="s">
        <v>3</v>
      </c>
      <c r="I109" s="43" t="s">
        <v>3</v>
      </c>
      <c r="J109" s="44" t="s">
        <v>3</v>
      </c>
      <c r="K109" s="46" t="s">
        <v>3</v>
      </c>
      <c r="N109" s="38"/>
      <c r="BZ109" s="47"/>
      <c r="CA109" s="47"/>
    </row>
    <row r="110" spans="1:103">
      <c r="A110" s="39">
        <v>29</v>
      </c>
      <c r="B110" s="40" t="s">
        <v>217</v>
      </c>
      <c r="C110" s="41" t="s">
        <v>218</v>
      </c>
      <c r="D110" s="42" t="s">
        <v>98</v>
      </c>
      <c r="E110" s="43">
        <v>1</v>
      </c>
      <c r="F110" s="66" t="s">
        <v>3</v>
      </c>
      <c r="G110" s="44" t="e">
        <f t="shared" si="1"/>
        <v>#VALUE!</v>
      </c>
      <c r="H110" s="43"/>
      <c r="I110" s="43"/>
      <c r="J110" s="44"/>
      <c r="K110" s="46"/>
      <c r="N110" s="38">
        <v>2</v>
      </c>
      <c r="Z110" s="1">
        <v>12</v>
      </c>
      <c r="AA110" s="1">
        <v>1</v>
      </c>
      <c r="AB110" s="1">
        <v>86</v>
      </c>
      <c r="AY110" s="1">
        <v>1</v>
      </c>
      <c r="AZ110" s="1" t="e">
        <f>IF(AY110=1,#REF!,0)</f>
        <v>#REF!</v>
      </c>
      <c r="BA110" s="1">
        <f>IF(AY110=2,#REF!,0)</f>
        <v>0</v>
      </c>
      <c r="BB110" s="1">
        <f>IF(AY110=3,#REF!,0)</f>
        <v>0</v>
      </c>
      <c r="BC110" s="1">
        <f>IF(AY110=4,#REF!,0)</f>
        <v>0</v>
      </c>
      <c r="BD110" s="1">
        <f>IF(AY110=5,#REF!,0)</f>
        <v>0</v>
      </c>
      <c r="BZ110" s="47">
        <v>12</v>
      </c>
      <c r="CA110" s="47">
        <v>1</v>
      </c>
      <c r="CY110" s="1">
        <v>6.9999999999979003E-3</v>
      </c>
    </row>
    <row r="111" spans="1:103">
      <c r="A111" s="39">
        <v>30</v>
      </c>
      <c r="B111" s="40" t="s">
        <v>219</v>
      </c>
      <c r="C111" s="120" t="s">
        <v>220</v>
      </c>
      <c r="D111" s="42" t="s">
        <v>98</v>
      </c>
      <c r="E111" s="43">
        <v>1</v>
      </c>
      <c r="F111" s="43" t="s">
        <v>3</v>
      </c>
      <c r="G111" s="44" t="e">
        <f t="shared" si="1"/>
        <v>#VALUE!</v>
      </c>
      <c r="H111" s="43" t="s">
        <v>3</v>
      </c>
      <c r="I111" s="43" t="s">
        <v>3</v>
      </c>
      <c r="J111" s="44" t="s">
        <v>3</v>
      </c>
      <c r="K111" s="49" t="s">
        <v>3</v>
      </c>
      <c r="N111" s="38">
        <v>2</v>
      </c>
      <c r="Z111" s="1">
        <v>12</v>
      </c>
      <c r="AA111" s="1">
        <v>1</v>
      </c>
      <c r="AB111" s="1">
        <v>87</v>
      </c>
      <c r="AY111" s="1">
        <v>1</v>
      </c>
      <c r="AZ111" s="1" t="e">
        <f>IF(AY111=1,#REF!,0)</f>
        <v>#REF!</v>
      </c>
      <c r="BA111" s="1">
        <f>IF(AY111=2,#REF!,0)</f>
        <v>0</v>
      </c>
      <c r="BB111" s="1">
        <f>IF(AY111=3,#REF!,0)</f>
        <v>0</v>
      </c>
      <c r="BC111" s="1">
        <f>IF(AY111=4,#REF!,0)</f>
        <v>0</v>
      </c>
      <c r="BD111" s="1">
        <f>IF(AY111=5,#REF!,0)</f>
        <v>0</v>
      </c>
      <c r="BZ111" s="47">
        <v>12</v>
      </c>
      <c r="CA111" s="47">
        <v>1</v>
      </c>
      <c r="CY111" s="1">
        <v>1.30000000000052E-2</v>
      </c>
    </row>
    <row r="112" spans="1:103">
      <c r="A112" s="39">
        <v>31</v>
      </c>
      <c r="B112" s="40" t="s">
        <v>221</v>
      </c>
      <c r="C112" s="120" t="s">
        <v>222</v>
      </c>
      <c r="D112" s="42" t="s">
        <v>98</v>
      </c>
      <c r="E112" s="43">
        <v>1</v>
      </c>
      <c r="F112" s="43" t="s">
        <v>3</v>
      </c>
      <c r="G112" s="44" t="e">
        <f t="shared" si="1"/>
        <v>#VALUE!</v>
      </c>
      <c r="H112" s="43"/>
      <c r="I112" s="43"/>
      <c r="J112" s="44"/>
      <c r="K112" s="49"/>
      <c r="N112" s="78"/>
    </row>
    <row r="113" spans="1:103">
      <c r="A113" s="39">
        <v>32</v>
      </c>
      <c r="B113" s="40" t="s">
        <v>223</v>
      </c>
      <c r="C113" s="120" t="s">
        <v>224</v>
      </c>
      <c r="D113" s="42" t="s">
        <v>98</v>
      </c>
      <c r="E113" s="43">
        <v>1</v>
      </c>
      <c r="F113" s="43" t="s">
        <v>3</v>
      </c>
      <c r="G113" s="44" t="e">
        <f t="shared" si="1"/>
        <v>#VALUE!</v>
      </c>
      <c r="H113" s="43"/>
      <c r="I113" s="43"/>
      <c r="J113" s="44"/>
      <c r="K113" s="49"/>
      <c r="N113" s="78"/>
    </row>
    <row r="114" spans="1:103">
      <c r="A114" s="39">
        <v>33</v>
      </c>
      <c r="B114" s="40" t="s">
        <v>225</v>
      </c>
      <c r="C114" s="120" t="s">
        <v>226</v>
      </c>
      <c r="D114" s="42" t="s">
        <v>98</v>
      </c>
      <c r="E114" s="43">
        <v>1</v>
      </c>
      <c r="F114" s="43" t="s">
        <v>3</v>
      </c>
      <c r="G114" s="44" t="e">
        <f t="shared" si="1"/>
        <v>#VALUE!</v>
      </c>
      <c r="H114" s="43"/>
      <c r="I114" s="43"/>
      <c r="J114" s="44"/>
      <c r="K114" s="49"/>
      <c r="L114" s="77"/>
      <c r="N114" s="78"/>
    </row>
    <row r="115" spans="1:103">
      <c r="A115" s="39">
        <v>34</v>
      </c>
      <c r="B115" s="40" t="s">
        <v>227</v>
      </c>
      <c r="C115" s="120" t="s">
        <v>228</v>
      </c>
      <c r="D115" s="42" t="s">
        <v>98</v>
      </c>
      <c r="E115" s="43">
        <v>1.01</v>
      </c>
      <c r="F115" s="43" t="s">
        <v>3</v>
      </c>
      <c r="G115" s="44" t="e">
        <f t="shared" si="1"/>
        <v>#VALUE!</v>
      </c>
      <c r="H115" s="43" t="s">
        <v>3</v>
      </c>
      <c r="I115" s="43" t="s">
        <v>3</v>
      </c>
      <c r="J115" s="44" t="s">
        <v>3</v>
      </c>
      <c r="K115" s="49" t="s">
        <v>3</v>
      </c>
      <c r="N115" s="78"/>
    </row>
    <row r="116" spans="1:103" s="78" customFormat="1">
      <c r="A116" s="39">
        <v>35</v>
      </c>
      <c r="B116" s="40" t="s">
        <v>229</v>
      </c>
      <c r="C116" s="120" t="s">
        <v>230</v>
      </c>
      <c r="D116" s="42" t="s">
        <v>98</v>
      </c>
      <c r="E116" s="43">
        <v>35.35</v>
      </c>
      <c r="F116" s="43" t="s">
        <v>3</v>
      </c>
      <c r="G116" s="44" t="e">
        <f t="shared" si="1"/>
        <v>#VALUE!</v>
      </c>
      <c r="H116" s="43"/>
      <c r="I116" s="43"/>
      <c r="J116" s="44"/>
      <c r="K116" s="49"/>
      <c r="L116" s="2"/>
    </row>
    <row r="117" spans="1:103">
      <c r="A117" s="39">
        <v>35</v>
      </c>
      <c r="B117" s="40" t="s">
        <v>231</v>
      </c>
      <c r="C117" s="120" t="s">
        <v>232</v>
      </c>
      <c r="D117" s="42" t="s">
        <v>98</v>
      </c>
      <c r="E117" s="43">
        <v>7.07</v>
      </c>
      <c r="F117" s="43">
        <v>3</v>
      </c>
      <c r="G117" s="44">
        <f t="shared" si="1"/>
        <v>21.21</v>
      </c>
      <c r="H117" s="43"/>
      <c r="I117" s="43"/>
      <c r="J117" s="44"/>
      <c r="K117" s="49"/>
      <c r="N117" s="78"/>
    </row>
    <row r="118" spans="1:103">
      <c r="A118" s="94"/>
      <c r="B118" s="95" t="s">
        <v>66</v>
      </c>
      <c r="C118" s="96" t="str">
        <f>CONCATENATE(B80," ",C80)</f>
        <v>89 Ostatní konstrukce na trubním vedení</v>
      </c>
      <c r="D118" s="97"/>
      <c r="E118" s="98"/>
      <c r="F118" s="99"/>
      <c r="G118" s="44">
        <f t="shared" si="1"/>
        <v>0</v>
      </c>
      <c r="H118" s="100"/>
      <c r="I118" s="100"/>
      <c r="J118" s="44" t="s">
        <v>3</v>
      </c>
      <c r="K118" s="46" t="s">
        <v>3</v>
      </c>
      <c r="N118" s="78"/>
    </row>
    <row r="119" spans="1:103">
      <c r="A119" s="31"/>
      <c r="B119" s="32" t="s">
        <v>233</v>
      </c>
      <c r="C119" s="33" t="s">
        <v>234</v>
      </c>
      <c r="D119" s="97"/>
      <c r="E119" s="105"/>
      <c r="F119" s="105"/>
      <c r="G119" s="44">
        <f t="shared" si="1"/>
        <v>0</v>
      </c>
      <c r="H119" s="37"/>
      <c r="I119" s="37"/>
      <c r="J119" s="44" t="s">
        <v>3</v>
      </c>
      <c r="K119" s="123" t="s">
        <v>3</v>
      </c>
      <c r="N119" s="78"/>
    </row>
    <row r="120" spans="1:103" ht="22.5">
      <c r="A120" s="39">
        <v>1</v>
      </c>
      <c r="B120" s="40" t="s">
        <v>235</v>
      </c>
      <c r="C120" s="41" t="s">
        <v>236</v>
      </c>
      <c r="D120" s="42" t="s">
        <v>34</v>
      </c>
      <c r="E120" s="43">
        <v>22</v>
      </c>
      <c r="F120" s="43" t="s">
        <v>3</v>
      </c>
      <c r="G120" s="44" t="e">
        <f t="shared" si="1"/>
        <v>#VALUE!</v>
      </c>
      <c r="H120" s="48" t="s">
        <v>3</v>
      </c>
      <c r="I120" s="43" t="s">
        <v>3</v>
      </c>
      <c r="J120" s="46" t="s">
        <v>3</v>
      </c>
      <c r="K120" s="46" t="s">
        <v>3</v>
      </c>
      <c r="N120" s="38">
        <v>4</v>
      </c>
      <c r="AZ120" s="87" t="e">
        <f>SUM(AZ75:AZ111)</f>
        <v>#REF!</v>
      </c>
      <c r="BA120" s="87">
        <f>SUM(BA75:BA111)</f>
        <v>0</v>
      </c>
      <c r="BB120" s="87">
        <f>SUM(BB75:BB111)</f>
        <v>0</v>
      </c>
      <c r="BC120" s="87">
        <f>SUM(BC75:BC111)</f>
        <v>0</v>
      </c>
      <c r="BD120" s="87">
        <f>SUM(BD75:BD111)</f>
        <v>0</v>
      </c>
    </row>
    <row r="121" spans="1:103" ht="23.85" customHeight="1">
      <c r="A121" s="39">
        <v>2</v>
      </c>
      <c r="B121" s="40" t="s">
        <v>237</v>
      </c>
      <c r="C121" s="41" t="s">
        <v>238</v>
      </c>
      <c r="D121" s="42" t="s">
        <v>34</v>
      </c>
      <c r="E121" s="43">
        <v>44</v>
      </c>
      <c r="F121" s="43" t="s">
        <v>3</v>
      </c>
      <c r="G121" s="44" t="e">
        <f t="shared" si="1"/>
        <v>#VALUE!</v>
      </c>
      <c r="H121" s="48" t="s">
        <v>3</v>
      </c>
      <c r="I121" s="43" t="s">
        <v>3</v>
      </c>
      <c r="J121" s="54"/>
      <c r="K121" s="49" t="s">
        <v>3</v>
      </c>
      <c r="N121" s="38">
        <v>1</v>
      </c>
    </row>
    <row r="122" spans="1:103" ht="22.5">
      <c r="A122" s="39">
        <v>3</v>
      </c>
      <c r="B122" s="40" t="s">
        <v>239</v>
      </c>
      <c r="C122" s="41" t="s">
        <v>240</v>
      </c>
      <c r="D122" s="42" t="s">
        <v>34</v>
      </c>
      <c r="E122" s="43">
        <v>29.5</v>
      </c>
      <c r="F122" s="43" t="s">
        <v>3</v>
      </c>
      <c r="G122" s="44" t="e">
        <f t="shared" si="1"/>
        <v>#VALUE!</v>
      </c>
      <c r="H122" s="48" t="s">
        <v>3</v>
      </c>
      <c r="I122" s="43" t="s">
        <v>3</v>
      </c>
      <c r="J122" s="54"/>
      <c r="K122" s="49" t="s">
        <v>3</v>
      </c>
      <c r="N122" s="38"/>
    </row>
    <row r="123" spans="1:103" ht="22.5">
      <c r="A123" s="39">
        <v>4</v>
      </c>
      <c r="B123" s="40" t="s">
        <v>241</v>
      </c>
      <c r="C123" s="41" t="s">
        <v>242</v>
      </c>
      <c r="D123" s="42" t="s">
        <v>34</v>
      </c>
      <c r="E123" s="43">
        <v>38.9</v>
      </c>
      <c r="F123" s="43" t="s">
        <v>3</v>
      </c>
      <c r="G123" s="44" t="e">
        <f t="shared" si="1"/>
        <v>#VALUE!</v>
      </c>
      <c r="H123" s="48" t="s">
        <v>3</v>
      </c>
      <c r="I123" s="43" t="s">
        <v>3</v>
      </c>
      <c r="J123" s="46" t="s">
        <v>3</v>
      </c>
      <c r="K123" s="46" t="s">
        <v>3</v>
      </c>
      <c r="N123" s="38"/>
    </row>
    <row r="124" spans="1:103" ht="23.85" customHeight="1">
      <c r="A124" s="39">
        <v>5</v>
      </c>
      <c r="B124" s="40" t="s">
        <v>243</v>
      </c>
      <c r="C124" s="41" t="s">
        <v>244</v>
      </c>
      <c r="D124" s="42" t="s">
        <v>34</v>
      </c>
      <c r="E124" s="43">
        <v>77.8</v>
      </c>
      <c r="F124" s="43" t="s">
        <v>3</v>
      </c>
      <c r="G124" s="44" t="e">
        <f t="shared" si="1"/>
        <v>#VALUE!</v>
      </c>
      <c r="H124" s="48" t="s">
        <v>3</v>
      </c>
      <c r="I124" s="43" t="s">
        <v>3</v>
      </c>
      <c r="J124" s="54"/>
      <c r="K124" s="49" t="s">
        <v>3</v>
      </c>
      <c r="N124" s="38"/>
    </row>
    <row r="125" spans="1:103" ht="13.7" customHeight="1">
      <c r="A125" s="121"/>
      <c r="B125" s="95" t="s">
        <v>66</v>
      </c>
      <c r="C125" s="96" t="s">
        <v>245</v>
      </c>
      <c r="D125" s="124"/>
      <c r="E125" s="125"/>
      <c r="F125" s="125"/>
      <c r="G125" s="44">
        <f t="shared" si="1"/>
        <v>0</v>
      </c>
      <c r="H125" s="48"/>
      <c r="I125" s="43"/>
      <c r="J125" s="44" t="s">
        <v>3</v>
      </c>
      <c r="K125" s="49" t="s">
        <v>3</v>
      </c>
      <c r="N125" s="38"/>
    </row>
    <row r="126" spans="1:103">
      <c r="A126" s="126" t="s">
        <v>13</v>
      </c>
      <c r="B126" s="127" t="s">
        <v>246</v>
      </c>
      <c r="C126" s="128" t="s">
        <v>247</v>
      </c>
      <c r="D126" s="129"/>
      <c r="E126" s="130"/>
      <c r="F126" s="37"/>
      <c r="G126" s="44">
        <f t="shared" si="1"/>
        <v>0</v>
      </c>
      <c r="H126" s="132"/>
      <c r="I126" s="37"/>
      <c r="J126" s="44" t="s">
        <v>3</v>
      </c>
      <c r="K126" s="85" t="s">
        <v>3</v>
      </c>
      <c r="N126" s="38"/>
    </row>
    <row r="127" spans="1:103" ht="12" customHeight="1">
      <c r="A127" s="133">
        <v>1</v>
      </c>
      <c r="B127" s="134" t="s">
        <v>248</v>
      </c>
      <c r="C127" s="135" t="s">
        <v>249</v>
      </c>
      <c r="D127" s="136" t="s">
        <v>63</v>
      </c>
      <c r="E127" s="137">
        <v>26.7</v>
      </c>
      <c r="F127" s="137" t="s">
        <v>3</v>
      </c>
      <c r="G127" s="44" t="e">
        <f t="shared" si="1"/>
        <v>#VALUE!</v>
      </c>
      <c r="H127" s="130"/>
      <c r="I127" s="37"/>
      <c r="J127" s="44" t="s">
        <v>3</v>
      </c>
      <c r="K127" s="85" t="s">
        <v>3</v>
      </c>
      <c r="N127" s="38">
        <v>2</v>
      </c>
      <c r="Z127" s="1">
        <v>12</v>
      </c>
      <c r="AA127" s="1">
        <v>0</v>
      </c>
      <c r="AB127" s="1">
        <v>105</v>
      </c>
      <c r="AY127" s="1">
        <v>2</v>
      </c>
      <c r="AZ127" s="1">
        <f>IF(AY127=1,#REF!,0)</f>
        <v>0</v>
      </c>
      <c r="BA127" s="1" t="e">
        <f>IF(AY127=2,#REF!,0)</f>
        <v>#REF!</v>
      </c>
      <c r="BB127" s="1">
        <f>IF(AY127=3,#REF!,0)</f>
        <v>0</v>
      </c>
      <c r="BC127" s="1">
        <f>IF(AY127=4,#REF!,0)</f>
        <v>0</v>
      </c>
      <c r="BD127" s="1">
        <f>IF(AY127=5,#REF!,0)</f>
        <v>0</v>
      </c>
      <c r="BZ127" s="47">
        <v>12</v>
      </c>
      <c r="CA127" s="47">
        <v>0</v>
      </c>
      <c r="CY127" s="1">
        <v>1.99999999999978E-4</v>
      </c>
    </row>
    <row r="128" spans="1:103" ht="12" customHeight="1">
      <c r="A128" s="126" t="s">
        <v>3</v>
      </c>
      <c r="B128" s="138" t="s">
        <v>66</v>
      </c>
      <c r="C128" s="139" t="s">
        <v>250</v>
      </c>
      <c r="D128" s="129"/>
      <c r="E128" s="130"/>
      <c r="F128" s="37"/>
      <c r="G128" s="44">
        <f t="shared" si="1"/>
        <v>0</v>
      </c>
      <c r="H128" s="130"/>
      <c r="I128" s="37"/>
      <c r="J128" s="130"/>
      <c r="K128" s="85" t="s">
        <v>3</v>
      </c>
      <c r="N128" s="38">
        <v>2</v>
      </c>
      <c r="Z128" s="1">
        <v>12</v>
      </c>
      <c r="AA128" s="1">
        <v>0</v>
      </c>
      <c r="AB128" s="1">
        <v>104</v>
      </c>
      <c r="AY128" s="1">
        <v>2</v>
      </c>
      <c r="AZ128" s="1">
        <f>IF(AY128=1,#REF!,0)</f>
        <v>0</v>
      </c>
      <c r="BA128" s="1" t="e">
        <f>IF(AY128=2,#REF!,0)</f>
        <v>#REF!</v>
      </c>
      <c r="BB128" s="1">
        <f>IF(AY128=3,#REF!,0)</f>
        <v>0</v>
      </c>
      <c r="BC128" s="1">
        <f>IF(AY128=4,#REF!,0)</f>
        <v>0</v>
      </c>
      <c r="BD128" s="1">
        <f>IF(AY128=5,#REF!,0)</f>
        <v>0</v>
      </c>
      <c r="BZ128" s="47">
        <v>12</v>
      </c>
      <c r="CA128" s="47">
        <v>0</v>
      </c>
      <c r="CY128" s="1">
        <v>9.9999999999944599E-4</v>
      </c>
    </row>
    <row r="129" spans="1:103">
      <c r="A129" s="2"/>
      <c r="C129" s="38"/>
      <c r="E129" s="1"/>
      <c r="N129" s="38">
        <v>2</v>
      </c>
      <c r="Z129" s="1">
        <v>12</v>
      </c>
      <c r="AA129" s="1">
        <v>0</v>
      </c>
      <c r="AB129" s="1">
        <v>106</v>
      </c>
      <c r="AY129" s="1">
        <v>2</v>
      </c>
      <c r="AZ129" s="1">
        <f>IF(AY129=1,#REF!,0)</f>
        <v>0</v>
      </c>
      <c r="BA129" s="1" t="e">
        <f>IF(AY129=2,#REF!,0)</f>
        <v>#REF!</v>
      </c>
      <c r="BB129" s="1">
        <f>IF(AY129=3,#REF!,0)</f>
        <v>0</v>
      </c>
      <c r="BC129" s="1">
        <f>IF(AY129=4,#REF!,0)</f>
        <v>0</v>
      </c>
      <c r="BD129" s="1">
        <f>IF(AY129=5,#REF!,0)</f>
        <v>0</v>
      </c>
      <c r="BZ129" s="47">
        <v>12</v>
      </c>
      <c r="CA129" s="47">
        <v>0</v>
      </c>
      <c r="CY129" s="1">
        <v>0</v>
      </c>
    </row>
    <row r="130" spans="1:103" ht="23.85" customHeight="1">
      <c r="E130" s="1"/>
      <c r="N130" s="38"/>
      <c r="BZ130" s="47"/>
      <c r="CA130" s="47"/>
    </row>
    <row r="131" spans="1:103" ht="12.75" customHeight="1">
      <c r="E131" s="1"/>
      <c r="N131" s="38"/>
      <c r="BZ131" s="47"/>
      <c r="CA131" s="47"/>
    </row>
    <row r="132" spans="1:103" ht="12" customHeight="1">
      <c r="E132" s="1"/>
      <c r="N132" s="38"/>
      <c r="BZ132" s="47"/>
      <c r="CA132" s="47"/>
    </row>
    <row r="133" spans="1:103">
      <c r="E133" s="1"/>
      <c r="N133" s="38"/>
      <c r="BZ133" s="47"/>
      <c r="CA133" s="47"/>
    </row>
    <row r="134" spans="1:103" ht="12" customHeight="1">
      <c r="E134" s="1"/>
      <c r="N134" s="38"/>
      <c r="BZ134" s="47"/>
      <c r="CA134" s="47"/>
    </row>
    <row r="135" spans="1:103">
      <c r="E135" s="1"/>
      <c r="N135" s="38"/>
      <c r="BZ135" s="47"/>
      <c r="CA135" s="47"/>
    </row>
    <row r="136" spans="1:103">
      <c r="E136" s="1"/>
      <c r="N136" s="38"/>
      <c r="BZ136" s="47"/>
      <c r="CA136" s="47"/>
    </row>
    <row r="137" spans="1:103">
      <c r="E137" s="1"/>
      <c r="N137" s="38"/>
      <c r="BZ137" s="47"/>
      <c r="CA137" s="47"/>
    </row>
    <row r="138" spans="1:103">
      <c r="E138" s="1"/>
      <c r="N138" s="38"/>
      <c r="BZ138" s="47"/>
      <c r="CA138" s="47"/>
    </row>
    <row r="139" spans="1:103">
      <c r="E139" s="1"/>
      <c r="N139" s="38"/>
      <c r="BZ139" s="47"/>
      <c r="CA139" s="47"/>
    </row>
    <row r="140" spans="1:103">
      <c r="E140" s="1"/>
      <c r="N140" s="38"/>
      <c r="BZ140" s="47"/>
      <c r="CA140" s="47"/>
    </row>
    <row r="141" spans="1:103" ht="12.6" customHeight="1">
      <c r="E141" s="1"/>
      <c r="N141" s="38"/>
      <c r="BZ141" s="47"/>
      <c r="CA141" s="47"/>
    </row>
    <row r="142" spans="1:103" ht="12.6" customHeight="1">
      <c r="E142" s="1"/>
      <c r="N142" s="38"/>
      <c r="BZ142" s="47"/>
      <c r="CA142" s="47"/>
    </row>
    <row r="143" spans="1:103" ht="12.6" customHeight="1">
      <c r="E143" s="1"/>
      <c r="N143" s="38"/>
      <c r="BZ143" s="47"/>
      <c r="CA143" s="47"/>
    </row>
    <row r="144" spans="1:103" ht="12.6" customHeight="1">
      <c r="E144" s="1"/>
      <c r="N144" s="38"/>
      <c r="BZ144" s="47"/>
      <c r="CA144" s="47"/>
    </row>
    <row r="145" spans="1:68" ht="12.6" customHeight="1">
      <c r="E145" s="1"/>
      <c r="L145" s="1"/>
      <c r="BO145" s="47"/>
      <c r="BP145" s="47"/>
    </row>
    <row r="146" spans="1:68" ht="12.6" customHeight="1">
      <c r="E146" s="1"/>
      <c r="L146" s="1"/>
      <c r="BO146" s="47"/>
      <c r="BP146" s="47"/>
    </row>
    <row r="147" spans="1:68" ht="12.6" customHeight="1">
      <c r="E147" s="1"/>
      <c r="L147" s="1"/>
      <c r="BO147" s="47"/>
      <c r="BP147" s="47"/>
    </row>
    <row r="148" spans="1:68" ht="12.6" customHeight="1">
      <c r="E148" s="1"/>
      <c r="L148" s="1"/>
      <c r="BO148" s="47"/>
      <c r="BP148" s="47"/>
    </row>
    <row r="149" spans="1:68" ht="12.6" customHeight="1">
      <c r="E149" s="1"/>
      <c r="L149" s="1"/>
      <c r="BO149" s="47"/>
      <c r="BP149" s="47"/>
    </row>
    <row r="150" spans="1:68">
      <c r="E150" s="1"/>
      <c r="L150" s="1"/>
      <c r="BO150" s="47"/>
      <c r="BP150" s="47"/>
    </row>
    <row r="151" spans="1:68">
      <c r="E151" s="1"/>
      <c r="L151" s="1"/>
      <c r="BO151" s="47"/>
      <c r="BP151" s="47"/>
    </row>
    <row r="152" spans="1:68">
      <c r="E152" s="1"/>
      <c r="L152" s="1"/>
      <c r="BO152" s="47"/>
      <c r="BP152" s="47"/>
    </row>
    <row r="153" spans="1:68">
      <c r="E153" s="1"/>
      <c r="L153" s="1"/>
      <c r="BO153" s="47"/>
      <c r="BP153" s="47"/>
    </row>
    <row r="154" spans="1:68">
      <c r="E154" s="1"/>
      <c r="L154" s="1"/>
      <c r="BO154" s="47"/>
      <c r="BP154" s="47"/>
    </row>
    <row r="155" spans="1:68" ht="22.7" customHeight="1">
      <c r="A155" s="141"/>
      <c r="B155" s="141"/>
      <c r="L155" s="1"/>
      <c r="BO155" s="47"/>
      <c r="BP155" s="47"/>
    </row>
    <row r="156" spans="1:68">
      <c r="C156" s="143"/>
      <c r="D156" s="143"/>
      <c r="E156" s="144"/>
      <c r="F156" s="143"/>
      <c r="G156" s="145"/>
      <c r="L156" s="1"/>
      <c r="BO156" s="47"/>
      <c r="BP156" s="47"/>
    </row>
    <row r="157" spans="1:68">
      <c r="A157" s="141"/>
      <c r="B157" s="141"/>
    </row>
    <row r="158" spans="1:68" ht="23.85" customHeight="1"/>
    <row r="162" ht="23.85" customHeight="1"/>
    <row r="165" ht="23.85" customHeight="1"/>
  </sheetData>
  <mergeCells count="6">
    <mergeCell ref="A1:G1"/>
    <mergeCell ref="A3:B3"/>
    <mergeCell ref="H3:H4"/>
    <mergeCell ref="A4:B4"/>
    <mergeCell ref="E6:G6"/>
    <mergeCell ref="H6:J6"/>
  </mergeCells>
  <pageMargins left="0.7" right="0.7" top="0.78740157499999996" bottom="0.78740157499999996" header="0.3" footer="0.3"/>
  <ignoredErrors>
    <ignoredError sqref="G9" evalError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6C3F49-0248-455B-8336-9CF843621A23}">
  <dimension ref="A1:I134"/>
  <sheetViews>
    <sheetView workbookViewId="0">
      <selection activeCell="F6" sqref="F6"/>
    </sheetView>
  </sheetViews>
  <sheetFormatPr defaultColWidth="9.140625" defaultRowHeight="15"/>
  <cols>
    <col min="1" max="1" width="28.7109375" style="408" customWidth="1"/>
    <col min="2" max="2" width="6.5703125" style="408" bestFit="1" customWidth="1"/>
    <col min="3" max="4" width="7.85546875" style="409" bestFit="1" customWidth="1"/>
    <col min="5" max="5" width="13.42578125" style="409" bestFit="1" customWidth="1"/>
    <col min="6" max="6" width="8.85546875" style="409" bestFit="1" customWidth="1"/>
    <col min="7" max="7" width="12.5703125" style="409" bestFit="1" customWidth="1"/>
    <col min="8" max="10" width="0" style="401" hidden="1" customWidth="1"/>
    <col min="11" max="256" width="9.140625" style="401"/>
    <col min="257" max="257" width="28.7109375" style="401" customWidth="1"/>
    <col min="258" max="258" width="6.5703125" style="401" bestFit="1" customWidth="1"/>
    <col min="259" max="260" width="7.85546875" style="401" bestFit="1" customWidth="1"/>
    <col min="261" max="261" width="13.42578125" style="401" bestFit="1" customWidth="1"/>
    <col min="262" max="262" width="8.85546875" style="401" bestFit="1" customWidth="1"/>
    <col min="263" max="263" width="12.5703125" style="401" bestFit="1" customWidth="1"/>
    <col min="264" max="266" width="0" style="401" hidden="1" customWidth="1"/>
    <col min="267" max="512" width="9.140625" style="401"/>
    <col min="513" max="513" width="28.7109375" style="401" customWidth="1"/>
    <col min="514" max="514" width="6.5703125" style="401" bestFit="1" customWidth="1"/>
    <col min="515" max="516" width="7.85546875" style="401" bestFit="1" customWidth="1"/>
    <col min="517" max="517" width="13.42578125" style="401" bestFit="1" customWidth="1"/>
    <col min="518" max="518" width="8.85546875" style="401" bestFit="1" customWidth="1"/>
    <col min="519" max="519" width="12.5703125" style="401" bestFit="1" customWidth="1"/>
    <col min="520" max="522" width="0" style="401" hidden="1" customWidth="1"/>
    <col min="523" max="768" width="9.140625" style="401"/>
    <col min="769" max="769" width="28.7109375" style="401" customWidth="1"/>
    <col min="770" max="770" width="6.5703125" style="401" bestFit="1" customWidth="1"/>
    <col min="771" max="772" width="7.85546875" style="401" bestFit="1" customWidth="1"/>
    <col min="773" max="773" width="13.42578125" style="401" bestFit="1" customWidth="1"/>
    <col min="774" max="774" width="8.85546875" style="401" bestFit="1" customWidth="1"/>
    <col min="775" max="775" width="12.5703125" style="401" bestFit="1" customWidth="1"/>
    <col min="776" max="778" width="0" style="401" hidden="1" customWidth="1"/>
    <col min="779" max="1024" width="9.140625" style="401"/>
    <col min="1025" max="1025" width="28.7109375" style="401" customWidth="1"/>
    <col min="1026" max="1026" width="6.5703125" style="401" bestFit="1" customWidth="1"/>
    <col min="1027" max="1028" width="7.85546875" style="401" bestFit="1" customWidth="1"/>
    <col min="1029" max="1029" width="13.42578125" style="401" bestFit="1" customWidth="1"/>
    <col min="1030" max="1030" width="8.85546875" style="401" bestFit="1" customWidth="1"/>
    <col min="1031" max="1031" width="12.5703125" style="401" bestFit="1" customWidth="1"/>
    <col min="1032" max="1034" width="0" style="401" hidden="1" customWidth="1"/>
    <col min="1035" max="1280" width="9.140625" style="401"/>
    <col min="1281" max="1281" width="28.7109375" style="401" customWidth="1"/>
    <col min="1282" max="1282" width="6.5703125" style="401" bestFit="1" customWidth="1"/>
    <col min="1283" max="1284" width="7.85546875" style="401" bestFit="1" customWidth="1"/>
    <col min="1285" max="1285" width="13.42578125" style="401" bestFit="1" customWidth="1"/>
    <col min="1286" max="1286" width="8.85546875" style="401" bestFit="1" customWidth="1"/>
    <col min="1287" max="1287" width="12.5703125" style="401" bestFit="1" customWidth="1"/>
    <col min="1288" max="1290" width="0" style="401" hidden="1" customWidth="1"/>
    <col min="1291" max="1536" width="9.140625" style="401"/>
    <col min="1537" max="1537" width="28.7109375" style="401" customWidth="1"/>
    <col min="1538" max="1538" width="6.5703125" style="401" bestFit="1" customWidth="1"/>
    <col min="1539" max="1540" width="7.85546875" style="401" bestFit="1" customWidth="1"/>
    <col min="1541" max="1541" width="13.42578125" style="401" bestFit="1" customWidth="1"/>
    <col min="1542" max="1542" width="8.85546875" style="401" bestFit="1" customWidth="1"/>
    <col min="1543" max="1543" width="12.5703125" style="401" bestFit="1" customWidth="1"/>
    <col min="1544" max="1546" width="0" style="401" hidden="1" customWidth="1"/>
    <col min="1547" max="1792" width="9.140625" style="401"/>
    <col min="1793" max="1793" width="28.7109375" style="401" customWidth="1"/>
    <col min="1794" max="1794" width="6.5703125" style="401" bestFit="1" customWidth="1"/>
    <col min="1795" max="1796" width="7.85546875" style="401" bestFit="1" customWidth="1"/>
    <col min="1797" max="1797" width="13.42578125" style="401" bestFit="1" customWidth="1"/>
    <col min="1798" max="1798" width="8.85546875" style="401" bestFit="1" customWidth="1"/>
    <col min="1799" max="1799" width="12.5703125" style="401" bestFit="1" customWidth="1"/>
    <col min="1800" max="1802" width="0" style="401" hidden="1" customWidth="1"/>
    <col min="1803" max="2048" width="9.140625" style="401"/>
    <col min="2049" max="2049" width="28.7109375" style="401" customWidth="1"/>
    <col min="2050" max="2050" width="6.5703125" style="401" bestFit="1" customWidth="1"/>
    <col min="2051" max="2052" width="7.85546875" style="401" bestFit="1" customWidth="1"/>
    <col min="2053" max="2053" width="13.42578125" style="401" bestFit="1" customWidth="1"/>
    <col min="2054" max="2054" width="8.85546875" style="401" bestFit="1" customWidth="1"/>
    <col min="2055" max="2055" width="12.5703125" style="401" bestFit="1" customWidth="1"/>
    <col min="2056" max="2058" width="0" style="401" hidden="1" customWidth="1"/>
    <col min="2059" max="2304" width="9.140625" style="401"/>
    <col min="2305" max="2305" width="28.7109375" style="401" customWidth="1"/>
    <col min="2306" max="2306" width="6.5703125" style="401" bestFit="1" customWidth="1"/>
    <col min="2307" max="2308" width="7.85546875" style="401" bestFit="1" customWidth="1"/>
    <col min="2309" max="2309" width="13.42578125" style="401" bestFit="1" customWidth="1"/>
    <col min="2310" max="2310" width="8.85546875" style="401" bestFit="1" customWidth="1"/>
    <col min="2311" max="2311" width="12.5703125" style="401" bestFit="1" customWidth="1"/>
    <col min="2312" max="2314" width="0" style="401" hidden="1" customWidth="1"/>
    <col min="2315" max="2560" width="9.140625" style="401"/>
    <col min="2561" max="2561" width="28.7109375" style="401" customWidth="1"/>
    <col min="2562" max="2562" width="6.5703125" style="401" bestFit="1" customWidth="1"/>
    <col min="2563" max="2564" width="7.85546875" style="401" bestFit="1" customWidth="1"/>
    <col min="2565" max="2565" width="13.42578125" style="401" bestFit="1" customWidth="1"/>
    <col min="2566" max="2566" width="8.85546875" style="401" bestFit="1" customWidth="1"/>
    <col min="2567" max="2567" width="12.5703125" style="401" bestFit="1" customWidth="1"/>
    <col min="2568" max="2570" width="0" style="401" hidden="1" customWidth="1"/>
    <col min="2571" max="2816" width="9.140625" style="401"/>
    <col min="2817" max="2817" width="28.7109375" style="401" customWidth="1"/>
    <col min="2818" max="2818" width="6.5703125" style="401" bestFit="1" customWidth="1"/>
    <col min="2819" max="2820" width="7.85546875" style="401" bestFit="1" customWidth="1"/>
    <col min="2821" max="2821" width="13.42578125" style="401" bestFit="1" customWidth="1"/>
    <col min="2822" max="2822" width="8.85546875" style="401" bestFit="1" customWidth="1"/>
    <col min="2823" max="2823" width="12.5703125" style="401" bestFit="1" customWidth="1"/>
    <col min="2824" max="2826" width="0" style="401" hidden="1" customWidth="1"/>
    <col min="2827" max="3072" width="9.140625" style="401"/>
    <col min="3073" max="3073" width="28.7109375" style="401" customWidth="1"/>
    <col min="3074" max="3074" width="6.5703125" style="401" bestFit="1" customWidth="1"/>
    <col min="3075" max="3076" width="7.85546875" style="401" bestFit="1" customWidth="1"/>
    <col min="3077" max="3077" width="13.42578125" style="401" bestFit="1" customWidth="1"/>
    <col min="3078" max="3078" width="8.85546875" style="401" bestFit="1" customWidth="1"/>
    <col min="3079" max="3079" width="12.5703125" style="401" bestFit="1" customWidth="1"/>
    <col min="3080" max="3082" width="0" style="401" hidden="1" customWidth="1"/>
    <col min="3083" max="3328" width="9.140625" style="401"/>
    <col min="3329" max="3329" width="28.7109375" style="401" customWidth="1"/>
    <col min="3330" max="3330" width="6.5703125" style="401" bestFit="1" customWidth="1"/>
    <col min="3331" max="3332" width="7.85546875" style="401" bestFit="1" customWidth="1"/>
    <col min="3333" max="3333" width="13.42578125" style="401" bestFit="1" customWidth="1"/>
    <col min="3334" max="3334" width="8.85546875" style="401" bestFit="1" customWidth="1"/>
    <col min="3335" max="3335" width="12.5703125" style="401" bestFit="1" customWidth="1"/>
    <col min="3336" max="3338" width="0" style="401" hidden="1" customWidth="1"/>
    <col min="3339" max="3584" width="9.140625" style="401"/>
    <col min="3585" max="3585" width="28.7109375" style="401" customWidth="1"/>
    <col min="3586" max="3586" width="6.5703125" style="401" bestFit="1" customWidth="1"/>
    <col min="3587" max="3588" width="7.85546875" style="401" bestFit="1" customWidth="1"/>
    <col min="3589" max="3589" width="13.42578125" style="401" bestFit="1" customWidth="1"/>
    <col min="3590" max="3590" width="8.85546875" style="401" bestFit="1" customWidth="1"/>
    <col min="3591" max="3591" width="12.5703125" style="401" bestFit="1" customWidth="1"/>
    <col min="3592" max="3594" width="0" style="401" hidden="1" customWidth="1"/>
    <col min="3595" max="3840" width="9.140625" style="401"/>
    <col min="3841" max="3841" width="28.7109375" style="401" customWidth="1"/>
    <col min="3842" max="3842" width="6.5703125" style="401" bestFit="1" customWidth="1"/>
    <col min="3843" max="3844" width="7.85546875" style="401" bestFit="1" customWidth="1"/>
    <col min="3845" max="3845" width="13.42578125" style="401" bestFit="1" customWidth="1"/>
    <col min="3846" max="3846" width="8.85546875" style="401" bestFit="1" customWidth="1"/>
    <col min="3847" max="3847" width="12.5703125" style="401" bestFit="1" customWidth="1"/>
    <col min="3848" max="3850" width="0" style="401" hidden="1" customWidth="1"/>
    <col min="3851" max="4096" width="9.140625" style="401"/>
    <col min="4097" max="4097" width="28.7109375" style="401" customWidth="1"/>
    <col min="4098" max="4098" width="6.5703125" style="401" bestFit="1" customWidth="1"/>
    <col min="4099" max="4100" width="7.85546875" style="401" bestFit="1" customWidth="1"/>
    <col min="4101" max="4101" width="13.42578125" style="401" bestFit="1" customWidth="1"/>
    <col min="4102" max="4102" width="8.85546875" style="401" bestFit="1" customWidth="1"/>
    <col min="4103" max="4103" width="12.5703125" style="401" bestFit="1" customWidth="1"/>
    <col min="4104" max="4106" width="0" style="401" hidden="1" customWidth="1"/>
    <col min="4107" max="4352" width="9.140625" style="401"/>
    <col min="4353" max="4353" width="28.7109375" style="401" customWidth="1"/>
    <col min="4354" max="4354" width="6.5703125" style="401" bestFit="1" customWidth="1"/>
    <col min="4355" max="4356" width="7.85546875" style="401" bestFit="1" customWidth="1"/>
    <col min="4357" max="4357" width="13.42578125" style="401" bestFit="1" customWidth="1"/>
    <col min="4358" max="4358" width="8.85546875" style="401" bestFit="1" customWidth="1"/>
    <col min="4359" max="4359" width="12.5703125" style="401" bestFit="1" customWidth="1"/>
    <col min="4360" max="4362" width="0" style="401" hidden="1" customWidth="1"/>
    <col min="4363" max="4608" width="9.140625" style="401"/>
    <col min="4609" max="4609" width="28.7109375" style="401" customWidth="1"/>
    <col min="4610" max="4610" width="6.5703125" style="401" bestFit="1" customWidth="1"/>
    <col min="4611" max="4612" width="7.85546875" style="401" bestFit="1" customWidth="1"/>
    <col min="4613" max="4613" width="13.42578125" style="401" bestFit="1" customWidth="1"/>
    <col min="4614" max="4614" width="8.85546875" style="401" bestFit="1" customWidth="1"/>
    <col min="4615" max="4615" width="12.5703125" style="401" bestFit="1" customWidth="1"/>
    <col min="4616" max="4618" width="0" style="401" hidden="1" customWidth="1"/>
    <col min="4619" max="4864" width="9.140625" style="401"/>
    <col min="4865" max="4865" width="28.7109375" style="401" customWidth="1"/>
    <col min="4866" max="4866" width="6.5703125" style="401" bestFit="1" customWidth="1"/>
    <col min="4867" max="4868" width="7.85546875" style="401" bestFit="1" customWidth="1"/>
    <col min="4869" max="4869" width="13.42578125" style="401" bestFit="1" customWidth="1"/>
    <col min="4870" max="4870" width="8.85546875" style="401" bestFit="1" customWidth="1"/>
    <col min="4871" max="4871" width="12.5703125" style="401" bestFit="1" customWidth="1"/>
    <col min="4872" max="4874" width="0" style="401" hidden="1" customWidth="1"/>
    <col min="4875" max="5120" width="9.140625" style="401"/>
    <col min="5121" max="5121" width="28.7109375" style="401" customWidth="1"/>
    <col min="5122" max="5122" width="6.5703125" style="401" bestFit="1" customWidth="1"/>
    <col min="5123" max="5124" width="7.85546875" style="401" bestFit="1" customWidth="1"/>
    <col min="5125" max="5125" width="13.42578125" style="401" bestFit="1" customWidth="1"/>
    <col min="5126" max="5126" width="8.85546875" style="401" bestFit="1" customWidth="1"/>
    <col min="5127" max="5127" width="12.5703125" style="401" bestFit="1" customWidth="1"/>
    <col min="5128" max="5130" width="0" style="401" hidden="1" customWidth="1"/>
    <col min="5131" max="5376" width="9.140625" style="401"/>
    <col min="5377" max="5377" width="28.7109375" style="401" customWidth="1"/>
    <col min="5378" max="5378" width="6.5703125" style="401" bestFit="1" customWidth="1"/>
    <col min="5379" max="5380" width="7.85546875" style="401" bestFit="1" customWidth="1"/>
    <col min="5381" max="5381" width="13.42578125" style="401" bestFit="1" customWidth="1"/>
    <col min="5382" max="5382" width="8.85546875" style="401" bestFit="1" customWidth="1"/>
    <col min="5383" max="5383" width="12.5703125" style="401" bestFit="1" customWidth="1"/>
    <col min="5384" max="5386" width="0" style="401" hidden="1" customWidth="1"/>
    <col min="5387" max="5632" width="9.140625" style="401"/>
    <col min="5633" max="5633" width="28.7109375" style="401" customWidth="1"/>
    <col min="5634" max="5634" width="6.5703125" style="401" bestFit="1" customWidth="1"/>
    <col min="5635" max="5636" width="7.85546875" style="401" bestFit="1" customWidth="1"/>
    <col min="5637" max="5637" width="13.42578125" style="401" bestFit="1" customWidth="1"/>
    <col min="5638" max="5638" width="8.85546875" style="401" bestFit="1" customWidth="1"/>
    <col min="5639" max="5639" width="12.5703125" style="401" bestFit="1" customWidth="1"/>
    <col min="5640" max="5642" width="0" style="401" hidden="1" customWidth="1"/>
    <col min="5643" max="5888" width="9.140625" style="401"/>
    <col min="5889" max="5889" width="28.7109375" style="401" customWidth="1"/>
    <col min="5890" max="5890" width="6.5703125" style="401" bestFit="1" customWidth="1"/>
    <col min="5891" max="5892" width="7.85546875" style="401" bestFit="1" customWidth="1"/>
    <col min="5893" max="5893" width="13.42578125" style="401" bestFit="1" customWidth="1"/>
    <col min="5894" max="5894" width="8.85546875" style="401" bestFit="1" customWidth="1"/>
    <col min="5895" max="5895" width="12.5703125" style="401" bestFit="1" customWidth="1"/>
    <col min="5896" max="5898" width="0" style="401" hidden="1" customWidth="1"/>
    <col min="5899" max="6144" width="9.140625" style="401"/>
    <col min="6145" max="6145" width="28.7109375" style="401" customWidth="1"/>
    <col min="6146" max="6146" width="6.5703125" style="401" bestFit="1" customWidth="1"/>
    <col min="6147" max="6148" width="7.85546875" style="401" bestFit="1" customWidth="1"/>
    <col min="6149" max="6149" width="13.42578125" style="401" bestFit="1" customWidth="1"/>
    <col min="6150" max="6150" width="8.85546875" style="401" bestFit="1" customWidth="1"/>
    <col min="6151" max="6151" width="12.5703125" style="401" bestFit="1" customWidth="1"/>
    <col min="6152" max="6154" width="0" style="401" hidden="1" customWidth="1"/>
    <col min="6155" max="6400" width="9.140625" style="401"/>
    <col min="6401" max="6401" width="28.7109375" style="401" customWidth="1"/>
    <col min="6402" max="6402" width="6.5703125" style="401" bestFit="1" customWidth="1"/>
    <col min="6403" max="6404" width="7.85546875" style="401" bestFit="1" customWidth="1"/>
    <col min="6405" max="6405" width="13.42578125" style="401" bestFit="1" customWidth="1"/>
    <col min="6406" max="6406" width="8.85546875" style="401" bestFit="1" customWidth="1"/>
    <col min="6407" max="6407" width="12.5703125" style="401" bestFit="1" customWidth="1"/>
    <col min="6408" max="6410" width="0" style="401" hidden="1" customWidth="1"/>
    <col min="6411" max="6656" width="9.140625" style="401"/>
    <col min="6657" max="6657" width="28.7109375" style="401" customWidth="1"/>
    <col min="6658" max="6658" width="6.5703125" style="401" bestFit="1" customWidth="1"/>
    <col min="6659" max="6660" width="7.85546875" style="401" bestFit="1" customWidth="1"/>
    <col min="6661" max="6661" width="13.42578125" style="401" bestFit="1" customWidth="1"/>
    <col min="6662" max="6662" width="8.85546875" style="401" bestFit="1" customWidth="1"/>
    <col min="6663" max="6663" width="12.5703125" style="401" bestFit="1" customWidth="1"/>
    <col min="6664" max="6666" width="0" style="401" hidden="1" customWidth="1"/>
    <col min="6667" max="6912" width="9.140625" style="401"/>
    <col min="6913" max="6913" width="28.7109375" style="401" customWidth="1"/>
    <col min="6914" max="6914" width="6.5703125" style="401" bestFit="1" customWidth="1"/>
    <col min="6915" max="6916" width="7.85546875" style="401" bestFit="1" customWidth="1"/>
    <col min="6917" max="6917" width="13.42578125" style="401" bestFit="1" customWidth="1"/>
    <col min="6918" max="6918" width="8.85546875" style="401" bestFit="1" customWidth="1"/>
    <col min="6919" max="6919" width="12.5703125" style="401" bestFit="1" customWidth="1"/>
    <col min="6920" max="6922" width="0" style="401" hidden="1" customWidth="1"/>
    <col min="6923" max="7168" width="9.140625" style="401"/>
    <col min="7169" max="7169" width="28.7109375" style="401" customWidth="1"/>
    <col min="7170" max="7170" width="6.5703125" style="401" bestFit="1" customWidth="1"/>
    <col min="7171" max="7172" width="7.85546875" style="401" bestFit="1" customWidth="1"/>
    <col min="7173" max="7173" width="13.42578125" style="401" bestFit="1" customWidth="1"/>
    <col min="7174" max="7174" width="8.85546875" style="401" bestFit="1" customWidth="1"/>
    <col min="7175" max="7175" width="12.5703125" style="401" bestFit="1" customWidth="1"/>
    <col min="7176" max="7178" width="0" style="401" hidden="1" customWidth="1"/>
    <col min="7179" max="7424" width="9.140625" style="401"/>
    <col min="7425" max="7425" width="28.7109375" style="401" customWidth="1"/>
    <col min="7426" max="7426" width="6.5703125" style="401" bestFit="1" customWidth="1"/>
    <col min="7427" max="7428" width="7.85546875" style="401" bestFit="1" customWidth="1"/>
    <col min="7429" max="7429" width="13.42578125" style="401" bestFit="1" customWidth="1"/>
    <col min="7430" max="7430" width="8.85546875" style="401" bestFit="1" customWidth="1"/>
    <col min="7431" max="7431" width="12.5703125" style="401" bestFit="1" customWidth="1"/>
    <col min="7432" max="7434" width="0" style="401" hidden="1" customWidth="1"/>
    <col min="7435" max="7680" width="9.140625" style="401"/>
    <col min="7681" max="7681" width="28.7109375" style="401" customWidth="1"/>
    <col min="7682" max="7682" width="6.5703125" style="401" bestFit="1" customWidth="1"/>
    <col min="7683" max="7684" width="7.85546875" style="401" bestFit="1" customWidth="1"/>
    <col min="7685" max="7685" width="13.42578125" style="401" bestFit="1" customWidth="1"/>
    <col min="7686" max="7686" width="8.85546875" style="401" bestFit="1" customWidth="1"/>
    <col min="7687" max="7687" width="12.5703125" style="401" bestFit="1" customWidth="1"/>
    <col min="7688" max="7690" width="0" style="401" hidden="1" customWidth="1"/>
    <col min="7691" max="7936" width="9.140625" style="401"/>
    <col min="7937" max="7937" width="28.7109375" style="401" customWidth="1"/>
    <col min="7938" max="7938" width="6.5703125" style="401" bestFit="1" customWidth="1"/>
    <col min="7939" max="7940" width="7.85546875" style="401" bestFit="1" customWidth="1"/>
    <col min="7941" max="7941" width="13.42578125" style="401" bestFit="1" customWidth="1"/>
    <col min="7942" max="7942" width="8.85546875" style="401" bestFit="1" customWidth="1"/>
    <col min="7943" max="7943" width="12.5703125" style="401" bestFit="1" customWidth="1"/>
    <col min="7944" max="7946" width="0" style="401" hidden="1" customWidth="1"/>
    <col min="7947" max="8192" width="9.140625" style="401"/>
    <col min="8193" max="8193" width="28.7109375" style="401" customWidth="1"/>
    <col min="8194" max="8194" width="6.5703125" style="401" bestFit="1" customWidth="1"/>
    <col min="8195" max="8196" width="7.85546875" style="401" bestFit="1" customWidth="1"/>
    <col min="8197" max="8197" width="13.42578125" style="401" bestFit="1" customWidth="1"/>
    <col min="8198" max="8198" width="8.85546875" style="401" bestFit="1" customWidth="1"/>
    <col min="8199" max="8199" width="12.5703125" style="401" bestFit="1" customWidth="1"/>
    <col min="8200" max="8202" width="0" style="401" hidden="1" customWidth="1"/>
    <col min="8203" max="8448" width="9.140625" style="401"/>
    <col min="8449" max="8449" width="28.7109375" style="401" customWidth="1"/>
    <col min="8450" max="8450" width="6.5703125" style="401" bestFit="1" customWidth="1"/>
    <col min="8451" max="8452" width="7.85546875" style="401" bestFit="1" customWidth="1"/>
    <col min="8453" max="8453" width="13.42578125" style="401" bestFit="1" customWidth="1"/>
    <col min="8454" max="8454" width="8.85546875" style="401" bestFit="1" customWidth="1"/>
    <col min="8455" max="8455" width="12.5703125" style="401" bestFit="1" customWidth="1"/>
    <col min="8456" max="8458" width="0" style="401" hidden="1" customWidth="1"/>
    <col min="8459" max="8704" width="9.140625" style="401"/>
    <col min="8705" max="8705" width="28.7109375" style="401" customWidth="1"/>
    <col min="8706" max="8706" width="6.5703125" style="401" bestFit="1" customWidth="1"/>
    <col min="8707" max="8708" width="7.85546875" style="401" bestFit="1" customWidth="1"/>
    <col min="8709" max="8709" width="13.42578125" style="401" bestFit="1" customWidth="1"/>
    <col min="8710" max="8710" width="8.85546875" style="401" bestFit="1" customWidth="1"/>
    <col min="8711" max="8711" width="12.5703125" style="401" bestFit="1" customWidth="1"/>
    <col min="8712" max="8714" width="0" style="401" hidden="1" customWidth="1"/>
    <col min="8715" max="8960" width="9.140625" style="401"/>
    <col min="8961" max="8961" width="28.7109375" style="401" customWidth="1"/>
    <col min="8962" max="8962" width="6.5703125" style="401" bestFit="1" customWidth="1"/>
    <col min="8963" max="8964" width="7.85546875" style="401" bestFit="1" customWidth="1"/>
    <col min="8965" max="8965" width="13.42578125" style="401" bestFit="1" customWidth="1"/>
    <col min="8966" max="8966" width="8.85546875" style="401" bestFit="1" customWidth="1"/>
    <col min="8967" max="8967" width="12.5703125" style="401" bestFit="1" customWidth="1"/>
    <col min="8968" max="8970" width="0" style="401" hidden="1" customWidth="1"/>
    <col min="8971" max="9216" width="9.140625" style="401"/>
    <col min="9217" max="9217" width="28.7109375" style="401" customWidth="1"/>
    <col min="9218" max="9218" width="6.5703125" style="401" bestFit="1" customWidth="1"/>
    <col min="9219" max="9220" width="7.85546875" style="401" bestFit="1" customWidth="1"/>
    <col min="9221" max="9221" width="13.42578125" style="401" bestFit="1" customWidth="1"/>
    <col min="9222" max="9222" width="8.85546875" style="401" bestFit="1" customWidth="1"/>
    <col min="9223" max="9223" width="12.5703125" style="401" bestFit="1" customWidth="1"/>
    <col min="9224" max="9226" width="0" style="401" hidden="1" customWidth="1"/>
    <col min="9227" max="9472" width="9.140625" style="401"/>
    <col min="9473" max="9473" width="28.7109375" style="401" customWidth="1"/>
    <col min="9474" max="9474" width="6.5703125" style="401" bestFit="1" customWidth="1"/>
    <col min="9475" max="9476" width="7.85546875" style="401" bestFit="1" customWidth="1"/>
    <col min="9477" max="9477" width="13.42578125" style="401" bestFit="1" customWidth="1"/>
    <col min="9478" max="9478" width="8.85546875" style="401" bestFit="1" customWidth="1"/>
    <col min="9479" max="9479" width="12.5703125" style="401" bestFit="1" customWidth="1"/>
    <col min="9480" max="9482" width="0" style="401" hidden="1" customWidth="1"/>
    <col min="9483" max="9728" width="9.140625" style="401"/>
    <col min="9729" max="9729" width="28.7109375" style="401" customWidth="1"/>
    <col min="9730" max="9730" width="6.5703125" style="401" bestFit="1" customWidth="1"/>
    <col min="9731" max="9732" width="7.85546875" style="401" bestFit="1" customWidth="1"/>
    <col min="9733" max="9733" width="13.42578125" style="401" bestFit="1" customWidth="1"/>
    <col min="9734" max="9734" width="8.85546875" style="401" bestFit="1" customWidth="1"/>
    <col min="9735" max="9735" width="12.5703125" style="401" bestFit="1" customWidth="1"/>
    <col min="9736" max="9738" width="0" style="401" hidden="1" customWidth="1"/>
    <col min="9739" max="9984" width="9.140625" style="401"/>
    <col min="9985" max="9985" width="28.7109375" style="401" customWidth="1"/>
    <col min="9986" max="9986" width="6.5703125" style="401" bestFit="1" customWidth="1"/>
    <col min="9987" max="9988" width="7.85546875" style="401" bestFit="1" customWidth="1"/>
    <col min="9989" max="9989" width="13.42578125" style="401" bestFit="1" customWidth="1"/>
    <col min="9990" max="9990" width="8.85546875" style="401" bestFit="1" customWidth="1"/>
    <col min="9991" max="9991" width="12.5703125" style="401" bestFit="1" customWidth="1"/>
    <col min="9992" max="9994" width="0" style="401" hidden="1" customWidth="1"/>
    <col min="9995" max="10240" width="9.140625" style="401"/>
    <col min="10241" max="10241" width="28.7109375" style="401" customWidth="1"/>
    <col min="10242" max="10242" width="6.5703125" style="401" bestFit="1" customWidth="1"/>
    <col min="10243" max="10244" width="7.85546875" style="401" bestFit="1" customWidth="1"/>
    <col min="10245" max="10245" width="13.42578125" style="401" bestFit="1" customWidth="1"/>
    <col min="10246" max="10246" width="8.85546875" style="401" bestFit="1" customWidth="1"/>
    <col min="10247" max="10247" width="12.5703125" style="401" bestFit="1" customWidth="1"/>
    <col min="10248" max="10250" width="0" style="401" hidden="1" customWidth="1"/>
    <col min="10251" max="10496" width="9.140625" style="401"/>
    <col min="10497" max="10497" width="28.7109375" style="401" customWidth="1"/>
    <col min="10498" max="10498" width="6.5703125" style="401" bestFit="1" customWidth="1"/>
    <col min="10499" max="10500" width="7.85546875" style="401" bestFit="1" customWidth="1"/>
    <col min="10501" max="10501" width="13.42578125" style="401" bestFit="1" customWidth="1"/>
    <col min="10502" max="10502" width="8.85546875" style="401" bestFit="1" customWidth="1"/>
    <col min="10503" max="10503" width="12.5703125" style="401" bestFit="1" customWidth="1"/>
    <col min="10504" max="10506" width="0" style="401" hidden="1" customWidth="1"/>
    <col min="10507" max="10752" width="9.140625" style="401"/>
    <col min="10753" max="10753" width="28.7109375" style="401" customWidth="1"/>
    <col min="10754" max="10754" width="6.5703125" style="401" bestFit="1" customWidth="1"/>
    <col min="10755" max="10756" width="7.85546875" style="401" bestFit="1" customWidth="1"/>
    <col min="10757" max="10757" width="13.42578125" style="401" bestFit="1" customWidth="1"/>
    <col min="10758" max="10758" width="8.85546875" style="401" bestFit="1" customWidth="1"/>
    <col min="10759" max="10759" width="12.5703125" style="401" bestFit="1" customWidth="1"/>
    <col min="10760" max="10762" width="0" style="401" hidden="1" customWidth="1"/>
    <col min="10763" max="11008" width="9.140625" style="401"/>
    <col min="11009" max="11009" width="28.7109375" style="401" customWidth="1"/>
    <col min="11010" max="11010" width="6.5703125" style="401" bestFit="1" customWidth="1"/>
    <col min="11011" max="11012" width="7.85546875" style="401" bestFit="1" customWidth="1"/>
    <col min="11013" max="11013" width="13.42578125" style="401" bestFit="1" customWidth="1"/>
    <col min="11014" max="11014" width="8.85546875" style="401" bestFit="1" customWidth="1"/>
    <col min="11015" max="11015" width="12.5703125" style="401" bestFit="1" customWidth="1"/>
    <col min="11016" max="11018" width="0" style="401" hidden="1" customWidth="1"/>
    <col min="11019" max="11264" width="9.140625" style="401"/>
    <col min="11265" max="11265" width="28.7109375" style="401" customWidth="1"/>
    <col min="11266" max="11266" width="6.5703125" style="401" bestFit="1" customWidth="1"/>
    <col min="11267" max="11268" width="7.85546875" style="401" bestFit="1" customWidth="1"/>
    <col min="11269" max="11269" width="13.42578125" style="401" bestFit="1" customWidth="1"/>
    <col min="11270" max="11270" width="8.85546875" style="401" bestFit="1" customWidth="1"/>
    <col min="11271" max="11271" width="12.5703125" style="401" bestFit="1" customWidth="1"/>
    <col min="11272" max="11274" width="0" style="401" hidden="1" customWidth="1"/>
    <col min="11275" max="11520" width="9.140625" style="401"/>
    <col min="11521" max="11521" width="28.7109375" style="401" customWidth="1"/>
    <col min="11522" max="11522" width="6.5703125" style="401" bestFit="1" customWidth="1"/>
    <col min="11523" max="11524" width="7.85546875" style="401" bestFit="1" customWidth="1"/>
    <col min="11525" max="11525" width="13.42578125" style="401" bestFit="1" customWidth="1"/>
    <col min="11526" max="11526" width="8.85546875" style="401" bestFit="1" customWidth="1"/>
    <col min="11527" max="11527" width="12.5703125" style="401" bestFit="1" customWidth="1"/>
    <col min="11528" max="11530" width="0" style="401" hidden="1" customWidth="1"/>
    <col min="11531" max="11776" width="9.140625" style="401"/>
    <col min="11777" max="11777" width="28.7109375" style="401" customWidth="1"/>
    <col min="11778" max="11778" width="6.5703125" style="401" bestFit="1" customWidth="1"/>
    <col min="11779" max="11780" width="7.85546875" style="401" bestFit="1" customWidth="1"/>
    <col min="11781" max="11781" width="13.42578125" style="401" bestFit="1" customWidth="1"/>
    <col min="11782" max="11782" width="8.85546875" style="401" bestFit="1" customWidth="1"/>
    <col min="11783" max="11783" width="12.5703125" style="401" bestFit="1" customWidth="1"/>
    <col min="11784" max="11786" width="0" style="401" hidden="1" customWidth="1"/>
    <col min="11787" max="12032" width="9.140625" style="401"/>
    <col min="12033" max="12033" width="28.7109375" style="401" customWidth="1"/>
    <col min="12034" max="12034" width="6.5703125" style="401" bestFit="1" customWidth="1"/>
    <col min="12035" max="12036" width="7.85546875" style="401" bestFit="1" customWidth="1"/>
    <col min="12037" max="12037" width="13.42578125" style="401" bestFit="1" customWidth="1"/>
    <col min="12038" max="12038" width="8.85546875" style="401" bestFit="1" customWidth="1"/>
    <col min="12039" max="12039" width="12.5703125" style="401" bestFit="1" customWidth="1"/>
    <col min="12040" max="12042" width="0" style="401" hidden="1" customWidth="1"/>
    <col min="12043" max="12288" width="9.140625" style="401"/>
    <col min="12289" max="12289" width="28.7109375" style="401" customWidth="1"/>
    <col min="12290" max="12290" width="6.5703125" style="401" bestFit="1" customWidth="1"/>
    <col min="12291" max="12292" width="7.85546875" style="401" bestFit="1" customWidth="1"/>
    <col min="12293" max="12293" width="13.42578125" style="401" bestFit="1" customWidth="1"/>
    <col min="12294" max="12294" width="8.85546875" style="401" bestFit="1" customWidth="1"/>
    <col min="12295" max="12295" width="12.5703125" style="401" bestFit="1" customWidth="1"/>
    <col min="12296" max="12298" width="0" style="401" hidden="1" customWidth="1"/>
    <col min="12299" max="12544" width="9.140625" style="401"/>
    <col min="12545" max="12545" width="28.7109375" style="401" customWidth="1"/>
    <col min="12546" max="12546" width="6.5703125" style="401" bestFit="1" customWidth="1"/>
    <col min="12547" max="12548" width="7.85546875" style="401" bestFit="1" customWidth="1"/>
    <col min="12549" max="12549" width="13.42578125" style="401" bestFit="1" customWidth="1"/>
    <col min="12550" max="12550" width="8.85546875" style="401" bestFit="1" customWidth="1"/>
    <col min="12551" max="12551" width="12.5703125" style="401" bestFit="1" customWidth="1"/>
    <col min="12552" max="12554" width="0" style="401" hidden="1" customWidth="1"/>
    <col min="12555" max="12800" width="9.140625" style="401"/>
    <col min="12801" max="12801" width="28.7109375" style="401" customWidth="1"/>
    <col min="12802" max="12802" width="6.5703125" style="401" bestFit="1" customWidth="1"/>
    <col min="12803" max="12804" width="7.85546875" style="401" bestFit="1" customWidth="1"/>
    <col min="12805" max="12805" width="13.42578125" style="401" bestFit="1" customWidth="1"/>
    <col min="12806" max="12806" width="8.85546875" style="401" bestFit="1" customWidth="1"/>
    <col min="12807" max="12807" width="12.5703125" style="401" bestFit="1" customWidth="1"/>
    <col min="12808" max="12810" width="0" style="401" hidden="1" customWidth="1"/>
    <col min="12811" max="13056" width="9.140625" style="401"/>
    <col min="13057" max="13057" width="28.7109375" style="401" customWidth="1"/>
    <col min="13058" max="13058" width="6.5703125" style="401" bestFit="1" customWidth="1"/>
    <col min="13059" max="13060" width="7.85546875" style="401" bestFit="1" customWidth="1"/>
    <col min="13061" max="13061" width="13.42578125" style="401" bestFit="1" customWidth="1"/>
    <col min="13062" max="13062" width="8.85546875" style="401" bestFit="1" customWidth="1"/>
    <col min="13063" max="13063" width="12.5703125" style="401" bestFit="1" customWidth="1"/>
    <col min="13064" max="13066" width="0" style="401" hidden="1" customWidth="1"/>
    <col min="13067" max="13312" width="9.140625" style="401"/>
    <col min="13313" max="13313" width="28.7109375" style="401" customWidth="1"/>
    <col min="13314" max="13314" width="6.5703125" style="401" bestFit="1" customWidth="1"/>
    <col min="13315" max="13316" width="7.85546875" style="401" bestFit="1" customWidth="1"/>
    <col min="13317" max="13317" width="13.42578125" style="401" bestFit="1" customWidth="1"/>
    <col min="13318" max="13318" width="8.85546875" style="401" bestFit="1" customWidth="1"/>
    <col min="13319" max="13319" width="12.5703125" style="401" bestFit="1" customWidth="1"/>
    <col min="13320" max="13322" width="0" style="401" hidden="1" customWidth="1"/>
    <col min="13323" max="13568" width="9.140625" style="401"/>
    <col min="13569" max="13569" width="28.7109375" style="401" customWidth="1"/>
    <col min="13570" max="13570" width="6.5703125" style="401" bestFit="1" customWidth="1"/>
    <col min="13571" max="13572" width="7.85546875" style="401" bestFit="1" customWidth="1"/>
    <col min="13573" max="13573" width="13.42578125" style="401" bestFit="1" customWidth="1"/>
    <col min="13574" max="13574" width="8.85546875" style="401" bestFit="1" customWidth="1"/>
    <col min="13575" max="13575" width="12.5703125" style="401" bestFit="1" customWidth="1"/>
    <col min="13576" max="13578" width="0" style="401" hidden="1" customWidth="1"/>
    <col min="13579" max="13824" width="9.140625" style="401"/>
    <col min="13825" max="13825" width="28.7109375" style="401" customWidth="1"/>
    <col min="13826" max="13826" width="6.5703125" style="401" bestFit="1" customWidth="1"/>
    <col min="13827" max="13828" width="7.85546875" style="401" bestFit="1" customWidth="1"/>
    <col min="13829" max="13829" width="13.42578125" style="401" bestFit="1" customWidth="1"/>
    <col min="13830" max="13830" width="8.85546875" style="401" bestFit="1" customWidth="1"/>
    <col min="13831" max="13831" width="12.5703125" style="401" bestFit="1" customWidth="1"/>
    <col min="13832" max="13834" width="0" style="401" hidden="1" customWidth="1"/>
    <col min="13835" max="14080" width="9.140625" style="401"/>
    <col min="14081" max="14081" width="28.7109375" style="401" customWidth="1"/>
    <col min="14082" max="14082" width="6.5703125" style="401" bestFit="1" customWidth="1"/>
    <col min="14083" max="14084" width="7.85546875" style="401" bestFit="1" customWidth="1"/>
    <col min="14085" max="14085" width="13.42578125" style="401" bestFit="1" customWidth="1"/>
    <col min="14086" max="14086" width="8.85546875" style="401" bestFit="1" customWidth="1"/>
    <col min="14087" max="14087" width="12.5703125" style="401" bestFit="1" customWidth="1"/>
    <col min="14088" max="14090" width="0" style="401" hidden="1" customWidth="1"/>
    <col min="14091" max="14336" width="9.140625" style="401"/>
    <col min="14337" max="14337" width="28.7109375" style="401" customWidth="1"/>
    <col min="14338" max="14338" width="6.5703125" style="401" bestFit="1" customWidth="1"/>
    <col min="14339" max="14340" width="7.85546875" style="401" bestFit="1" customWidth="1"/>
    <col min="14341" max="14341" width="13.42578125" style="401" bestFit="1" customWidth="1"/>
    <col min="14342" max="14342" width="8.85546875" style="401" bestFit="1" customWidth="1"/>
    <col min="14343" max="14343" width="12.5703125" style="401" bestFit="1" customWidth="1"/>
    <col min="14344" max="14346" width="0" style="401" hidden="1" customWidth="1"/>
    <col min="14347" max="14592" width="9.140625" style="401"/>
    <col min="14593" max="14593" width="28.7109375" style="401" customWidth="1"/>
    <col min="14594" max="14594" width="6.5703125" style="401" bestFit="1" customWidth="1"/>
    <col min="14595" max="14596" width="7.85546875" style="401" bestFit="1" customWidth="1"/>
    <col min="14597" max="14597" width="13.42578125" style="401" bestFit="1" customWidth="1"/>
    <col min="14598" max="14598" width="8.85546875" style="401" bestFit="1" customWidth="1"/>
    <col min="14599" max="14599" width="12.5703125" style="401" bestFit="1" customWidth="1"/>
    <col min="14600" max="14602" width="0" style="401" hidden="1" customWidth="1"/>
    <col min="14603" max="14848" width="9.140625" style="401"/>
    <col min="14849" max="14849" width="28.7109375" style="401" customWidth="1"/>
    <col min="14850" max="14850" width="6.5703125" style="401" bestFit="1" customWidth="1"/>
    <col min="14851" max="14852" width="7.85546875" style="401" bestFit="1" customWidth="1"/>
    <col min="14853" max="14853" width="13.42578125" style="401" bestFit="1" customWidth="1"/>
    <col min="14854" max="14854" width="8.85546875" style="401" bestFit="1" customWidth="1"/>
    <col min="14855" max="14855" width="12.5703125" style="401" bestFit="1" customWidth="1"/>
    <col min="14856" max="14858" width="0" style="401" hidden="1" customWidth="1"/>
    <col min="14859" max="15104" width="9.140625" style="401"/>
    <col min="15105" max="15105" width="28.7109375" style="401" customWidth="1"/>
    <col min="15106" max="15106" width="6.5703125" style="401" bestFit="1" customWidth="1"/>
    <col min="15107" max="15108" width="7.85546875" style="401" bestFit="1" customWidth="1"/>
    <col min="15109" max="15109" width="13.42578125" style="401" bestFit="1" customWidth="1"/>
    <col min="15110" max="15110" width="8.85546875" style="401" bestFit="1" customWidth="1"/>
    <col min="15111" max="15111" width="12.5703125" style="401" bestFit="1" customWidth="1"/>
    <col min="15112" max="15114" width="0" style="401" hidden="1" customWidth="1"/>
    <col min="15115" max="15360" width="9.140625" style="401"/>
    <col min="15361" max="15361" width="28.7109375" style="401" customWidth="1"/>
    <col min="15362" max="15362" width="6.5703125" style="401" bestFit="1" customWidth="1"/>
    <col min="15363" max="15364" width="7.85546875" style="401" bestFit="1" customWidth="1"/>
    <col min="15365" max="15365" width="13.42578125" style="401" bestFit="1" customWidth="1"/>
    <col min="15366" max="15366" width="8.85546875" style="401" bestFit="1" customWidth="1"/>
    <col min="15367" max="15367" width="12.5703125" style="401" bestFit="1" customWidth="1"/>
    <col min="15368" max="15370" width="0" style="401" hidden="1" customWidth="1"/>
    <col min="15371" max="15616" width="9.140625" style="401"/>
    <col min="15617" max="15617" width="28.7109375" style="401" customWidth="1"/>
    <col min="15618" max="15618" width="6.5703125" style="401" bestFit="1" customWidth="1"/>
    <col min="15619" max="15620" width="7.85546875" style="401" bestFit="1" customWidth="1"/>
    <col min="15621" max="15621" width="13.42578125" style="401" bestFit="1" customWidth="1"/>
    <col min="15622" max="15622" width="8.85546875" style="401" bestFit="1" customWidth="1"/>
    <col min="15623" max="15623" width="12.5703125" style="401" bestFit="1" customWidth="1"/>
    <col min="15624" max="15626" width="0" style="401" hidden="1" customWidth="1"/>
    <col min="15627" max="15872" width="9.140625" style="401"/>
    <col min="15873" max="15873" width="28.7109375" style="401" customWidth="1"/>
    <col min="15874" max="15874" width="6.5703125" style="401" bestFit="1" customWidth="1"/>
    <col min="15875" max="15876" width="7.85546875" style="401" bestFit="1" customWidth="1"/>
    <col min="15877" max="15877" width="13.42578125" style="401" bestFit="1" customWidth="1"/>
    <col min="15878" max="15878" width="8.85546875" style="401" bestFit="1" customWidth="1"/>
    <col min="15879" max="15879" width="12.5703125" style="401" bestFit="1" customWidth="1"/>
    <col min="15880" max="15882" width="0" style="401" hidden="1" customWidth="1"/>
    <col min="15883" max="16128" width="9.140625" style="401"/>
    <col min="16129" max="16129" width="28.7109375" style="401" customWidth="1"/>
    <col min="16130" max="16130" width="6.5703125" style="401" bestFit="1" customWidth="1"/>
    <col min="16131" max="16132" width="7.85546875" style="401" bestFit="1" customWidth="1"/>
    <col min="16133" max="16133" width="13.42578125" style="401" bestFit="1" customWidth="1"/>
    <col min="16134" max="16134" width="8.85546875" style="401" bestFit="1" customWidth="1"/>
    <col min="16135" max="16135" width="12.5703125" style="401" bestFit="1" customWidth="1"/>
    <col min="16136" max="16138" width="0" style="401" hidden="1" customWidth="1"/>
    <col min="16139" max="16384" width="9.140625" style="401"/>
  </cols>
  <sheetData>
    <row r="1" spans="1:9">
      <c r="A1" s="398" t="s">
        <v>886</v>
      </c>
      <c r="B1" s="398" t="s">
        <v>887</v>
      </c>
      <c r="C1" s="399" t="s">
        <v>888</v>
      </c>
      <c r="D1" s="399" t="s">
        <v>889</v>
      </c>
      <c r="E1" s="399" t="s">
        <v>890</v>
      </c>
      <c r="F1" s="399" t="s">
        <v>621</v>
      </c>
      <c r="G1" s="399" t="s">
        <v>891</v>
      </c>
      <c r="H1" s="400"/>
      <c r="I1" s="400"/>
    </row>
    <row r="2" spans="1:9">
      <c r="A2" s="402" t="s">
        <v>1114</v>
      </c>
      <c r="B2" s="402" t="s">
        <v>894</v>
      </c>
      <c r="C2" s="403"/>
      <c r="D2" s="403"/>
      <c r="E2" s="403"/>
      <c r="F2" s="403"/>
      <c r="G2" s="403"/>
      <c r="H2" s="400"/>
      <c r="I2" s="400"/>
    </row>
    <row r="3" spans="1:9" ht="26.25">
      <c r="A3" s="404" t="s">
        <v>1115</v>
      </c>
      <c r="B3" s="404" t="s">
        <v>894</v>
      </c>
      <c r="C3" s="405"/>
      <c r="D3" s="405"/>
      <c r="E3" s="405"/>
      <c r="F3" s="405"/>
      <c r="G3" s="405"/>
      <c r="H3" s="400"/>
      <c r="I3" s="400"/>
    </row>
    <row r="4" spans="1:9" ht="84.75">
      <c r="A4" s="406" t="s">
        <v>1116</v>
      </c>
      <c r="B4" s="406" t="s">
        <v>894</v>
      </c>
      <c r="C4" s="407"/>
      <c r="D4" s="407"/>
      <c r="E4" s="407"/>
      <c r="F4" s="407"/>
      <c r="G4" s="407"/>
      <c r="H4" s="400"/>
      <c r="I4" s="400"/>
    </row>
    <row r="5" spans="1:9" ht="26.25">
      <c r="A5" s="404" t="s">
        <v>1117</v>
      </c>
      <c r="B5" s="404" t="s">
        <v>894</v>
      </c>
      <c r="C5" s="405"/>
      <c r="D5" s="405"/>
      <c r="E5" s="405">
        <f>SUM(E4:E4)</f>
        <v>0</v>
      </c>
      <c r="F5" s="405"/>
      <c r="G5" s="405">
        <f>SUM(G4:G4)</f>
        <v>0</v>
      </c>
      <c r="H5" s="400"/>
      <c r="I5" s="400"/>
    </row>
    <row r="6" spans="1:9">
      <c r="A6" s="406" t="s">
        <v>894</v>
      </c>
      <c r="B6" s="406" t="s">
        <v>894</v>
      </c>
      <c r="C6" s="407"/>
      <c r="D6" s="407"/>
      <c r="E6" s="407"/>
      <c r="F6" s="407"/>
      <c r="G6" s="407"/>
      <c r="H6" s="400"/>
      <c r="I6" s="400"/>
    </row>
    <row r="7" spans="1:9" ht="39">
      <c r="A7" s="404" t="s">
        <v>1118</v>
      </c>
      <c r="B7" s="404" t="s">
        <v>894</v>
      </c>
      <c r="C7" s="405"/>
      <c r="D7" s="405"/>
      <c r="E7" s="405"/>
      <c r="F7" s="405"/>
      <c r="G7" s="405"/>
      <c r="H7" s="400"/>
      <c r="I7" s="400"/>
    </row>
    <row r="8" spans="1:9" ht="48.75">
      <c r="A8" s="406" t="s">
        <v>1119</v>
      </c>
      <c r="B8" s="406" t="s">
        <v>894</v>
      </c>
      <c r="C8" s="407"/>
      <c r="D8" s="407"/>
      <c r="E8" s="407"/>
      <c r="F8" s="407"/>
      <c r="G8" s="407"/>
      <c r="H8" s="400"/>
      <c r="I8" s="400"/>
    </row>
    <row r="9" spans="1:9">
      <c r="A9" s="406" t="s">
        <v>894</v>
      </c>
      <c r="B9" s="406" t="s">
        <v>894</v>
      </c>
      <c r="C9" s="407"/>
      <c r="D9" s="407"/>
      <c r="E9" s="407"/>
      <c r="F9" s="407"/>
      <c r="G9" s="407"/>
      <c r="H9" s="400"/>
      <c r="I9" s="400"/>
    </row>
    <row r="10" spans="1:9" ht="51.75">
      <c r="A10" s="404" t="s">
        <v>1120</v>
      </c>
      <c r="B10" s="404" t="s">
        <v>894</v>
      </c>
      <c r="C10" s="405"/>
      <c r="D10" s="405"/>
      <c r="E10" s="405">
        <f>SUM(E8:E9)</f>
        <v>0</v>
      </c>
      <c r="F10" s="405"/>
      <c r="G10" s="405">
        <f>SUM(G8:G9)</f>
        <v>0</v>
      </c>
      <c r="H10" s="400"/>
      <c r="I10" s="400"/>
    </row>
    <row r="11" spans="1:9">
      <c r="A11" s="406" t="s">
        <v>894</v>
      </c>
      <c r="B11" s="406" t="s">
        <v>894</v>
      </c>
      <c r="C11" s="407"/>
      <c r="D11" s="407"/>
      <c r="E11" s="407"/>
      <c r="F11" s="407"/>
      <c r="G11" s="407"/>
      <c r="H11" s="400"/>
      <c r="I11" s="400"/>
    </row>
    <row r="12" spans="1:9" ht="26.25">
      <c r="A12" s="404" t="s">
        <v>1121</v>
      </c>
      <c r="B12" s="404" t="s">
        <v>894</v>
      </c>
      <c r="C12" s="405"/>
      <c r="D12" s="405"/>
      <c r="E12" s="405"/>
      <c r="F12" s="405"/>
      <c r="G12" s="405"/>
      <c r="H12" s="400"/>
      <c r="I12" s="400"/>
    </row>
    <row r="13" spans="1:9" ht="48.75">
      <c r="A13" s="406" t="s">
        <v>1122</v>
      </c>
      <c r="B13" s="406" t="s">
        <v>919</v>
      </c>
      <c r="C13" s="407">
        <v>2</v>
      </c>
      <c r="D13" s="407">
        <v>0</v>
      </c>
      <c r="E13" s="407">
        <f>C13*D13</f>
        <v>0</v>
      </c>
      <c r="F13" s="407">
        <v>0</v>
      </c>
      <c r="G13" s="407">
        <f>C13*F13</f>
        <v>0</v>
      </c>
      <c r="H13" s="400"/>
      <c r="I13" s="400"/>
    </row>
    <row r="14" spans="1:9" ht="36.75">
      <c r="A14" s="406" t="s">
        <v>1123</v>
      </c>
      <c r="B14" s="406" t="s">
        <v>595</v>
      </c>
      <c r="C14" s="407">
        <v>2</v>
      </c>
      <c r="D14" s="407">
        <v>0</v>
      </c>
      <c r="E14" s="407">
        <f>C14*D14</f>
        <v>0</v>
      </c>
      <c r="F14" s="407">
        <v>0</v>
      </c>
      <c r="G14" s="407">
        <f>C14*F14</f>
        <v>0</v>
      </c>
      <c r="H14" s="400"/>
      <c r="I14" s="400"/>
    </row>
    <row r="15" spans="1:9" ht="24.75">
      <c r="A15" s="406" t="s">
        <v>1124</v>
      </c>
      <c r="B15" s="406" t="s">
        <v>919</v>
      </c>
      <c r="C15" s="407">
        <v>2</v>
      </c>
      <c r="D15" s="407">
        <v>0</v>
      </c>
      <c r="E15" s="407">
        <f>C15*D15</f>
        <v>0</v>
      </c>
      <c r="F15" s="407">
        <v>0</v>
      </c>
      <c r="G15" s="407">
        <f>C15*F15</f>
        <v>0</v>
      </c>
      <c r="H15" s="400"/>
      <c r="I15" s="400"/>
    </row>
    <row r="16" spans="1:9" ht="39">
      <c r="A16" s="404" t="s">
        <v>1125</v>
      </c>
      <c r="B16" s="404" t="s">
        <v>894</v>
      </c>
      <c r="C16" s="405"/>
      <c r="D16" s="405"/>
      <c r="E16" s="405">
        <f>SUM(E13:E15)</f>
        <v>0</v>
      </c>
      <c r="F16" s="405"/>
      <c r="G16" s="405">
        <f>SUM(G13:G15)</f>
        <v>0</v>
      </c>
      <c r="H16" s="400"/>
      <c r="I16" s="400"/>
    </row>
    <row r="17" spans="1:9">
      <c r="A17" s="406" t="s">
        <v>894</v>
      </c>
      <c r="B17" s="406" t="s">
        <v>894</v>
      </c>
      <c r="C17" s="407"/>
      <c r="D17" s="407"/>
      <c r="E17" s="407"/>
      <c r="F17" s="407"/>
      <c r="G17" s="407"/>
      <c r="H17" s="400"/>
      <c r="I17" s="400"/>
    </row>
    <row r="18" spans="1:9" ht="26.25">
      <c r="A18" s="404" t="s">
        <v>1126</v>
      </c>
      <c r="B18" s="404" t="s">
        <v>894</v>
      </c>
      <c r="C18" s="405"/>
      <c r="D18" s="405"/>
      <c r="E18" s="405"/>
      <c r="F18" s="405"/>
      <c r="G18" s="405"/>
      <c r="H18" s="400"/>
      <c r="I18" s="400"/>
    </row>
    <row r="19" spans="1:9" ht="24.75">
      <c r="A19" s="406" t="s">
        <v>1127</v>
      </c>
      <c r="B19" s="406" t="s">
        <v>919</v>
      </c>
      <c r="C19" s="407">
        <v>2</v>
      </c>
      <c r="D19" s="407">
        <v>0</v>
      </c>
      <c r="E19" s="407">
        <f>C19*D19</f>
        <v>0</v>
      </c>
      <c r="F19" s="407">
        <v>0</v>
      </c>
      <c r="G19" s="407">
        <f>C19*F19</f>
        <v>0</v>
      </c>
      <c r="H19" s="400"/>
      <c r="I19" s="400"/>
    </row>
    <row r="20" spans="1:9" ht="39">
      <c r="A20" s="404" t="s">
        <v>1128</v>
      </c>
      <c r="B20" s="404" t="s">
        <v>894</v>
      </c>
      <c r="C20" s="405"/>
      <c r="D20" s="405"/>
      <c r="E20" s="405">
        <f>SUM(E19:E19)</f>
        <v>0</v>
      </c>
      <c r="F20" s="405"/>
      <c r="G20" s="405">
        <f>SUM(G19:G19)</f>
        <v>0</v>
      </c>
      <c r="H20" s="400"/>
      <c r="I20" s="400"/>
    </row>
    <row r="21" spans="1:9">
      <c r="A21" s="406" t="s">
        <v>894</v>
      </c>
      <c r="B21" s="406" t="s">
        <v>894</v>
      </c>
      <c r="C21" s="407"/>
      <c r="D21" s="407"/>
      <c r="E21" s="407"/>
      <c r="F21" s="407"/>
      <c r="G21" s="407"/>
      <c r="H21" s="400"/>
      <c r="I21" s="400"/>
    </row>
    <row r="22" spans="1:9" ht="26.25">
      <c r="A22" s="404" t="s">
        <v>1129</v>
      </c>
      <c r="B22" s="404" t="s">
        <v>894</v>
      </c>
      <c r="C22" s="405"/>
      <c r="D22" s="405"/>
      <c r="E22" s="405"/>
      <c r="F22" s="405"/>
      <c r="G22" s="405"/>
      <c r="H22" s="400"/>
      <c r="I22" s="400"/>
    </row>
    <row r="23" spans="1:9" ht="24.75">
      <c r="A23" s="406" t="s">
        <v>1127</v>
      </c>
      <c r="B23" s="406" t="s">
        <v>919</v>
      </c>
      <c r="C23" s="407">
        <v>2</v>
      </c>
      <c r="D23" s="407">
        <v>0</v>
      </c>
      <c r="E23" s="407">
        <f>C23*D23</f>
        <v>0</v>
      </c>
      <c r="F23" s="407">
        <v>0</v>
      </c>
      <c r="G23" s="407">
        <f>C23*F23</f>
        <v>0</v>
      </c>
      <c r="H23" s="400"/>
      <c r="I23" s="400"/>
    </row>
    <row r="24" spans="1:9" ht="26.25">
      <c r="A24" s="404" t="s">
        <v>1130</v>
      </c>
      <c r="B24" s="404" t="s">
        <v>894</v>
      </c>
      <c r="C24" s="405"/>
      <c r="D24" s="405"/>
      <c r="E24" s="405">
        <f>SUM(E23:E23)</f>
        <v>0</v>
      </c>
      <c r="F24" s="405"/>
      <c r="G24" s="405">
        <f>SUM(G23:G23)</f>
        <v>0</v>
      </c>
      <c r="H24" s="400"/>
      <c r="I24" s="400"/>
    </row>
    <row r="25" spans="1:9">
      <c r="A25" s="406" t="s">
        <v>894</v>
      </c>
      <c r="B25" s="406" t="s">
        <v>894</v>
      </c>
      <c r="C25" s="407"/>
      <c r="D25" s="407"/>
      <c r="E25" s="407"/>
      <c r="F25" s="407"/>
      <c r="G25" s="407"/>
      <c r="H25" s="400"/>
      <c r="I25" s="400"/>
    </row>
    <row r="26" spans="1:9">
      <c r="A26" s="402" t="s">
        <v>1131</v>
      </c>
      <c r="B26" s="402" t="s">
        <v>894</v>
      </c>
      <c r="C26" s="403"/>
      <c r="D26" s="403"/>
      <c r="E26" s="403">
        <f>SUM(E3:E4,E6,E8:E9,E11,E13:E15,E17,E19,E21,E23,E25:E25)</f>
        <v>0</v>
      </c>
      <c r="F26" s="403"/>
      <c r="G26" s="403">
        <f>SUM(G3:G4,G6,G8:G9,G11,G13:G15,G17,G19,G21,G23,G25:G25)</f>
        <v>0</v>
      </c>
      <c r="H26" s="400"/>
      <c r="I26" s="400"/>
    </row>
    <row r="27" spans="1:9">
      <c r="A27" s="406" t="s">
        <v>894</v>
      </c>
      <c r="B27" s="406" t="s">
        <v>894</v>
      </c>
      <c r="C27" s="407"/>
      <c r="D27" s="407"/>
      <c r="E27" s="407"/>
      <c r="F27" s="407"/>
      <c r="G27" s="407"/>
      <c r="H27" s="400"/>
      <c r="I27" s="400"/>
    </row>
    <row r="28" spans="1:9">
      <c r="A28" s="402" t="s">
        <v>969</v>
      </c>
      <c r="B28" s="402" t="s">
        <v>894</v>
      </c>
      <c r="C28" s="403"/>
      <c r="D28" s="403"/>
      <c r="E28" s="403"/>
      <c r="F28" s="403"/>
      <c r="G28" s="403"/>
      <c r="H28" s="400"/>
      <c r="I28" s="400"/>
    </row>
    <row r="29" spans="1:9" ht="26.25">
      <c r="A29" s="404" t="s">
        <v>1115</v>
      </c>
      <c r="B29" s="404" t="s">
        <v>894</v>
      </c>
      <c r="C29" s="405"/>
      <c r="D29" s="405"/>
      <c r="E29" s="405"/>
      <c r="F29" s="405"/>
      <c r="G29" s="405"/>
      <c r="H29" s="400"/>
      <c r="I29" s="400"/>
    </row>
    <row r="30" spans="1:9" ht="36.75">
      <c r="A30" s="406" t="s">
        <v>1132</v>
      </c>
      <c r="B30" s="406" t="s">
        <v>21</v>
      </c>
      <c r="C30" s="407">
        <v>80</v>
      </c>
      <c r="D30" s="407">
        <v>0</v>
      </c>
      <c r="E30" s="407">
        <f t="shared" ref="E30:E38" si="0">C30*D30</f>
        <v>0</v>
      </c>
      <c r="F30" s="407">
        <v>0</v>
      </c>
      <c r="G30" s="407">
        <f t="shared" ref="G30:G38" si="1">C30*F30</f>
        <v>0</v>
      </c>
      <c r="H30" s="400"/>
      <c r="I30" s="400"/>
    </row>
    <row r="31" spans="1:9" ht="84.75">
      <c r="A31" s="406" t="s">
        <v>1133</v>
      </c>
      <c r="B31" s="406" t="s">
        <v>21</v>
      </c>
      <c r="C31" s="407">
        <v>70</v>
      </c>
      <c r="D31" s="407">
        <v>0</v>
      </c>
      <c r="E31" s="407">
        <f t="shared" si="0"/>
        <v>0</v>
      </c>
      <c r="F31" s="407">
        <v>0</v>
      </c>
      <c r="G31" s="407">
        <f t="shared" si="1"/>
        <v>0</v>
      </c>
      <c r="H31" s="400"/>
      <c r="I31" s="400"/>
    </row>
    <row r="32" spans="1:9" ht="36.75">
      <c r="A32" s="406" t="s">
        <v>1134</v>
      </c>
      <c r="B32" s="406" t="s">
        <v>919</v>
      </c>
      <c r="C32" s="407">
        <v>2</v>
      </c>
      <c r="D32" s="407">
        <v>0</v>
      </c>
      <c r="E32" s="407">
        <f t="shared" si="0"/>
        <v>0</v>
      </c>
      <c r="F32" s="407">
        <v>0</v>
      </c>
      <c r="G32" s="407">
        <f t="shared" si="1"/>
        <v>0</v>
      </c>
      <c r="H32" s="400"/>
      <c r="I32" s="400"/>
    </row>
    <row r="33" spans="1:9" ht="24.75">
      <c r="A33" s="406" t="s">
        <v>1135</v>
      </c>
      <c r="B33" s="406" t="s">
        <v>21</v>
      </c>
      <c r="C33" s="407">
        <v>70</v>
      </c>
      <c r="D33" s="407">
        <v>0</v>
      </c>
      <c r="E33" s="407">
        <f t="shared" si="0"/>
        <v>0</v>
      </c>
      <c r="F33" s="407">
        <v>0</v>
      </c>
      <c r="G33" s="407">
        <f t="shared" si="1"/>
        <v>0</v>
      </c>
      <c r="H33" s="400"/>
      <c r="I33" s="400"/>
    </row>
    <row r="34" spans="1:9">
      <c r="A34" s="406" t="s">
        <v>1136</v>
      </c>
      <c r="B34" s="406" t="s">
        <v>919</v>
      </c>
      <c r="C34" s="407">
        <v>48</v>
      </c>
      <c r="D34" s="407">
        <v>0</v>
      </c>
      <c r="E34" s="407">
        <f t="shared" si="0"/>
        <v>0</v>
      </c>
      <c r="F34" s="407">
        <v>0</v>
      </c>
      <c r="G34" s="407">
        <f t="shared" si="1"/>
        <v>0</v>
      </c>
      <c r="H34" s="400"/>
      <c r="I34" s="400"/>
    </row>
    <row r="35" spans="1:9" ht="24.75">
      <c r="A35" s="406" t="s">
        <v>1137</v>
      </c>
      <c r="B35" s="406" t="s">
        <v>919</v>
      </c>
      <c r="C35" s="407">
        <v>48</v>
      </c>
      <c r="D35" s="407">
        <v>0</v>
      </c>
      <c r="E35" s="407">
        <f t="shared" si="0"/>
        <v>0</v>
      </c>
      <c r="F35" s="407">
        <v>0</v>
      </c>
      <c r="G35" s="407">
        <f t="shared" si="1"/>
        <v>0</v>
      </c>
      <c r="H35" s="400"/>
      <c r="I35" s="400"/>
    </row>
    <row r="36" spans="1:9">
      <c r="A36" s="406" t="s">
        <v>1138</v>
      </c>
      <c r="B36" s="406" t="s">
        <v>919</v>
      </c>
      <c r="C36" s="407">
        <v>48</v>
      </c>
      <c r="D36" s="407">
        <v>0</v>
      </c>
      <c r="E36" s="407">
        <f t="shared" si="0"/>
        <v>0</v>
      </c>
      <c r="F36" s="407">
        <v>0</v>
      </c>
      <c r="G36" s="407">
        <f t="shared" si="1"/>
        <v>0</v>
      </c>
      <c r="H36" s="400"/>
      <c r="I36" s="400"/>
    </row>
    <row r="37" spans="1:9" ht="24.75">
      <c r="A37" s="406" t="s">
        <v>1139</v>
      </c>
      <c r="B37" s="406" t="s">
        <v>919</v>
      </c>
      <c r="C37" s="407">
        <v>24</v>
      </c>
      <c r="D37" s="407">
        <v>0</v>
      </c>
      <c r="E37" s="407">
        <f t="shared" si="0"/>
        <v>0</v>
      </c>
      <c r="F37" s="407">
        <v>0</v>
      </c>
      <c r="G37" s="407">
        <f t="shared" si="1"/>
        <v>0</v>
      </c>
      <c r="H37" s="400"/>
      <c r="I37" s="400"/>
    </row>
    <row r="38" spans="1:9">
      <c r="A38" s="406" t="s">
        <v>1140</v>
      </c>
      <c r="B38" s="406" t="s">
        <v>919</v>
      </c>
      <c r="C38" s="407">
        <v>24</v>
      </c>
      <c r="D38" s="407">
        <v>0</v>
      </c>
      <c r="E38" s="407">
        <f t="shared" si="0"/>
        <v>0</v>
      </c>
      <c r="F38" s="407">
        <v>0</v>
      </c>
      <c r="G38" s="407">
        <f t="shared" si="1"/>
        <v>0</v>
      </c>
      <c r="H38" s="400"/>
      <c r="I38" s="400"/>
    </row>
    <row r="39" spans="1:9" ht="26.25">
      <c r="A39" s="404" t="s">
        <v>1141</v>
      </c>
      <c r="B39" s="404" t="s">
        <v>894</v>
      </c>
      <c r="C39" s="405"/>
      <c r="D39" s="405"/>
      <c r="E39" s="405">
        <f>SUM(E30:E38)</f>
        <v>0</v>
      </c>
      <c r="F39" s="405"/>
      <c r="G39" s="405">
        <f>SUM(G30:G38)</f>
        <v>0</v>
      </c>
      <c r="H39" s="400"/>
      <c r="I39" s="400"/>
    </row>
    <row r="40" spans="1:9">
      <c r="A40" s="406" t="s">
        <v>894</v>
      </c>
      <c r="B40" s="406" t="s">
        <v>894</v>
      </c>
      <c r="C40" s="407"/>
      <c r="D40" s="407"/>
      <c r="E40" s="407"/>
      <c r="F40" s="407"/>
      <c r="G40" s="407"/>
      <c r="H40" s="400"/>
      <c r="I40" s="400"/>
    </row>
    <row r="41" spans="1:9" ht="39">
      <c r="A41" s="404" t="s">
        <v>1142</v>
      </c>
      <c r="B41" s="404" t="s">
        <v>894</v>
      </c>
      <c r="C41" s="405"/>
      <c r="D41" s="405"/>
      <c r="E41" s="405"/>
      <c r="F41" s="405"/>
      <c r="G41" s="405"/>
      <c r="H41" s="400"/>
      <c r="I41" s="400"/>
    </row>
    <row r="42" spans="1:9" ht="24.75">
      <c r="A42" s="406" t="s">
        <v>1143</v>
      </c>
      <c r="B42" s="406" t="s">
        <v>21</v>
      </c>
      <c r="C42" s="407">
        <v>360</v>
      </c>
      <c r="D42" s="407">
        <v>0</v>
      </c>
      <c r="E42" s="407">
        <f t="shared" ref="E42:E50" si="2">C42*D42</f>
        <v>0</v>
      </c>
      <c r="F42" s="407">
        <v>0</v>
      </c>
      <c r="G42" s="407">
        <f t="shared" ref="G42:G50" si="3">C42*F42</f>
        <v>0</v>
      </c>
      <c r="H42" s="400"/>
      <c r="I42" s="400"/>
    </row>
    <row r="43" spans="1:9" ht="84.75">
      <c r="A43" s="406" t="s">
        <v>1133</v>
      </c>
      <c r="B43" s="406" t="s">
        <v>21</v>
      </c>
      <c r="C43" s="407">
        <v>350</v>
      </c>
      <c r="D43" s="407">
        <v>0</v>
      </c>
      <c r="E43" s="407">
        <f t="shared" si="2"/>
        <v>0</v>
      </c>
      <c r="F43" s="407">
        <v>0</v>
      </c>
      <c r="G43" s="407">
        <f t="shared" si="3"/>
        <v>0</v>
      </c>
      <c r="H43" s="400"/>
      <c r="I43" s="400"/>
    </row>
    <row r="44" spans="1:9" ht="36.75">
      <c r="A44" s="406" t="s">
        <v>1134</v>
      </c>
      <c r="B44" s="406" t="s">
        <v>919</v>
      </c>
      <c r="C44" s="407">
        <v>2</v>
      </c>
      <c r="D44" s="407">
        <v>0</v>
      </c>
      <c r="E44" s="407">
        <f t="shared" si="2"/>
        <v>0</v>
      </c>
      <c r="F44" s="407">
        <v>0</v>
      </c>
      <c r="G44" s="407">
        <f t="shared" si="3"/>
        <v>0</v>
      </c>
      <c r="H44" s="400"/>
      <c r="I44" s="400"/>
    </row>
    <row r="45" spans="1:9" ht="24.75">
      <c r="A45" s="406" t="s">
        <v>1135</v>
      </c>
      <c r="B45" s="406" t="s">
        <v>21</v>
      </c>
      <c r="C45" s="407">
        <v>350</v>
      </c>
      <c r="D45" s="407">
        <v>0</v>
      </c>
      <c r="E45" s="407">
        <f t="shared" si="2"/>
        <v>0</v>
      </c>
      <c r="F45" s="407">
        <v>0</v>
      </c>
      <c r="G45" s="407">
        <f t="shared" si="3"/>
        <v>0</v>
      </c>
      <c r="H45" s="400"/>
      <c r="I45" s="400"/>
    </row>
    <row r="46" spans="1:9">
      <c r="A46" s="406" t="s">
        <v>1136</v>
      </c>
      <c r="B46" s="406" t="s">
        <v>919</v>
      </c>
      <c r="C46" s="407">
        <v>16</v>
      </c>
      <c r="D46" s="407">
        <v>0</v>
      </c>
      <c r="E46" s="407">
        <f t="shared" si="2"/>
        <v>0</v>
      </c>
      <c r="F46" s="407">
        <v>0</v>
      </c>
      <c r="G46" s="407">
        <f t="shared" si="3"/>
        <v>0</v>
      </c>
      <c r="H46" s="400"/>
      <c r="I46" s="400"/>
    </row>
    <row r="47" spans="1:9" ht="24.75">
      <c r="A47" s="406" t="s">
        <v>1137</v>
      </c>
      <c r="B47" s="406" t="s">
        <v>919</v>
      </c>
      <c r="C47" s="407">
        <v>16</v>
      </c>
      <c r="D47" s="407">
        <v>0</v>
      </c>
      <c r="E47" s="407">
        <f t="shared" si="2"/>
        <v>0</v>
      </c>
      <c r="F47" s="407">
        <v>0</v>
      </c>
      <c r="G47" s="407">
        <f t="shared" si="3"/>
        <v>0</v>
      </c>
      <c r="H47" s="400"/>
      <c r="I47" s="400"/>
    </row>
    <row r="48" spans="1:9">
      <c r="A48" s="406" t="s">
        <v>1138</v>
      </c>
      <c r="B48" s="406" t="s">
        <v>919</v>
      </c>
      <c r="C48" s="407">
        <v>16</v>
      </c>
      <c r="D48" s="407">
        <v>0</v>
      </c>
      <c r="E48" s="407">
        <f t="shared" si="2"/>
        <v>0</v>
      </c>
      <c r="F48" s="407">
        <v>0</v>
      </c>
      <c r="G48" s="407">
        <f t="shared" si="3"/>
        <v>0</v>
      </c>
      <c r="H48" s="400"/>
      <c r="I48" s="400"/>
    </row>
    <row r="49" spans="1:9" ht="24.75">
      <c r="A49" s="406" t="s">
        <v>1139</v>
      </c>
      <c r="B49" s="406" t="s">
        <v>919</v>
      </c>
      <c r="C49" s="407">
        <v>8</v>
      </c>
      <c r="D49" s="407">
        <v>0</v>
      </c>
      <c r="E49" s="407">
        <f t="shared" si="2"/>
        <v>0</v>
      </c>
      <c r="F49" s="407">
        <v>0</v>
      </c>
      <c r="G49" s="407">
        <f t="shared" si="3"/>
        <v>0</v>
      </c>
      <c r="H49" s="400"/>
      <c r="I49" s="400"/>
    </row>
    <row r="50" spans="1:9">
      <c r="A50" s="406" t="s">
        <v>1140</v>
      </c>
      <c r="B50" s="406" t="s">
        <v>919</v>
      </c>
      <c r="C50" s="407">
        <v>8</v>
      </c>
      <c r="D50" s="407">
        <v>0</v>
      </c>
      <c r="E50" s="407">
        <f t="shared" si="2"/>
        <v>0</v>
      </c>
      <c r="F50" s="407">
        <v>0</v>
      </c>
      <c r="G50" s="407">
        <f t="shared" si="3"/>
        <v>0</v>
      </c>
      <c r="H50" s="400"/>
      <c r="I50" s="400"/>
    </row>
    <row r="51" spans="1:9" ht="39">
      <c r="A51" s="404" t="s">
        <v>1144</v>
      </c>
      <c r="B51" s="404" t="s">
        <v>894</v>
      </c>
      <c r="C51" s="405"/>
      <c r="D51" s="405"/>
      <c r="E51" s="405">
        <f>SUM(E42:E50)</f>
        <v>0</v>
      </c>
      <c r="F51" s="405"/>
      <c r="G51" s="405">
        <f>SUM(G42:G50)</f>
        <v>0</v>
      </c>
      <c r="H51" s="400"/>
      <c r="I51" s="400"/>
    </row>
    <row r="52" spans="1:9">
      <c r="A52" s="406" t="s">
        <v>894</v>
      </c>
      <c r="B52" s="406" t="s">
        <v>894</v>
      </c>
      <c r="C52" s="407"/>
      <c r="D52" s="407"/>
      <c r="E52" s="407"/>
      <c r="F52" s="407"/>
      <c r="G52" s="407"/>
      <c r="H52" s="400"/>
      <c r="I52" s="400"/>
    </row>
    <row r="53" spans="1:9" ht="26.25">
      <c r="A53" s="404" t="s">
        <v>1121</v>
      </c>
      <c r="B53" s="404" t="s">
        <v>894</v>
      </c>
      <c r="C53" s="405"/>
      <c r="D53" s="405"/>
      <c r="E53" s="405"/>
      <c r="F53" s="405"/>
      <c r="G53" s="405"/>
      <c r="H53" s="400"/>
      <c r="I53" s="400"/>
    </row>
    <row r="54" spans="1:9" ht="48.75">
      <c r="A54" s="406" t="s">
        <v>1145</v>
      </c>
      <c r="B54" s="406" t="s">
        <v>21</v>
      </c>
      <c r="C54" s="407">
        <v>530</v>
      </c>
      <c r="D54" s="407">
        <v>0</v>
      </c>
      <c r="E54" s="407">
        <f>C54*D54</f>
        <v>0</v>
      </c>
      <c r="F54" s="407">
        <v>0</v>
      </c>
      <c r="G54" s="407">
        <f>C54*F54</f>
        <v>0</v>
      </c>
      <c r="H54" s="400"/>
      <c r="I54" s="400"/>
    </row>
    <row r="55" spans="1:9">
      <c r="A55" s="406" t="s">
        <v>1146</v>
      </c>
      <c r="B55" s="406" t="s">
        <v>919</v>
      </c>
      <c r="C55" s="407">
        <v>4</v>
      </c>
      <c r="D55" s="407">
        <v>0</v>
      </c>
      <c r="E55" s="407">
        <f>C55*D55</f>
        <v>0</v>
      </c>
      <c r="F55" s="407">
        <v>0</v>
      </c>
      <c r="G55" s="407">
        <f>C55*F55</f>
        <v>0</v>
      </c>
      <c r="H55" s="400"/>
      <c r="I55" s="400"/>
    </row>
    <row r="56" spans="1:9" ht="24.75">
      <c r="A56" s="406" t="s">
        <v>1147</v>
      </c>
      <c r="B56" s="406" t="s">
        <v>21</v>
      </c>
      <c r="C56" s="407">
        <v>20</v>
      </c>
      <c r="D56" s="407">
        <v>0</v>
      </c>
      <c r="E56" s="407">
        <f>C56*D56</f>
        <v>0</v>
      </c>
      <c r="F56" s="407">
        <v>0</v>
      </c>
      <c r="G56" s="407">
        <f>C56*F56</f>
        <v>0</v>
      </c>
      <c r="H56" s="400"/>
      <c r="I56" s="400"/>
    </row>
    <row r="57" spans="1:9" ht="24.75">
      <c r="A57" s="406" t="s">
        <v>1148</v>
      </c>
      <c r="B57" s="406" t="s">
        <v>919</v>
      </c>
      <c r="C57" s="407">
        <v>2</v>
      </c>
      <c r="D57" s="407">
        <v>0</v>
      </c>
      <c r="E57" s="407">
        <f>C57*D57</f>
        <v>0</v>
      </c>
      <c r="F57" s="407">
        <v>0</v>
      </c>
      <c r="G57" s="407">
        <f>C57*F57</f>
        <v>0</v>
      </c>
      <c r="H57" s="400"/>
      <c r="I57" s="400"/>
    </row>
    <row r="58" spans="1:9" ht="39">
      <c r="A58" s="404" t="s">
        <v>1125</v>
      </c>
      <c r="B58" s="404" t="s">
        <v>894</v>
      </c>
      <c r="C58" s="405"/>
      <c r="D58" s="405"/>
      <c r="E58" s="405">
        <f>SUM(E54:E57)</f>
        <v>0</v>
      </c>
      <c r="F58" s="405"/>
      <c r="G58" s="405">
        <f>SUM(G54:G57)</f>
        <v>0</v>
      </c>
      <c r="H58" s="400"/>
      <c r="I58" s="400"/>
    </row>
    <row r="59" spans="1:9">
      <c r="A59" s="406" t="s">
        <v>894</v>
      </c>
      <c r="B59" s="406" t="s">
        <v>894</v>
      </c>
      <c r="C59" s="407"/>
      <c r="D59" s="407"/>
      <c r="E59" s="407"/>
      <c r="F59" s="407"/>
      <c r="G59" s="407"/>
      <c r="H59" s="400"/>
      <c r="I59" s="400"/>
    </row>
    <row r="60" spans="1:9" ht="26.25">
      <c r="A60" s="404" t="s">
        <v>1126</v>
      </c>
      <c r="B60" s="404" t="s">
        <v>894</v>
      </c>
      <c r="C60" s="405"/>
      <c r="D60" s="405"/>
      <c r="E60" s="405"/>
      <c r="F60" s="405"/>
      <c r="G60" s="405"/>
      <c r="H60" s="400"/>
      <c r="I60" s="400"/>
    </row>
    <row r="61" spans="1:9" ht="24.75">
      <c r="A61" s="406" t="s">
        <v>1149</v>
      </c>
      <c r="B61" s="406" t="s">
        <v>21</v>
      </c>
      <c r="C61" s="407">
        <v>265</v>
      </c>
      <c r="D61" s="407">
        <v>0</v>
      </c>
      <c r="E61" s="407">
        <f>C61*D61</f>
        <v>0</v>
      </c>
      <c r="F61" s="407">
        <v>0</v>
      </c>
      <c r="G61" s="407">
        <f>C61*F61</f>
        <v>0</v>
      </c>
      <c r="H61" s="400"/>
      <c r="I61" s="400"/>
    </row>
    <row r="62" spans="1:9">
      <c r="A62" s="406" t="s">
        <v>1146</v>
      </c>
      <c r="B62" s="406" t="s">
        <v>919</v>
      </c>
      <c r="C62" s="407">
        <v>2</v>
      </c>
      <c r="D62" s="407">
        <v>0</v>
      </c>
      <c r="E62" s="407">
        <f>C62*D62</f>
        <v>0</v>
      </c>
      <c r="F62" s="407">
        <v>0</v>
      </c>
      <c r="G62" s="407">
        <f>C62*F62</f>
        <v>0</v>
      </c>
      <c r="H62" s="400"/>
      <c r="I62" s="400"/>
    </row>
    <row r="63" spans="1:9" ht="24.75">
      <c r="A63" s="406" t="s">
        <v>1150</v>
      </c>
      <c r="B63" s="406" t="s">
        <v>919</v>
      </c>
      <c r="C63" s="407">
        <v>8</v>
      </c>
      <c r="D63" s="407">
        <v>0</v>
      </c>
      <c r="E63" s="407">
        <f>C63*D63</f>
        <v>0</v>
      </c>
      <c r="F63" s="407">
        <v>0</v>
      </c>
      <c r="G63" s="407">
        <f>C63*F63</f>
        <v>0</v>
      </c>
      <c r="H63" s="400"/>
      <c r="I63" s="400"/>
    </row>
    <row r="64" spans="1:9" ht="39">
      <c r="A64" s="404" t="s">
        <v>1128</v>
      </c>
      <c r="B64" s="404" t="s">
        <v>894</v>
      </c>
      <c r="C64" s="405"/>
      <c r="D64" s="405"/>
      <c r="E64" s="405">
        <f>SUM(E61:E63)</f>
        <v>0</v>
      </c>
      <c r="F64" s="405"/>
      <c r="G64" s="405">
        <f>SUM(G61:G63)</f>
        <v>0</v>
      </c>
      <c r="H64" s="400"/>
      <c r="I64" s="400"/>
    </row>
    <row r="65" spans="1:9">
      <c r="A65" s="406" t="s">
        <v>894</v>
      </c>
      <c r="B65" s="406" t="s">
        <v>894</v>
      </c>
      <c r="C65" s="407"/>
      <c r="D65" s="407"/>
      <c r="E65" s="407"/>
      <c r="F65" s="407"/>
      <c r="G65" s="407"/>
      <c r="H65" s="400"/>
      <c r="I65" s="400"/>
    </row>
    <row r="66" spans="1:9" ht="26.25">
      <c r="A66" s="404" t="s">
        <v>1130</v>
      </c>
      <c r="B66" s="404" t="s">
        <v>894</v>
      </c>
      <c r="C66" s="405"/>
      <c r="D66" s="405"/>
      <c r="E66" s="405"/>
      <c r="F66" s="405"/>
      <c r="G66" s="405"/>
      <c r="H66" s="400"/>
      <c r="I66" s="400"/>
    </row>
    <row r="67" spans="1:9" ht="24.75">
      <c r="A67" s="406" t="s">
        <v>1151</v>
      </c>
      <c r="B67" s="406" t="s">
        <v>21</v>
      </c>
      <c r="C67" s="407">
        <v>80</v>
      </c>
      <c r="D67" s="407">
        <v>0</v>
      </c>
      <c r="E67" s="407">
        <f>C67*D67</f>
        <v>0</v>
      </c>
      <c r="F67" s="407">
        <v>0</v>
      </c>
      <c r="G67" s="407">
        <f>C67*F67</f>
        <v>0</v>
      </c>
      <c r="H67" s="400"/>
      <c r="I67" s="400"/>
    </row>
    <row r="68" spans="1:9" ht="24.75">
      <c r="A68" s="406" t="s">
        <v>1152</v>
      </c>
      <c r="B68" s="406" t="s">
        <v>21</v>
      </c>
      <c r="C68" s="407">
        <v>40</v>
      </c>
      <c r="D68" s="407">
        <v>0</v>
      </c>
      <c r="E68" s="407">
        <f>C68*D68</f>
        <v>0</v>
      </c>
      <c r="F68" s="407">
        <v>0</v>
      </c>
      <c r="G68" s="407">
        <f>C68*F68</f>
        <v>0</v>
      </c>
      <c r="H68" s="400"/>
      <c r="I68" s="400"/>
    </row>
    <row r="69" spans="1:9">
      <c r="A69" s="406" t="s">
        <v>1146</v>
      </c>
      <c r="B69" s="406" t="s">
        <v>919</v>
      </c>
      <c r="C69" s="407">
        <v>4</v>
      </c>
      <c r="D69" s="407">
        <v>0</v>
      </c>
      <c r="E69" s="407">
        <f>C69*D69</f>
        <v>0</v>
      </c>
      <c r="F69" s="407">
        <v>0</v>
      </c>
      <c r="G69" s="407">
        <f>C69*F69</f>
        <v>0</v>
      </c>
      <c r="H69" s="400"/>
      <c r="I69" s="400"/>
    </row>
    <row r="70" spans="1:9" ht="24.75">
      <c r="A70" s="406" t="s">
        <v>1148</v>
      </c>
      <c r="B70" s="406" t="s">
        <v>919</v>
      </c>
      <c r="C70" s="407">
        <v>4</v>
      </c>
      <c r="D70" s="407">
        <v>0</v>
      </c>
      <c r="E70" s="407">
        <f>C70*D70</f>
        <v>0</v>
      </c>
      <c r="F70" s="407">
        <v>0</v>
      </c>
      <c r="G70" s="407">
        <f>C70*F70</f>
        <v>0</v>
      </c>
      <c r="H70" s="400"/>
      <c r="I70" s="400"/>
    </row>
    <row r="71" spans="1:9" ht="39">
      <c r="A71" s="404" t="s">
        <v>1153</v>
      </c>
      <c r="B71" s="404" t="s">
        <v>894</v>
      </c>
      <c r="C71" s="405"/>
      <c r="D71" s="405"/>
      <c r="E71" s="405">
        <f>SUM(E67:E70)</f>
        <v>0</v>
      </c>
      <c r="F71" s="405"/>
      <c r="G71" s="405">
        <f>SUM(G67:G70)</f>
        <v>0</v>
      </c>
      <c r="H71" s="400"/>
      <c r="I71" s="400"/>
    </row>
    <row r="72" spans="1:9">
      <c r="A72" s="406" t="s">
        <v>894</v>
      </c>
      <c r="B72" s="406" t="s">
        <v>894</v>
      </c>
      <c r="C72" s="407"/>
      <c r="D72" s="407"/>
      <c r="E72" s="407"/>
      <c r="F72" s="407"/>
      <c r="G72" s="407"/>
      <c r="H72" s="400"/>
      <c r="I72" s="400"/>
    </row>
    <row r="73" spans="1:9" ht="26.25">
      <c r="A73" s="404" t="s">
        <v>1154</v>
      </c>
      <c r="B73" s="404" t="s">
        <v>894</v>
      </c>
      <c r="C73" s="405"/>
      <c r="D73" s="405"/>
      <c r="E73" s="405"/>
      <c r="F73" s="405"/>
      <c r="G73" s="405"/>
      <c r="H73" s="400"/>
      <c r="I73" s="400"/>
    </row>
    <row r="74" spans="1:9" ht="60.75">
      <c r="A74" s="406" t="s">
        <v>1155</v>
      </c>
      <c r="B74" s="406" t="s">
        <v>21</v>
      </c>
      <c r="C74" s="407">
        <v>48</v>
      </c>
      <c r="D74" s="407">
        <v>0</v>
      </c>
      <c r="E74" s="407">
        <f>C74*D74</f>
        <v>0</v>
      </c>
      <c r="F74" s="407">
        <v>0</v>
      </c>
      <c r="G74" s="407">
        <f>C74*F74</f>
        <v>0</v>
      </c>
      <c r="H74" s="400"/>
      <c r="I74" s="400"/>
    </row>
    <row r="75" spans="1:9" ht="24.75">
      <c r="A75" s="406" t="s">
        <v>1156</v>
      </c>
      <c r="B75" s="406" t="s">
        <v>919</v>
      </c>
      <c r="C75" s="407">
        <v>4</v>
      </c>
      <c r="D75" s="407">
        <v>0</v>
      </c>
      <c r="E75" s="407">
        <f>C75*D75</f>
        <v>0</v>
      </c>
      <c r="F75" s="407">
        <v>0</v>
      </c>
      <c r="G75" s="407">
        <f>C75*F75</f>
        <v>0</v>
      </c>
      <c r="H75" s="400"/>
      <c r="I75" s="400"/>
    </row>
    <row r="76" spans="1:9" ht="26.25">
      <c r="A76" s="404" t="s">
        <v>1157</v>
      </c>
      <c r="B76" s="404" t="s">
        <v>894</v>
      </c>
      <c r="C76" s="405"/>
      <c r="D76" s="405"/>
      <c r="E76" s="405">
        <f>SUM(E74:E75)</f>
        <v>0</v>
      </c>
      <c r="F76" s="405"/>
      <c r="G76" s="405">
        <f>SUM(G74:G75)</f>
        <v>0</v>
      </c>
      <c r="H76" s="400"/>
      <c r="I76" s="400"/>
    </row>
    <row r="77" spans="1:9">
      <c r="A77" s="406" t="s">
        <v>894</v>
      </c>
      <c r="B77" s="406" t="s">
        <v>894</v>
      </c>
      <c r="C77" s="407"/>
      <c r="D77" s="407"/>
      <c r="E77" s="407"/>
      <c r="F77" s="407"/>
      <c r="G77" s="407"/>
      <c r="H77" s="400"/>
      <c r="I77" s="400"/>
    </row>
    <row r="78" spans="1:9" ht="39">
      <c r="A78" s="404" t="s">
        <v>1158</v>
      </c>
      <c r="B78" s="404" t="s">
        <v>894</v>
      </c>
      <c r="C78" s="405"/>
      <c r="D78" s="405"/>
      <c r="E78" s="405"/>
      <c r="F78" s="405"/>
      <c r="G78" s="405"/>
      <c r="H78" s="400"/>
      <c r="I78" s="400"/>
    </row>
    <row r="79" spans="1:9" ht="36.75">
      <c r="A79" s="406" t="s">
        <v>1159</v>
      </c>
      <c r="B79" s="406" t="s">
        <v>894</v>
      </c>
      <c r="C79" s="407"/>
      <c r="D79" s="407"/>
      <c r="E79" s="407"/>
      <c r="F79" s="407"/>
      <c r="G79" s="407"/>
      <c r="H79" s="400"/>
      <c r="I79" s="400"/>
    </row>
    <row r="80" spans="1:9" ht="39">
      <c r="A80" s="404" t="s">
        <v>1160</v>
      </c>
      <c r="B80" s="404" t="s">
        <v>894</v>
      </c>
      <c r="C80" s="405"/>
      <c r="D80" s="405"/>
      <c r="E80" s="405">
        <f>SUM(E79:E79)</f>
        <v>0</v>
      </c>
      <c r="F80" s="405"/>
      <c r="G80" s="405">
        <f>SUM(G79:G79)</f>
        <v>0</v>
      </c>
      <c r="H80" s="400"/>
      <c r="I80" s="400"/>
    </row>
    <row r="81" spans="1:9">
      <c r="A81" s="406" t="s">
        <v>894</v>
      </c>
      <c r="B81" s="406" t="s">
        <v>894</v>
      </c>
      <c r="C81" s="407"/>
      <c r="D81" s="407"/>
      <c r="E81" s="407"/>
      <c r="F81" s="407"/>
      <c r="G81" s="407"/>
      <c r="H81" s="400"/>
      <c r="I81" s="400"/>
    </row>
    <row r="82" spans="1:9">
      <c r="A82" s="404" t="s">
        <v>1161</v>
      </c>
      <c r="B82" s="404" t="s">
        <v>894</v>
      </c>
      <c r="C82" s="405"/>
      <c r="D82" s="405"/>
      <c r="E82" s="405"/>
      <c r="F82" s="405"/>
      <c r="G82" s="405"/>
      <c r="H82" s="400"/>
      <c r="I82" s="400"/>
    </row>
    <row r="83" spans="1:9" ht="72.75">
      <c r="A83" s="406" t="s">
        <v>1162</v>
      </c>
      <c r="B83" s="406" t="s">
        <v>894</v>
      </c>
      <c r="C83" s="407"/>
      <c r="D83" s="407"/>
      <c r="E83" s="407"/>
      <c r="F83" s="407"/>
      <c r="G83" s="407"/>
      <c r="H83" s="400"/>
      <c r="I83" s="400"/>
    </row>
    <row r="84" spans="1:9">
      <c r="A84" s="404" t="s">
        <v>1163</v>
      </c>
      <c r="B84" s="404" t="s">
        <v>894</v>
      </c>
      <c r="C84" s="405"/>
      <c r="D84" s="405"/>
      <c r="E84" s="405">
        <f>SUM(E83:E83)</f>
        <v>0</v>
      </c>
      <c r="F84" s="405"/>
      <c r="G84" s="405">
        <f>SUM(G83:G83)</f>
        <v>0</v>
      </c>
      <c r="H84" s="400"/>
      <c r="I84" s="400"/>
    </row>
    <row r="85" spans="1:9">
      <c r="A85" s="406" t="s">
        <v>894</v>
      </c>
      <c r="B85" s="406" t="s">
        <v>894</v>
      </c>
      <c r="C85" s="407"/>
      <c r="D85" s="407"/>
      <c r="E85" s="407"/>
      <c r="F85" s="407"/>
      <c r="G85" s="407"/>
      <c r="H85" s="400"/>
      <c r="I85" s="400"/>
    </row>
    <row r="86" spans="1:9">
      <c r="A86" s="404" t="s">
        <v>1164</v>
      </c>
      <c r="B86" s="404" t="s">
        <v>894</v>
      </c>
      <c r="C86" s="405"/>
      <c r="D86" s="405"/>
      <c r="E86" s="405"/>
      <c r="F86" s="405"/>
      <c r="G86" s="405"/>
      <c r="H86" s="400"/>
      <c r="I86" s="400"/>
    </row>
    <row r="87" spans="1:9" ht="24.75">
      <c r="A87" s="406" t="s">
        <v>1165</v>
      </c>
      <c r="B87" s="406" t="s">
        <v>18</v>
      </c>
      <c r="C87" s="407">
        <v>8</v>
      </c>
      <c r="D87" s="407">
        <v>0</v>
      </c>
      <c r="E87" s="407">
        <f>C87*D87</f>
        <v>0</v>
      </c>
      <c r="F87" s="407">
        <v>0</v>
      </c>
      <c r="G87" s="407">
        <f>C87*F87</f>
        <v>0</v>
      </c>
      <c r="H87" s="400"/>
      <c r="I87" s="400"/>
    </row>
    <row r="88" spans="1:9">
      <c r="A88" s="406" t="s">
        <v>1166</v>
      </c>
      <c r="B88" s="406" t="s">
        <v>18</v>
      </c>
      <c r="C88" s="407">
        <v>6</v>
      </c>
      <c r="D88" s="407">
        <v>0</v>
      </c>
      <c r="E88" s="407">
        <f>C88*D88</f>
        <v>0</v>
      </c>
      <c r="F88" s="407">
        <v>0</v>
      </c>
      <c r="G88" s="407">
        <f>C88*F88</f>
        <v>0</v>
      </c>
      <c r="H88" s="400"/>
      <c r="I88" s="400"/>
    </row>
    <row r="89" spans="1:9">
      <c r="A89" s="406" t="s">
        <v>1167</v>
      </c>
      <c r="B89" s="406" t="s">
        <v>18</v>
      </c>
      <c r="C89" s="407">
        <v>24</v>
      </c>
      <c r="D89" s="407">
        <v>0</v>
      </c>
      <c r="E89" s="407">
        <f>C89*D89</f>
        <v>0</v>
      </c>
      <c r="F89" s="407">
        <v>0</v>
      </c>
      <c r="G89" s="407">
        <f>C89*F89</f>
        <v>0</v>
      </c>
      <c r="H89" s="400"/>
      <c r="I89" s="400"/>
    </row>
    <row r="90" spans="1:9">
      <c r="A90" s="406" t="s">
        <v>1168</v>
      </c>
      <c r="B90" s="406" t="s">
        <v>18</v>
      </c>
      <c r="C90" s="407">
        <v>48</v>
      </c>
      <c r="D90" s="407">
        <v>0</v>
      </c>
      <c r="E90" s="407">
        <f>C90*D90</f>
        <v>0</v>
      </c>
      <c r="F90" s="407">
        <v>0</v>
      </c>
      <c r="G90" s="407">
        <f>C90*F90</f>
        <v>0</v>
      </c>
      <c r="H90" s="400"/>
      <c r="I90" s="400"/>
    </row>
    <row r="91" spans="1:9" ht="26.25">
      <c r="A91" s="404" t="s">
        <v>1169</v>
      </c>
      <c r="B91" s="404" t="s">
        <v>894</v>
      </c>
      <c r="C91" s="405"/>
      <c r="D91" s="405"/>
      <c r="E91" s="405">
        <f>SUM(E87:E90)</f>
        <v>0</v>
      </c>
      <c r="F91" s="405"/>
      <c r="G91" s="405">
        <f>SUM(G87:G90)</f>
        <v>0</v>
      </c>
      <c r="H91" s="400"/>
      <c r="I91" s="400"/>
    </row>
    <row r="92" spans="1:9">
      <c r="A92" s="406" t="s">
        <v>894</v>
      </c>
      <c r="B92" s="406" t="s">
        <v>894</v>
      </c>
      <c r="C92" s="407"/>
      <c r="D92" s="407"/>
      <c r="E92" s="407"/>
      <c r="F92" s="407"/>
      <c r="G92" s="407"/>
      <c r="H92" s="400"/>
      <c r="I92" s="400"/>
    </row>
    <row r="93" spans="1:9">
      <c r="A93" s="404" t="s">
        <v>1170</v>
      </c>
      <c r="B93" s="404" t="s">
        <v>894</v>
      </c>
      <c r="C93" s="405"/>
      <c r="D93" s="405"/>
      <c r="E93" s="405"/>
      <c r="F93" s="405"/>
      <c r="G93" s="405"/>
      <c r="H93" s="400"/>
      <c r="I93" s="400"/>
    </row>
    <row r="94" spans="1:9">
      <c r="A94" s="406" t="s">
        <v>1171</v>
      </c>
      <c r="B94" s="406" t="s">
        <v>723</v>
      </c>
      <c r="C94" s="407">
        <v>1</v>
      </c>
      <c r="D94" s="407">
        <v>0</v>
      </c>
      <c r="E94" s="407">
        <f t="shared" ref="E94:E99" si="4">C94*D94</f>
        <v>0</v>
      </c>
      <c r="F94" s="407">
        <v>0</v>
      </c>
      <c r="G94" s="407">
        <f t="shared" ref="G94:G99" si="5">C94*F94</f>
        <v>0</v>
      </c>
      <c r="H94" s="400"/>
      <c r="I94" s="400"/>
    </row>
    <row r="95" spans="1:9">
      <c r="A95" s="406" t="s">
        <v>1172</v>
      </c>
      <c r="B95" s="406" t="s">
        <v>723</v>
      </c>
      <c r="C95" s="407">
        <v>1</v>
      </c>
      <c r="D95" s="407">
        <v>0</v>
      </c>
      <c r="E95" s="407">
        <f t="shared" si="4"/>
        <v>0</v>
      </c>
      <c r="F95" s="407">
        <v>0</v>
      </c>
      <c r="G95" s="407">
        <f t="shared" si="5"/>
        <v>0</v>
      </c>
      <c r="H95" s="400"/>
      <c r="I95" s="400"/>
    </row>
    <row r="96" spans="1:9" ht="24.75">
      <c r="A96" s="406" t="s">
        <v>1173</v>
      </c>
      <c r="B96" s="406" t="s">
        <v>18</v>
      </c>
      <c r="C96" s="407">
        <v>40</v>
      </c>
      <c r="D96" s="407">
        <v>0</v>
      </c>
      <c r="E96" s="407">
        <f t="shared" si="4"/>
        <v>0</v>
      </c>
      <c r="F96" s="407">
        <v>0</v>
      </c>
      <c r="G96" s="407">
        <f t="shared" si="5"/>
        <v>0</v>
      </c>
      <c r="H96" s="400"/>
      <c r="I96" s="400"/>
    </row>
    <row r="97" spans="1:9">
      <c r="A97" s="406" t="s">
        <v>1174</v>
      </c>
      <c r="B97" s="406" t="s">
        <v>18</v>
      </c>
      <c r="C97" s="407">
        <v>8</v>
      </c>
      <c r="D97" s="407">
        <v>0</v>
      </c>
      <c r="E97" s="407">
        <f t="shared" si="4"/>
        <v>0</v>
      </c>
      <c r="F97" s="407">
        <v>0</v>
      </c>
      <c r="G97" s="407">
        <f t="shared" si="5"/>
        <v>0</v>
      </c>
      <c r="H97" s="400"/>
      <c r="I97" s="400"/>
    </row>
    <row r="98" spans="1:9" ht="36.75">
      <c r="A98" s="406" t="s">
        <v>1175</v>
      </c>
      <c r="B98" s="406" t="s">
        <v>18</v>
      </c>
      <c r="C98" s="407">
        <v>32</v>
      </c>
      <c r="D98" s="407">
        <v>0</v>
      </c>
      <c r="E98" s="407">
        <f t="shared" si="4"/>
        <v>0</v>
      </c>
      <c r="F98" s="407">
        <v>0</v>
      </c>
      <c r="G98" s="407">
        <f t="shared" si="5"/>
        <v>0</v>
      </c>
      <c r="H98" s="400"/>
      <c r="I98" s="400"/>
    </row>
    <row r="99" spans="1:9" ht="24.75">
      <c r="A99" s="406" t="s">
        <v>1176</v>
      </c>
      <c r="B99" s="406" t="s">
        <v>1177</v>
      </c>
      <c r="C99" s="407">
        <v>1</v>
      </c>
      <c r="D99" s="407">
        <v>0</v>
      </c>
      <c r="E99" s="407">
        <f t="shared" si="4"/>
        <v>0</v>
      </c>
      <c r="F99" s="407">
        <v>0</v>
      </c>
      <c r="G99" s="407">
        <f t="shared" si="5"/>
        <v>0</v>
      </c>
      <c r="H99" s="400"/>
      <c r="I99" s="400"/>
    </row>
    <row r="100" spans="1:9">
      <c r="A100" s="404" t="s">
        <v>1178</v>
      </c>
      <c r="B100" s="404" t="s">
        <v>894</v>
      </c>
      <c r="C100" s="405"/>
      <c r="D100" s="405"/>
      <c r="E100" s="405">
        <f>SUM(E94:E99)</f>
        <v>0</v>
      </c>
      <c r="F100" s="405"/>
      <c r="G100" s="405">
        <f>SUM(G94:G99)</f>
        <v>0</v>
      </c>
      <c r="H100" s="400"/>
      <c r="I100" s="400"/>
    </row>
    <row r="101" spans="1:9">
      <c r="A101" s="406" t="s">
        <v>894</v>
      </c>
      <c r="B101" s="406" t="s">
        <v>894</v>
      </c>
      <c r="C101" s="407"/>
      <c r="D101" s="407"/>
      <c r="E101" s="407"/>
      <c r="F101" s="407"/>
      <c r="G101" s="407"/>
      <c r="H101" s="400"/>
      <c r="I101" s="400"/>
    </row>
    <row r="102" spans="1:9">
      <c r="A102" s="404" t="s">
        <v>1179</v>
      </c>
      <c r="B102" s="404" t="s">
        <v>894</v>
      </c>
      <c r="C102" s="405"/>
      <c r="D102" s="405"/>
      <c r="E102" s="405"/>
      <c r="F102" s="405"/>
      <c r="G102" s="405"/>
      <c r="H102" s="400"/>
      <c r="I102" s="400"/>
    </row>
    <row r="103" spans="1:9">
      <c r="A103" s="406" t="s">
        <v>1180</v>
      </c>
      <c r="B103" s="406" t="s">
        <v>723</v>
      </c>
      <c r="C103" s="407">
        <v>1</v>
      </c>
      <c r="D103" s="407">
        <v>0</v>
      </c>
      <c r="E103" s="407">
        <f>C103*D103</f>
        <v>0</v>
      </c>
      <c r="F103" s="407">
        <v>0</v>
      </c>
      <c r="G103" s="407">
        <f>C103*F103</f>
        <v>0</v>
      </c>
      <c r="H103" s="400"/>
      <c r="I103" s="400"/>
    </row>
    <row r="104" spans="1:9" ht="48.75">
      <c r="A104" s="406" t="s">
        <v>1181</v>
      </c>
      <c r="B104" s="406" t="s">
        <v>723</v>
      </c>
      <c r="C104" s="407">
        <v>1</v>
      </c>
      <c r="D104" s="407">
        <v>0</v>
      </c>
      <c r="E104" s="407">
        <f>C104*D104</f>
        <v>0</v>
      </c>
      <c r="F104" s="407">
        <v>0</v>
      </c>
      <c r="G104" s="407">
        <f>C104*F104</f>
        <v>0</v>
      </c>
      <c r="H104" s="400"/>
      <c r="I104" s="400"/>
    </row>
    <row r="105" spans="1:9">
      <c r="A105" s="404" t="s">
        <v>1182</v>
      </c>
      <c r="B105" s="404" t="s">
        <v>894</v>
      </c>
      <c r="C105" s="405"/>
      <c r="D105" s="405"/>
      <c r="E105" s="405">
        <f>SUM(E103:E104)</f>
        <v>0</v>
      </c>
      <c r="F105" s="405"/>
      <c r="G105" s="405">
        <f>SUM(G103:G104)</f>
        <v>0</v>
      </c>
      <c r="H105" s="400"/>
      <c r="I105" s="400"/>
    </row>
    <row r="106" spans="1:9">
      <c r="A106" s="406" t="s">
        <v>1065</v>
      </c>
      <c r="B106" s="406" t="s">
        <v>894</v>
      </c>
      <c r="C106" s="407"/>
      <c r="D106" s="407"/>
      <c r="E106" s="407">
        <f>[5]Parametry!B34/100*E88+[5]Parametry!B34/100*E89+[5]Parametry!B34/100*E90+[5]Parametry!B34/100*E96+[5]Parametry!B34/100*E97+[5]Parametry!B35/100*E98</f>
        <v>0</v>
      </c>
      <c r="F106" s="407"/>
      <c r="G106" s="407"/>
      <c r="H106" s="400"/>
      <c r="I106" s="400"/>
    </row>
    <row r="107" spans="1:9">
      <c r="A107" s="402" t="s">
        <v>1066</v>
      </c>
      <c r="B107" s="402" t="s">
        <v>894</v>
      </c>
      <c r="C107" s="403"/>
      <c r="D107" s="403"/>
      <c r="E107" s="403">
        <f>SUM(E29:E38,E40,E42:E50,E52,E54:E57,E59,E61:E63,E65,E67:E70,E72,E74:E75,E77,E79,E81,E83,E85,E87:E90,E92,E94:E99,E101,E103:E104,E106:E106)</f>
        <v>0</v>
      </c>
      <c r="F107" s="403"/>
      <c r="G107" s="403">
        <f>SUM(G29:G38,G40,G42:G50,G52,G54:G57,G59,G61:G63,G65,G67:G70,G72,G74:G75,G77,G79,G81,G83,G85,G87:G90,G92,G94:G99,G101,G103:G104,G106:G106)</f>
        <v>0</v>
      </c>
      <c r="H107" s="400"/>
      <c r="I107" s="400"/>
    </row>
    <row r="108" spans="1:9">
      <c r="A108" s="406" t="s">
        <v>894</v>
      </c>
      <c r="B108" s="406" t="s">
        <v>894</v>
      </c>
      <c r="C108" s="407"/>
      <c r="D108" s="407"/>
      <c r="E108" s="407"/>
      <c r="F108" s="407"/>
      <c r="G108" s="407"/>
      <c r="H108" s="400"/>
      <c r="I108" s="400"/>
    </row>
    <row r="109" spans="1:9">
      <c r="A109" s="402" t="s">
        <v>15</v>
      </c>
      <c r="B109" s="402" t="s">
        <v>894</v>
      </c>
      <c r="C109" s="403"/>
      <c r="D109" s="403"/>
      <c r="E109" s="403"/>
      <c r="F109" s="403"/>
      <c r="G109" s="403"/>
      <c r="H109" s="400"/>
      <c r="I109" s="400"/>
    </row>
    <row r="110" spans="1:9" ht="24.75">
      <c r="A110" s="406" t="s">
        <v>1183</v>
      </c>
      <c r="B110" s="406" t="s">
        <v>1099</v>
      </c>
      <c r="C110" s="407">
        <v>0.4</v>
      </c>
      <c r="D110" s="407">
        <v>0</v>
      </c>
      <c r="E110" s="407">
        <f t="shared" ref="E110:E121" si="6">C110*D110</f>
        <v>0</v>
      </c>
      <c r="F110" s="407">
        <v>0</v>
      </c>
      <c r="G110" s="407">
        <f t="shared" ref="G110:G121" si="7">C110*F110</f>
        <v>0</v>
      </c>
      <c r="H110" s="400"/>
      <c r="I110" s="400"/>
    </row>
    <row r="111" spans="1:9" ht="36.75">
      <c r="A111" s="406" t="s">
        <v>1184</v>
      </c>
      <c r="B111" s="406" t="s">
        <v>21</v>
      </c>
      <c r="C111" s="407">
        <v>253</v>
      </c>
      <c r="D111" s="407">
        <v>0</v>
      </c>
      <c r="E111" s="407">
        <f t="shared" si="6"/>
        <v>0</v>
      </c>
      <c r="F111" s="407">
        <v>0</v>
      </c>
      <c r="G111" s="407">
        <f t="shared" si="7"/>
        <v>0</v>
      </c>
      <c r="H111" s="400"/>
      <c r="I111" s="400"/>
    </row>
    <row r="112" spans="1:9" ht="36.75">
      <c r="A112" s="406" t="s">
        <v>1185</v>
      </c>
      <c r="B112" s="406" t="s">
        <v>21</v>
      </c>
      <c r="C112" s="407">
        <v>40</v>
      </c>
      <c r="D112" s="407">
        <v>0</v>
      </c>
      <c r="E112" s="407">
        <f t="shared" si="6"/>
        <v>0</v>
      </c>
      <c r="F112" s="407">
        <v>0</v>
      </c>
      <c r="G112" s="407">
        <f t="shared" si="7"/>
        <v>0</v>
      </c>
      <c r="H112" s="400"/>
      <c r="I112" s="400"/>
    </row>
    <row r="113" spans="1:9" ht="36.75">
      <c r="A113" s="406" t="s">
        <v>1186</v>
      </c>
      <c r="B113" s="406" t="s">
        <v>21</v>
      </c>
      <c r="C113" s="407">
        <v>34</v>
      </c>
      <c r="D113" s="407">
        <v>0</v>
      </c>
      <c r="E113" s="407">
        <f t="shared" si="6"/>
        <v>0</v>
      </c>
      <c r="F113" s="407">
        <v>0</v>
      </c>
      <c r="G113" s="407">
        <f t="shared" si="7"/>
        <v>0</v>
      </c>
      <c r="H113" s="400"/>
      <c r="I113" s="400"/>
    </row>
    <row r="114" spans="1:9" ht="36.75">
      <c r="A114" s="406" t="s">
        <v>1187</v>
      </c>
      <c r="B114" s="406" t="s">
        <v>21</v>
      </c>
      <c r="C114" s="407">
        <v>327</v>
      </c>
      <c r="D114" s="407">
        <v>0</v>
      </c>
      <c r="E114" s="407">
        <f t="shared" si="6"/>
        <v>0</v>
      </c>
      <c r="F114" s="407">
        <v>0</v>
      </c>
      <c r="G114" s="407">
        <f t="shared" si="7"/>
        <v>0</v>
      </c>
      <c r="H114" s="400"/>
      <c r="I114" s="400"/>
    </row>
    <row r="115" spans="1:9" ht="24.75">
      <c r="A115" s="406" t="s">
        <v>1188</v>
      </c>
      <c r="B115" s="406" t="s">
        <v>21</v>
      </c>
      <c r="C115" s="407">
        <v>658</v>
      </c>
      <c r="D115" s="407">
        <v>0</v>
      </c>
      <c r="E115" s="407">
        <f t="shared" si="6"/>
        <v>0</v>
      </c>
      <c r="F115" s="407">
        <v>0</v>
      </c>
      <c r="G115" s="407">
        <f t="shared" si="7"/>
        <v>0</v>
      </c>
      <c r="H115" s="400"/>
      <c r="I115" s="400"/>
    </row>
    <row r="116" spans="1:9">
      <c r="A116" s="406" t="s">
        <v>1189</v>
      </c>
      <c r="B116" s="406" t="s">
        <v>21</v>
      </c>
      <c r="C116" s="407">
        <v>1278</v>
      </c>
      <c r="D116" s="407">
        <v>0</v>
      </c>
      <c r="E116" s="407">
        <f t="shared" si="6"/>
        <v>0</v>
      </c>
      <c r="F116" s="407">
        <v>0</v>
      </c>
      <c r="G116" s="407">
        <f t="shared" si="7"/>
        <v>0</v>
      </c>
      <c r="H116" s="400"/>
      <c r="I116" s="400"/>
    </row>
    <row r="117" spans="1:9" ht="24.75">
      <c r="A117" s="406" t="s">
        <v>1190</v>
      </c>
      <c r="B117" s="406" t="s">
        <v>919</v>
      </c>
      <c r="C117" s="407">
        <v>5</v>
      </c>
      <c r="D117" s="407">
        <v>0</v>
      </c>
      <c r="E117" s="407">
        <f t="shared" si="6"/>
        <v>0</v>
      </c>
      <c r="F117" s="407">
        <v>0</v>
      </c>
      <c r="G117" s="407">
        <f t="shared" si="7"/>
        <v>0</v>
      </c>
      <c r="H117" s="400"/>
      <c r="I117" s="400"/>
    </row>
    <row r="118" spans="1:9" ht="24.75">
      <c r="A118" s="406" t="s">
        <v>1191</v>
      </c>
      <c r="B118" s="406" t="s">
        <v>21</v>
      </c>
      <c r="C118" s="407">
        <v>253</v>
      </c>
      <c r="D118" s="407">
        <v>0</v>
      </c>
      <c r="E118" s="407">
        <f t="shared" si="6"/>
        <v>0</v>
      </c>
      <c r="F118" s="407">
        <v>0</v>
      </c>
      <c r="G118" s="407">
        <f t="shared" si="7"/>
        <v>0</v>
      </c>
      <c r="H118" s="400"/>
      <c r="I118" s="400"/>
    </row>
    <row r="119" spans="1:9" ht="24.75">
      <c r="A119" s="406" t="s">
        <v>1192</v>
      </c>
      <c r="B119" s="406" t="s">
        <v>21</v>
      </c>
      <c r="C119" s="407">
        <v>40</v>
      </c>
      <c r="D119" s="407">
        <v>0</v>
      </c>
      <c r="E119" s="407">
        <f t="shared" si="6"/>
        <v>0</v>
      </c>
      <c r="F119" s="407">
        <v>0</v>
      </c>
      <c r="G119" s="407">
        <f t="shared" si="7"/>
        <v>0</v>
      </c>
      <c r="H119" s="400"/>
      <c r="I119" s="400"/>
    </row>
    <row r="120" spans="1:9" ht="24.75">
      <c r="A120" s="406" t="s">
        <v>1193</v>
      </c>
      <c r="B120" s="406" t="s">
        <v>21</v>
      </c>
      <c r="C120" s="407">
        <v>1</v>
      </c>
      <c r="D120" s="407">
        <v>0</v>
      </c>
      <c r="E120" s="407">
        <f t="shared" si="6"/>
        <v>0</v>
      </c>
      <c r="F120" s="407">
        <v>0</v>
      </c>
      <c r="G120" s="407">
        <f t="shared" si="7"/>
        <v>0</v>
      </c>
      <c r="H120" s="400"/>
      <c r="I120" s="400"/>
    </row>
    <row r="121" spans="1:9" ht="24.75">
      <c r="A121" s="406" t="s">
        <v>1194</v>
      </c>
      <c r="B121" s="406" t="s">
        <v>34</v>
      </c>
      <c r="C121" s="407">
        <v>200</v>
      </c>
      <c r="D121" s="407">
        <v>0</v>
      </c>
      <c r="E121" s="407">
        <f t="shared" si="6"/>
        <v>0</v>
      </c>
      <c r="F121" s="407">
        <v>0</v>
      </c>
      <c r="G121" s="407">
        <f t="shared" si="7"/>
        <v>0</v>
      </c>
      <c r="H121" s="400"/>
      <c r="I121" s="400"/>
    </row>
    <row r="122" spans="1:9">
      <c r="A122" s="406" t="s">
        <v>894</v>
      </c>
      <c r="B122" s="406" t="s">
        <v>894</v>
      </c>
      <c r="C122" s="407"/>
      <c r="D122" s="407"/>
      <c r="E122" s="407"/>
      <c r="F122" s="407"/>
      <c r="G122" s="407"/>
      <c r="H122" s="400"/>
      <c r="I122" s="400"/>
    </row>
    <row r="123" spans="1:9" ht="36.75">
      <c r="A123" s="406" t="s">
        <v>1195</v>
      </c>
      <c r="B123" s="406" t="s">
        <v>21</v>
      </c>
      <c r="C123" s="407">
        <v>751</v>
      </c>
      <c r="D123" s="407">
        <v>0</v>
      </c>
      <c r="E123" s="407">
        <f>C123*D123</f>
        <v>0</v>
      </c>
      <c r="F123" s="407">
        <v>0</v>
      </c>
      <c r="G123" s="407">
        <f>C123*F123</f>
        <v>0</v>
      </c>
      <c r="H123" s="400"/>
      <c r="I123" s="400"/>
    </row>
    <row r="124" spans="1:9" ht="36.75">
      <c r="A124" s="406" t="s">
        <v>1196</v>
      </c>
      <c r="B124" s="406" t="s">
        <v>21</v>
      </c>
      <c r="C124" s="407">
        <v>74</v>
      </c>
      <c r="D124" s="407">
        <v>0</v>
      </c>
      <c r="E124" s="407">
        <f>C124*D124</f>
        <v>0</v>
      </c>
      <c r="F124" s="407">
        <v>0</v>
      </c>
      <c r="G124" s="407">
        <f>C124*F124</f>
        <v>0</v>
      </c>
      <c r="H124" s="400"/>
      <c r="I124" s="400"/>
    </row>
    <row r="125" spans="1:9">
      <c r="A125" s="406" t="s">
        <v>894</v>
      </c>
      <c r="B125" s="406" t="s">
        <v>894</v>
      </c>
      <c r="C125" s="407"/>
      <c r="D125" s="407"/>
      <c r="E125" s="407"/>
      <c r="F125" s="407"/>
      <c r="G125" s="407"/>
      <c r="H125" s="400"/>
      <c r="I125" s="400"/>
    </row>
    <row r="126" spans="1:9" ht="24.75">
      <c r="A126" s="406" t="s">
        <v>1197</v>
      </c>
      <c r="B126" s="406" t="s">
        <v>894</v>
      </c>
      <c r="C126" s="407"/>
      <c r="D126" s="407"/>
      <c r="E126" s="407"/>
      <c r="F126" s="407"/>
      <c r="G126" s="407"/>
      <c r="H126" s="400"/>
      <c r="I126" s="400"/>
    </row>
    <row r="127" spans="1:9" ht="48.75">
      <c r="A127" s="406" t="s">
        <v>1198</v>
      </c>
      <c r="B127" s="406" t="s">
        <v>21</v>
      </c>
      <c r="C127" s="407">
        <v>15</v>
      </c>
      <c r="D127" s="407">
        <v>0</v>
      </c>
      <c r="E127" s="407">
        <f t="shared" ref="E127:E132" si="8">C127*D127</f>
        <v>0</v>
      </c>
      <c r="F127" s="407">
        <v>0</v>
      </c>
      <c r="G127" s="407">
        <f t="shared" ref="G127:G132" si="9">C127*F127</f>
        <v>0</v>
      </c>
      <c r="H127" s="400"/>
      <c r="I127" s="400"/>
    </row>
    <row r="128" spans="1:9" ht="24.75">
      <c r="A128" s="406" t="s">
        <v>1199</v>
      </c>
      <c r="B128" s="406" t="s">
        <v>21</v>
      </c>
      <c r="C128" s="407">
        <v>15</v>
      </c>
      <c r="D128" s="407">
        <v>0</v>
      </c>
      <c r="E128" s="407">
        <f t="shared" si="8"/>
        <v>0</v>
      </c>
      <c r="F128" s="407">
        <v>0</v>
      </c>
      <c r="G128" s="407">
        <f t="shared" si="9"/>
        <v>0</v>
      </c>
      <c r="H128" s="400"/>
      <c r="I128" s="400"/>
    </row>
    <row r="129" spans="1:9" ht="24.75">
      <c r="A129" s="406" t="s">
        <v>1200</v>
      </c>
      <c r="B129" s="406" t="s">
        <v>25</v>
      </c>
      <c r="C129" s="407">
        <v>25</v>
      </c>
      <c r="D129" s="407">
        <v>0</v>
      </c>
      <c r="E129" s="407">
        <f t="shared" si="8"/>
        <v>0</v>
      </c>
      <c r="F129" s="407">
        <v>0</v>
      </c>
      <c r="G129" s="407">
        <f t="shared" si="9"/>
        <v>0</v>
      </c>
      <c r="H129" s="400"/>
      <c r="I129" s="400"/>
    </row>
    <row r="130" spans="1:9" ht="24.75">
      <c r="A130" s="406" t="s">
        <v>1201</v>
      </c>
      <c r="B130" s="406" t="s">
        <v>25</v>
      </c>
      <c r="C130" s="407">
        <v>10</v>
      </c>
      <c r="D130" s="407">
        <v>0</v>
      </c>
      <c r="E130" s="407">
        <f t="shared" si="8"/>
        <v>0</v>
      </c>
      <c r="F130" s="407">
        <v>0</v>
      </c>
      <c r="G130" s="407">
        <f t="shared" si="9"/>
        <v>0</v>
      </c>
      <c r="H130" s="400"/>
      <c r="I130" s="400"/>
    </row>
    <row r="131" spans="1:9">
      <c r="A131" s="406" t="s">
        <v>1202</v>
      </c>
      <c r="B131" s="406" t="s">
        <v>1203</v>
      </c>
      <c r="C131" s="407">
        <v>3</v>
      </c>
      <c r="D131" s="407">
        <v>0</v>
      </c>
      <c r="E131" s="407">
        <f t="shared" si="8"/>
        <v>0</v>
      </c>
      <c r="F131" s="407">
        <v>0</v>
      </c>
      <c r="G131" s="407">
        <f t="shared" si="9"/>
        <v>0</v>
      </c>
      <c r="H131" s="400"/>
      <c r="I131" s="400"/>
    </row>
    <row r="132" spans="1:9" ht="24.75">
      <c r="A132" s="406" t="s">
        <v>1204</v>
      </c>
      <c r="B132" s="406" t="s">
        <v>18</v>
      </c>
      <c r="C132" s="407">
        <v>32</v>
      </c>
      <c r="D132" s="407">
        <v>0</v>
      </c>
      <c r="E132" s="407">
        <f t="shared" si="8"/>
        <v>0</v>
      </c>
      <c r="F132" s="407">
        <v>0</v>
      </c>
      <c r="G132" s="407">
        <f t="shared" si="9"/>
        <v>0</v>
      </c>
      <c r="H132" s="400"/>
      <c r="I132" s="400"/>
    </row>
    <row r="133" spans="1:9">
      <c r="A133" s="402" t="s">
        <v>912</v>
      </c>
      <c r="B133" s="402" t="s">
        <v>894</v>
      </c>
      <c r="C133" s="403"/>
      <c r="D133" s="403"/>
      <c r="E133" s="403">
        <f>SUM(E110:E132)</f>
        <v>0</v>
      </c>
      <c r="F133" s="403"/>
      <c r="G133" s="403">
        <f>SUM(G110:G132)</f>
        <v>0</v>
      </c>
      <c r="H133" s="400"/>
      <c r="I133" s="400"/>
    </row>
    <row r="134" spans="1:9">
      <c r="A134" s="406" t="s">
        <v>894</v>
      </c>
      <c r="B134" s="406" t="s">
        <v>894</v>
      </c>
      <c r="C134" s="407"/>
      <c r="D134" s="407"/>
      <c r="E134" s="407"/>
      <c r="F134" s="407"/>
      <c r="G134" s="407"/>
      <c r="H134" s="400"/>
      <c r="I134" s="400"/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2E019-C65C-498D-8B6B-731756342A76}">
  <dimension ref="A1:L261"/>
  <sheetViews>
    <sheetView workbookViewId="0">
      <selection activeCell="A16" sqref="A16"/>
    </sheetView>
  </sheetViews>
  <sheetFormatPr defaultRowHeight="15"/>
  <cols>
    <col min="1" max="1" width="113" style="255" bestFit="1" customWidth="1"/>
    <col min="2" max="2" width="4" style="255" bestFit="1" customWidth="1"/>
    <col min="3" max="3" width="6.42578125" style="387" bestFit="1" customWidth="1"/>
    <col min="4" max="4" width="7.140625" style="387" bestFit="1" customWidth="1"/>
    <col min="5" max="5" width="13.42578125" style="387" bestFit="1" customWidth="1"/>
    <col min="6" max="6" width="6.42578125" style="387" bestFit="1" customWidth="1"/>
    <col min="7" max="7" width="12.5703125" style="387" bestFit="1" customWidth="1"/>
    <col min="8" max="8" width="5.28515625" style="387" bestFit="1" customWidth="1"/>
    <col min="9" max="9" width="11.42578125" style="387" bestFit="1" customWidth="1"/>
    <col min="12" max="12" width="2" hidden="1" customWidth="1"/>
    <col min="257" max="257" width="113" bestFit="1" customWidth="1"/>
    <col min="258" max="258" width="4" bestFit="1" customWidth="1"/>
    <col min="259" max="259" width="6.42578125" bestFit="1" customWidth="1"/>
    <col min="260" max="260" width="7.140625" bestFit="1" customWidth="1"/>
    <col min="261" max="261" width="13.42578125" bestFit="1" customWidth="1"/>
    <col min="262" max="262" width="6.42578125" bestFit="1" customWidth="1"/>
    <col min="263" max="263" width="12.5703125" bestFit="1" customWidth="1"/>
    <col min="264" max="264" width="5.28515625" bestFit="1" customWidth="1"/>
    <col min="265" max="265" width="11.42578125" bestFit="1" customWidth="1"/>
    <col min="268" max="268" width="0" hidden="1" customWidth="1"/>
    <col min="513" max="513" width="113" bestFit="1" customWidth="1"/>
    <col min="514" max="514" width="4" bestFit="1" customWidth="1"/>
    <col min="515" max="515" width="6.42578125" bestFit="1" customWidth="1"/>
    <col min="516" max="516" width="7.140625" bestFit="1" customWidth="1"/>
    <col min="517" max="517" width="13.42578125" bestFit="1" customWidth="1"/>
    <col min="518" max="518" width="6.42578125" bestFit="1" customWidth="1"/>
    <col min="519" max="519" width="12.5703125" bestFit="1" customWidth="1"/>
    <col min="520" max="520" width="5.28515625" bestFit="1" customWidth="1"/>
    <col min="521" max="521" width="11.42578125" bestFit="1" customWidth="1"/>
    <col min="524" max="524" width="0" hidden="1" customWidth="1"/>
    <col min="769" max="769" width="113" bestFit="1" customWidth="1"/>
    <col min="770" max="770" width="4" bestFit="1" customWidth="1"/>
    <col min="771" max="771" width="6.42578125" bestFit="1" customWidth="1"/>
    <col min="772" max="772" width="7.140625" bestFit="1" customWidth="1"/>
    <col min="773" max="773" width="13.42578125" bestFit="1" customWidth="1"/>
    <col min="774" max="774" width="6.42578125" bestFit="1" customWidth="1"/>
    <col min="775" max="775" width="12.5703125" bestFit="1" customWidth="1"/>
    <col min="776" max="776" width="5.28515625" bestFit="1" customWidth="1"/>
    <col min="777" max="777" width="11.42578125" bestFit="1" customWidth="1"/>
    <col min="780" max="780" width="0" hidden="1" customWidth="1"/>
    <col min="1025" max="1025" width="113" bestFit="1" customWidth="1"/>
    <col min="1026" max="1026" width="4" bestFit="1" customWidth="1"/>
    <col min="1027" max="1027" width="6.42578125" bestFit="1" customWidth="1"/>
    <col min="1028" max="1028" width="7.140625" bestFit="1" customWidth="1"/>
    <col min="1029" max="1029" width="13.42578125" bestFit="1" customWidth="1"/>
    <col min="1030" max="1030" width="6.42578125" bestFit="1" customWidth="1"/>
    <col min="1031" max="1031" width="12.5703125" bestFit="1" customWidth="1"/>
    <col min="1032" max="1032" width="5.28515625" bestFit="1" customWidth="1"/>
    <col min="1033" max="1033" width="11.42578125" bestFit="1" customWidth="1"/>
    <col min="1036" max="1036" width="0" hidden="1" customWidth="1"/>
    <col min="1281" max="1281" width="113" bestFit="1" customWidth="1"/>
    <col min="1282" max="1282" width="4" bestFit="1" customWidth="1"/>
    <col min="1283" max="1283" width="6.42578125" bestFit="1" customWidth="1"/>
    <col min="1284" max="1284" width="7.140625" bestFit="1" customWidth="1"/>
    <col min="1285" max="1285" width="13.42578125" bestFit="1" customWidth="1"/>
    <col min="1286" max="1286" width="6.42578125" bestFit="1" customWidth="1"/>
    <col min="1287" max="1287" width="12.5703125" bestFit="1" customWidth="1"/>
    <col min="1288" max="1288" width="5.28515625" bestFit="1" customWidth="1"/>
    <col min="1289" max="1289" width="11.42578125" bestFit="1" customWidth="1"/>
    <col min="1292" max="1292" width="0" hidden="1" customWidth="1"/>
    <col min="1537" max="1537" width="113" bestFit="1" customWidth="1"/>
    <col min="1538" max="1538" width="4" bestFit="1" customWidth="1"/>
    <col min="1539" max="1539" width="6.42578125" bestFit="1" customWidth="1"/>
    <col min="1540" max="1540" width="7.140625" bestFit="1" customWidth="1"/>
    <col min="1541" max="1541" width="13.42578125" bestFit="1" customWidth="1"/>
    <col min="1542" max="1542" width="6.42578125" bestFit="1" customWidth="1"/>
    <col min="1543" max="1543" width="12.5703125" bestFit="1" customWidth="1"/>
    <col min="1544" max="1544" width="5.28515625" bestFit="1" customWidth="1"/>
    <col min="1545" max="1545" width="11.42578125" bestFit="1" customWidth="1"/>
    <col min="1548" max="1548" width="0" hidden="1" customWidth="1"/>
    <col min="1793" max="1793" width="113" bestFit="1" customWidth="1"/>
    <col min="1794" max="1794" width="4" bestFit="1" customWidth="1"/>
    <col min="1795" max="1795" width="6.42578125" bestFit="1" customWidth="1"/>
    <col min="1796" max="1796" width="7.140625" bestFit="1" customWidth="1"/>
    <col min="1797" max="1797" width="13.42578125" bestFit="1" customWidth="1"/>
    <col min="1798" max="1798" width="6.42578125" bestFit="1" customWidth="1"/>
    <col min="1799" max="1799" width="12.5703125" bestFit="1" customWidth="1"/>
    <col min="1800" max="1800" width="5.28515625" bestFit="1" customWidth="1"/>
    <col min="1801" max="1801" width="11.42578125" bestFit="1" customWidth="1"/>
    <col min="1804" max="1804" width="0" hidden="1" customWidth="1"/>
    <col min="2049" max="2049" width="113" bestFit="1" customWidth="1"/>
    <col min="2050" max="2050" width="4" bestFit="1" customWidth="1"/>
    <col min="2051" max="2051" width="6.42578125" bestFit="1" customWidth="1"/>
    <col min="2052" max="2052" width="7.140625" bestFit="1" customWidth="1"/>
    <col min="2053" max="2053" width="13.42578125" bestFit="1" customWidth="1"/>
    <col min="2054" max="2054" width="6.42578125" bestFit="1" customWidth="1"/>
    <col min="2055" max="2055" width="12.5703125" bestFit="1" customWidth="1"/>
    <col min="2056" max="2056" width="5.28515625" bestFit="1" customWidth="1"/>
    <col min="2057" max="2057" width="11.42578125" bestFit="1" customWidth="1"/>
    <col min="2060" max="2060" width="0" hidden="1" customWidth="1"/>
    <col min="2305" max="2305" width="113" bestFit="1" customWidth="1"/>
    <col min="2306" max="2306" width="4" bestFit="1" customWidth="1"/>
    <col min="2307" max="2307" width="6.42578125" bestFit="1" customWidth="1"/>
    <col min="2308" max="2308" width="7.140625" bestFit="1" customWidth="1"/>
    <col min="2309" max="2309" width="13.42578125" bestFit="1" customWidth="1"/>
    <col min="2310" max="2310" width="6.42578125" bestFit="1" customWidth="1"/>
    <col min="2311" max="2311" width="12.5703125" bestFit="1" customWidth="1"/>
    <col min="2312" max="2312" width="5.28515625" bestFit="1" customWidth="1"/>
    <col min="2313" max="2313" width="11.42578125" bestFit="1" customWidth="1"/>
    <col min="2316" max="2316" width="0" hidden="1" customWidth="1"/>
    <col min="2561" max="2561" width="113" bestFit="1" customWidth="1"/>
    <col min="2562" max="2562" width="4" bestFit="1" customWidth="1"/>
    <col min="2563" max="2563" width="6.42578125" bestFit="1" customWidth="1"/>
    <col min="2564" max="2564" width="7.140625" bestFit="1" customWidth="1"/>
    <col min="2565" max="2565" width="13.42578125" bestFit="1" customWidth="1"/>
    <col min="2566" max="2566" width="6.42578125" bestFit="1" customWidth="1"/>
    <col min="2567" max="2567" width="12.5703125" bestFit="1" customWidth="1"/>
    <col min="2568" max="2568" width="5.28515625" bestFit="1" customWidth="1"/>
    <col min="2569" max="2569" width="11.42578125" bestFit="1" customWidth="1"/>
    <col min="2572" max="2572" width="0" hidden="1" customWidth="1"/>
    <col min="2817" max="2817" width="113" bestFit="1" customWidth="1"/>
    <col min="2818" max="2818" width="4" bestFit="1" customWidth="1"/>
    <col min="2819" max="2819" width="6.42578125" bestFit="1" customWidth="1"/>
    <col min="2820" max="2820" width="7.140625" bestFit="1" customWidth="1"/>
    <col min="2821" max="2821" width="13.42578125" bestFit="1" customWidth="1"/>
    <col min="2822" max="2822" width="6.42578125" bestFit="1" customWidth="1"/>
    <col min="2823" max="2823" width="12.5703125" bestFit="1" customWidth="1"/>
    <col min="2824" max="2824" width="5.28515625" bestFit="1" customWidth="1"/>
    <col min="2825" max="2825" width="11.42578125" bestFit="1" customWidth="1"/>
    <col min="2828" max="2828" width="0" hidden="1" customWidth="1"/>
    <col min="3073" max="3073" width="113" bestFit="1" customWidth="1"/>
    <col min="3074" max="3074" width="4" bestFit="1" customWidth="1"/>
    <col min="3075" max="3075" width="6.42578125" bestFit="1" customWidth="1"/>
    <col min="3076" max="3076" width="7.140625" bestFit="1" customWidth="1"/>
    <col min="3077" max="3077" width="13.42578125" bestFit="1" customWidth="1"/>
    <col min="3078" max="3078" width="6.42578125" bestFit="1" customWidth="1"/>
    <col min="3079" max="3079" width="12.5703125" bestFit="1" customWidth="1"/>
    <col min="3080" max="3080" width="5.28515625" bestFit="1" customWidth="1"/>
    <col min="3081" max="3081" width="11.42578125" bestFit="1" customWidth="1"/>
    <col min="3084" max="3084" width="0" hidden="1" customWidth="1"/>
    <col min="3329" max="3329" width="113" bestFit="1" customWidth="1"/>
    <col min="3330" max="3330" width="4" bestFit="1" customWidth="1"/>
    <col min="3331" max="3331" width="6.42578125" bestFit="1" customWidth="1"/>
    <col min="3332" max="3332" width="7.140625" bestFit="1" customWidth="1"/>
    <col min="3333" max="3333" width="13.42578125" bestFit="1" customWidth="1"/>
    <col min="3334" max="3334" width="6.42578125" bestFit="1" customWidth="1"/>
    <col min="3335" max="3335" width="12.5703125" bestFit="1" customWidth="1"/>
    <col min="3336" max="3336" width="5.28515625" bestFit="1" customWidth="1"/>
    <col min="3337" max="3337" width="11.42578125" bestFit="1" customWidth="1"/>
    <col min="3340" max="3340" width="0" hidden="1" customWidth="1"/>
    <col min="3585" max="3585" width="113" bestFit="1" customWidth="1"/>
    <col min="3586" max="3586" width="4" bestFit="1" customWidth="1"/>
    <col min="3587" max="3587" width="6.42578125" bestFit="1" customWidth="1"/>
    <col min="3588" max="3588" width="7.140625" bestFit="1" customWidth="1"/>
    <col min="3589" max="3589" width="13.42578125" bestFit="1" customWidth="1"/>
    <col min="3590" max="3590" width="6.42578125" bestFit="1" customWidth="1"/>
    <col min="3591" max="3591" width="12.5703125" bestFit="1" customWidth="1"/>
    <col min="3592" max="3592" width="5.28515625" bestFit="1" customWidth="1"/>
    <col min="3593" max="3593" width="11.42578125" bestFit="1" customWidth="1"/>
    <col min="3596" max="3596" width="0" hidden="1" customWidth="1"/>
    <col min="3841" max="3841" width="113" bestFit="1" customWidth="1"/>
    <col min="3842" max="3842" width="4" bestFit="1" customWidth="1"/>
    <col min="3843" max="3843" width="6.42578125" bestFit="1" customWidth="1"/>
    <col min="3844" max="3844" width="7.140625" bestFit="1" customWidth="1"/>
    <col min="3845" max="3845" width="13.42578125" bestFit="1" customWidth="1"/>
    <col min="3846" max="3846" width="6.42578125" bestFit="1" customWidth="1"/>
    <col min="3847" max="3847" width="12.5703125" bestFit="1" customWidth="1"/>
    <col min="3848" max="3848" width="5.28515625" bestFit="1" customWidth="1"/>
    <col min="3849" max="3849" width="11.42578125" bestFit="1" customWidth="1"/>
    <col min="3852" max="3852" width="0" hidden="1" customWidth="1"/>
    <col min="4097" max="4097" width="113" bestFit="1" customWidth="1"/>
    <col min="4098" max="4098" width="4" bestFit="1" customWidth="1"/>
    <col min="4099" max="4099" width="6.42578125" bestFit="1" customWidth="1"/>
    <col min="4100" max="4100" width="7.140625" bestFit="1" customWidth="1"/>
    <col min="4101" max="4101" width="13.42578125" bestFit="1" customWidth="1"/>
    <col min="4102" max="4102" width="6.42578125" bestFit="1" customWidth="1"/>
    <col min="4103" max="4103" width="12.5703125" bestFit="1" customWidth="1"/>
    <col min="4104" max="4104" width="5.28515625" bestFit="1" customWidth="1"/>
    <col min="4105" max="4105" width="11.42578125" bestFit="1" customWidth="1"/>
    <col min="4108" max="4108" width="0" hidden="1" customWidth="1"/>
    <col min="4353" max="4353" width="113" bestFit="1" customWidth="1"/>
    <col min="4354" max="4354" width="4" bestFit="1" customWidth="1"/>
    <col min="4355" max="4355" width="6.42578125" bestFit="1" customWidth="1"/>
    <col min="4356" max="4356" width="7.140625" bestFit="1" customWidth="1"/>
    <col min="4357" max="4357" width="13.42578125" bestFit="1" customWidth="1"/>
    <col min="4358" max="4358" width="6.42578125" bestFit="1" customWidth="1"/>
    <col min="4359" max="4359" width="12.5703125" bestFit="1" customWidth="1"/>
    <col min="4360" max="4360" width="5.28515625" bestFit="1" customWidth="1"/>
    <col min="4361" max="4361" width="11.42578125" bestFit="1" customWidth="1"/>
    <col min="4364" max="4364" width="0" hidden="1" customWidth="1"/>
    <col min="4609" max="4609" width="113" bestFit="1" customWidth="1"/>
    <col min="4610" max="4610" width="4" bestFit="1" customWidth="1"/>
    <col min="4611" max="4611" width="6.42578125" bestFit="1" customWidth="1"/>
    <col min="4612" max="4612" width="7.140625" bestFit="1" customWidth="1"/>
    <col min="4613" max="4613" width="13.42578125" bestFit="1" customWidth="1"/>
    <col min="4614" max="4614" width="6.42578125" bestFit="1" customWidth="1"/>
    <col min="4615" max="4615" width="12.5703125" bestFit="1" customWidth="1"/>
    <col min="4616" max="4616" width="5.28515625" bestFit="1" customWidth="1"/>
    <col min="4617" max="4617" width="11.42578125" bestFit="1" customWidth="1"/>
    <col min="4620" max="4620" width="0" hidden="1" customWidth="1"/>
    <col min="4865" max="4865" width="113" bestFit="1" customWidth="1"/>
    <col min="4866" max="4866" width="4" bestFit="1" customWidth="1"/>
    <col min="4867" max="4867" width="6.42578125" bestFit="1" customWidth="1"/>
    <col min="4868" max="4868" width="7.140625" bestFit="1" customWidth="1"/>
    <col min="4869" max="4869" width="13.42578125" bestFit="1" customWidth="1"/>
    <col min="4870" max="4870" width="6.42578125" bestFit="1" customWidth="1"/>
    <col min="4871" max="4871" width="12.5703125" bestFit="1" customWidth="1"/>
    <col min="4872" max="4872" width="5.28515625" bestFit="1" customWidth="1"/>
    <col min="4873" max="4873" width="11.42578125" bestFit="1" customWidth="1"/>
    <col min="4876" max="4876" width="0" hidden="1" customWidth="1"/>
    <col min="5121" max="5121" width="113" bestFit="1" customWidth="1"/>
    <col min="5122" max="5122" width="4" bestFit="1" customWidth="1"/>
    <col min="5123" max="5123" width="6.42578125" bestFit="1" customWidth="1"/>
    <col min="5124" max="5124" width="7.140625" bestFit="1" customWidth="1"/>
    <col min="5125" max="5125" width="13.42578125" bestFit="1" customWidth="1"/>
    <col min="5126" max="5126" width="6.42578125" bestFit="1" customWidth="1"/>
    <col min="5127" max="5127" width="12.5703125" bestFit="1" customWidth="1"/>
    <col min="5128" max="5128" width="5.28515625" bestFit="1" customWidth="1"/>
    <col min="5129" max="5129" width="11.42578125" bestFit="1" customWidth="1"/>
    <col min="5132" max="5132" width="0" hidden="1" customWidth="1"/>
    <col min="5377" max="5377" width="113" bestFit="1" customWidth="1"/>
    <col min="5378" max="5378" width="4" bestFit="1" customWidth="1"/>
    <col min="5379" max="5379" width="6.42578125" bestFit="1" customWidth="1"/>
    <col min="5380" max="5380" width="7.140625" bestFit="1" customWidth="1"/>
    <col min="5381" max="5381" width="13.42578125" bestFit="1" customWidth="1"/>
    <col min="5382" max="5382" width="6.42578125" bestFit="1" customWidth="1"/>
    <col min="5383" max="5383" width="12.5703125" bestFit="1" customWidth="1"/>
    <col min="5384" max="5384" width="5.28515625" bestFit="1" customWidth="1"/>
    <col min="5385" max="5385" width="11.42578125" bestFit="1" customWidth="1"/>
    <col min="5388" max="5388" width="0" hidden="1" customWidth="1"/>
    <col min="5633" max="5633" width="113" bestFit="1" customWidth="1"/>
    <col min="5634" max="5634" width="4" bestFit="1" customWidth="1"/>
    <col min="5635" max="5635" width="6.42578125" bestFit="1" customWidth="1"/>
    <col min="5636" max="5636" width="7.140625" bestFit="1" customWidth="1"/>
    <col min="5637" max="5637" width="13.42578125" bestFit="1" customWidth="1"/>
    <col min="5638" max="5638" width="6.42578125" bestFit="1" customWidth="1"/>
    <col min="5639" max="5639" width="12.5703125" bestFit="1" customWidth="1"/>
    <col min="5640" max="5640" width="5.28515625" bestFit="1" customWidth="1"/>
    <col min="5641" max="5641" width="11.42578125" bestFit="1" customWidth="1"/>
    <col min="5644" max="5644" width="0" hidden="1" customWidth="1"/>
    <col min="5889" max="5889" width="113" bestFit="1" customWidth="1"/>
    <col min="5890" max="5890" width="4" bestFit="1" customWidth="1"/>
    <col min="5891" max="5891" width="6.42578125" bestFit="1" customWidth="1"/>
    <col min="5892" max="5892" width="7.140625" bestFit="1" customWidth="1"/>
    <col min="5893" max="5893" width="13.42578125" bestFit="1" customWidth="1"/>
    <col min="5894" max="5894" width="6.42578125" bestFit="1" customWidth="1"/>
    <col min="5895" max="5895" width="12.5703125" bestFit="1" customWidth="1"/>
    <col min="5896" max="5896" width="5.28515625" bestFit="1" customWidth="1"/>
    <col min="5897" max="5897" width="11.42578125" bestFit="1" customWidth="1"/>
    <col min="5900" max="5900" width="0" hidden="1" customWidth="1"/>
    <col min="6145" max="6145" width="113" bestFit="1" customWidth="1"/>
    <col min="6146" max="6146" width="4" bestFit="1" customWidth="1"/>
    <col min="6147" max="6147" width="6.42578125" bestFit="1" customWidth="1"/>
    <col min="6148" max="6148" width="7.140625" bestFit="1" customWidth="1"/>
    <col min="6149" max="6149" width="13.42578125" bestFit="1" customWidth="1"/>
    <col min="6150" max="6150" width="6.42578125" bestFit="1" customWidth="1"/>
    <col min="6151" max="6151" width="12.5703125" bestFit="1" customWidth="1"/>
    <col min="6152" max="6152" width="5.28515625" bestFit="1" customWidth="1"/>
    <col min="6153" max="6153" width="11.42578125" bestFit="1" customWidth="1"/>
    <col min="6156" max="6156" width="0" hidden="1" customWidth="1"/>
    <col min="6401" max="6401" width="113" bestFit="1" customWidth="1"/>
    <col min="6402" max="6402" width="4" bestFit="1" customWidth="1"/>
    <col min="6403" max="6403" width="6.42578125" bestFit="1" customWidth="1"/>
    <col min="6404" max="6404" width="7.140625" bestFit="1" customWidth="1"/>
    <col min="6405" max="6405" width="13.42578125" bestFit="1" customWidth="1"/>
    <col min="6406" max="6406" width="6.42578125" bestFit="1" customWidth="1"/>
    <col min="6407" max="6407" width="12.5703125" bestFit="1" customWidth="1"/>
    <col min="6408" max="6408" width="5.28515625" bestFit="1" customWidth="1"/>
    <col min="6409" max="6409" width="11.42578125" bestFit="1" customWidth="1"/>
    <col min="6412" max="6412" width="0" hidden="1" customWidth="1"/>
    <col min="6657" max="6657" width="113" bestFit="1" customWidth="1"/>
    <col min="6658" max="6658" width="4" bestFit="1" customWidth="1"/>
    <col min="6659" max="6659" width="6.42578125" bestFit="1" customWidth="1"/>
    <col min="6660" max="6660" width="7.140625" bestFit="1" customWidth="1"/>
    <col min="6661" max="6661" width="13.42578125" bestFit="1" customWidth="1"/>
    <col min="6662" max="6662" width="6.42578125" bestFit="1" customWidth="1"/>
    <col min="6663" max="6663" width="12.5703125" bestFit="1" customWidth="1"/>
    <col min="6664" max="6664" width="5.28515625" bestFit="1" customWidth="1"/>
    <col min="6665" max="6665" width="11.42578125" bestFit="1" customWidth="1"/>
    <col min="6668" max="6668" width="0" hidden="1" customWidth="1"/>
    <col min="6913" max="6913" width="113" bestFit="1" customWidth="1"/>
    <col min="6914" max="6914" width="4" bestFit="1" customWidth="1"/>
    <col min="6915" max="6915" width="6.42578125" bestFit="1" customWidth="1"/>
    <col min="6916" max="6916" width="7.140625" bestFit="1" customWidth="1"/>
    <col min="6917" max="6917" width="13.42578125" bestFit="1" customWidth="1"/>
    <col min="6918" max="6918" width="6.42578125" bestFit="1" customWidth="1"/>
    <col min="6919" max="6919" width="12.5703125" bestFit="1" customWidth="1"/>
    <col min="6920" max="6920" width="5.28515625" bestFit="1" customWidth="1"/>
    <col min="6921" max="6921" width="11.42578125" bestFit="1" customWidth="1"/>
    <col min="6924" max="6924" width="0" hidden="1" customWidth="1"/>
    <col min="7169" max="7169" width="113" bestFit="1" customWidth="1"/>
    <col min="7170" max="7170" width="4" bestFit="1" customWidth="1"/>
    <col min="7171" max="7171" width="6.42578125" bestFit="1" customWidth="1"/>
    <col min="7172" max="7172" width="7.140625" bestFit="1" customWidth="1"/>
    <col min="7173" max="7173" width="13.42578125" bestFit="1" customWidth="1"/>
    <col min="7174" max="7174" width="6.42578125" bestFit="1" customWidth="1"/>
    <col min="7175" max="7175" width="12.5703125" bestFit="1" customWidth="1"/>
    <col min="7176" max="7176" width="5.28515625" bestFit="1" customWidth="1"/>
    <col min="7177" max="7177" width="11.42578125" bestFit="1" customWidth="1"/>
    <col min="7180" max="7180" width="0" hidden="1" customWidth="1"/>
    <col min="7425" max="7425" width="113" bestFit="1" customWidth="1"/>
    <col min="7426" max="7426" width="4" bestFit="1" customWidth="1"/>
    <col min="7427" max="7427" width="6.42578125" bestFit="1" customWidth="1"/>
    <col min="7428" max="7428" width="7.140625" bestFit="1" customWidth="1"/>
    <col min="7429" max="7429" width="13.42578125" bestFit="1" customWidth="1"/>
    <col min="7430" max="7430" width="6.42578125" bestFit="1" customWidth="1"/>
    <col min="7431" max="7431" width="12.5703125" bestFit="1" customWidth="1"/>
    <col min="7432" max="7432" width="5.28515625" bestFit="1" customWidth="1"/>
    <col min="7433" max="7433" width="11.42578125" bestFit="1" customWidth="1"/>
    <col min="7436" max="7436" width="0" hidden="1" customWidth="1"/>
    <col min="7681" max="7681" width="113" bestFit="1" customWidth="1"/>
    <col min="7682" max="7682" width="4" bestFit="1" customWidth="1"/>
    <col min="7683" max="7683" width="6.42578125" bestFit="1" customWidth="1"/>
    <col min="7684" max="7684" width="7.140625" bestFit="1" customWidth="1"/>
    <col min="7685" max="7685" width="13.42578125" bestFit="1" customWidth="1"/>
    <col min="7686" max="7686" width="6.42578125" bestFit="1" customWidth="1"/>
    <col min="7687" max="7687" width="12.5703125" bestFit="1" customWidth="1"/>
    <col min="7688" max="7688" width="5.28515625" bestFit="1" customWidth="1"/>
    <col min="7689" max="7689" width="11.42578125" bestFit="1" customWidth="1"/>
    <col min="7692" max="7692" width="0" hidden="1" customWidth="1"/>
    <col min="7937" max="7937" width="113" bestFit="1" customWidth="1"/>
    <col min="7938" max="7938" width="4" bestFit="1" customWidth="1"/>
    <col min="7939" max="7939" width="6.42578125" bestFit="1" customWidth="1"/>
    <col min="7940" max="7940" width="7.140625" bestFit="1" customWidth="1"/>
    <col min="7941" max="7941" width="13.42578125" bestFit="1" customWidth="1"/>
    <col min="7942" max="7942" width="6.42578125" bestFit="1" customWidth="1"/>
    <col min="7943" max="7943" width="12.5703125" bestFit="1" customWidth="1"/>
    <col min="7944" max="7944" width="5.28515625" bestFit="1" customWidth="1"/>
    <col min="7945" max="7945" width="11.42578125" bestFit="1" customWidth="1"/>
    <col min="7948" max="7948" width="0" hidden="1" customWidth="1"/>
    <col min="8193" max="8193" width="113" bestFit="1" customWidth="1"/>
    <col min="8194" max="8194" width="4" bestFit="1" customWidth="1"/>
    <col min="8195" max="8195" width="6.42578125" bestFit="1" customWidth="1"/>
    <col min="8196" max="8196" width="7.140625" bestFit="1" customWidth="1"/>
    <col min="8197" max="8197" width="13.42578125" bestFit="1" customWidth="1"/>
    <col min="8198" max="8198" width="6.42578125" bestFit="1" customWidth="1"/>
    <col min="8199" max="8199" width="12.5703125" bestFit="1" customWidth="1"/>
    <col min="8200" max="8200" width="5.28515625" bestFit="1" customWidth="1"/>
    <col min="8201" max="8201" width="11.42578125" bestFit="1" customWidth="1"/>
    <col min="8204" max="8204" width="0" hidden="1" customWidth="1"/>
    <col min="8449" max="8449" width="113" bestFit="1" customWidth="1"/>
    <col min="8450" max="8450" width="4" bestFit="1" customWidth="1"/>
    <col min="8451" max="8451" width="6.42578125" bestFit="1" customWidth="1"/>
    <col min="8452" max="8452" width="7.140625" bestFit="1" customWidth="1"/>
    <col min="8453" max="8453" width="13.42578125" bestFit="1" customWidth="1"/>
    <col min="8454" max="8454" width="6.42578125" bestFit="1" customWidth="1"/>
    <col min="8455" max="8455" width="12.5703125" bestFit="1" customWidth="1"/>
    <col min="8456" max="8456" width="5.28515625" bestFit="1" customWidth="1"/>
    <col min="8457" max="8457" width="11.42578125" bestFit="1" customWidth="1"/>
    <col min="8460" max="8460" width="0" hidden="1" customWidth="1"/>
    <col min="8705" max="8705" width="113" bestFit="1" customWidth="1"/>
    <col min="8706" max="8706" width="4" bestFit="1" customWidth="1"/>
    <col min="8707" max="8707" width="6.42578125" bestFit="1" customWidth="1"/>
    <col min="8708" max="8708" width="7.140625" bestFit="1" customWidth="1"/>
    <col min="8709" max="8709" width="13.42578125" bestFit="1" customWidth="1"/>
    <col min="8710" max="8710" width="6.42578125" bestFit="1" customWidth="1"/>
    <col min="8711" max="8711" width="12.5703125" bestFit="1" customWidth="1"/>
    <col min="8712" max="8712" width="5.28515625" bestFit="1" customWidth="1"/>
    <col min="8713" max="8713" width="11.42578125" bestFit="1" customWidth="1"/>
    <col min="8716" max="8716" width="0" hidden="1" customWidth="1"/>
    <col min="8961" max="8961" width="113" bestFit="1" customWidth="1"/>
    <col min="8962" max="8962" width="4" bestFit="1" customWidth="1"/>
    <col min="8963" max="8963" width="6.42578125" bestFit="1" customWidth="1"/>
    <col min="8964" max="8964" width="7.140625" bestFit="1" customWidth="1"/>
    <col min="8965" max="8965" width="13.42578125" bestFit="1" customWidth="1"/>
    <col min="8966" max="8966" width="6.42578125" bestFit="1" customWidth="1"/>
    <col min="8967" max="8967" width="12.5703125" bestFit="1" customWidth="1"/>
    <col min="8968" max="8968" width="5.28515625" bestFit="1" customWidth="1"/>
    <col min="8969" max="8969" width="11.42578125" bestFit="1" customWidth="1"/>
    <col min="8972" max="8972" width="0" hidden="1" customWidth="1"/>
    <col min="9217" max="9217" width="113" bestFit="1" customWidth="1"/>
    <col min="9218" max="9218" width="4" bestFit="1" customWidth="1"/>
    <col min="9219" max="9219" width="6.42578125" bestFit="1" customWidth="1"/>
    <col min="9220" max="9220" width="7.140625" bestFit="1" customWidth="1"/>
    <col min="9221" max="9221" width="13.42578125" bestFit="1" customWidth="1"/>
    <col min="9222" max="9222" width="6.42578125" bestFit="1" customWidth="1"/>
    <col min="9223" max="9223" width="12.5703125" bestFit="1" customWidth="1"/>
    <col min="9224" max="9224" width="5.28515625" bestFit="1" customWidth="1"/>
    <col min="9225" max="9225" width="11.42578125" bestFit="1" customWidth="1"/>
    <col min="9228" max="9228" width="0" hidden="1" customWidth="1"/>
    <col min="9473" max="9473" width="113" bestFit="1" customWidth="1"/>
    <col min="9474" max="9474" width="4" bestFit="1" customWidth="1"/>
    <col min="9475" max="9475" width="6.42578125" bestFit="1" customWidth="1"/>
    <col min="9476" max="9476" width="7.140625" bestFit="1" customWidth="1"/>
    <col min="9477" max="9477" width="13.42578125" bestFit="1" customWidth="1"/>
    <col min="9478" max="9478" width="6.42578125" bestFit="1" customWidth="1"/>
    <col min="9479" max="9479" width="12.5703125" bestFit="1" customWidth="1"/>
    <col min="9480" max="9480" width="5.28515625" bestFit="1" customWidth="1"/>
    <col min="9481" max="9481" width="11.42578125" bestFit="1" customWidth="1"/>
    <col min="9484" max="9484" width="0" hidden="1" customWidth="1"/>
    <col min="9729" max="9729" width="113" bestFit="1" customWidth="1"/>
    <col min="9730" max="9730" width="4" bestFit="1" customWidth="1"/>
    <col min="9731" max="9731" width="6.42578125" bestFit="1" customWidth="1"/>
    <col min="9732" max="9732" width="7.140625" bestFit="1" customWidth="1"/>
    <col min="9733" max="9733" width="13.42578125" bestFit="1" customWidth="1"/>
    <col min="9734" max="9734" width="6.42578125" bestFit="1" customWidth="1"/>
    <col min="9735" max="9735" width="12.5703125" bestFit="1" customWidth="1"/>
    <col min="9736" max="9736" width="5.28515625" bestFit="1" customWidth="1"/>
    <col min="9737" max="9737" width="11.42578125" bestFit="1" customWidth="1"/>
    <col min="9740" max="9740" width="0" hidden="1" customWidth="1"/>
    <col min="9985" max="9985" width="113" bestFit="1" customWidth="1"/>
    <col min="9986" max="9986" width="4" bestFit="1" customWidth="1"/>
    <col min="9987" max="9987" width="6.42578125" bestFit="1" customWidth="1"/>
    <col min="9988" max="9988" width="7.140625" bestFit="1" customWidth="1"/>
    <col min="9989" max="9989" width="13.42578125" bestFit="1" customWidth="1"/>
    <col min="9990" max="9990" width="6.42578125" bestFit="1" customWidth="1"/>
    <col min="9991" max="9991" width="12.5703125" bestFit="1" customWidth="1"/>
    <col min="9992" max="9992" width="5.28515625" bestFit="1" customWidth="1"/>
    <col min="9993" max="9993" width="11.42578125" bestFit="1" customWidth="1"/>
    <col min="9996" max="9996" width="0" hidden="1" customWidth="1"/>
    <col min="10241" max="10241" width="113" bestFit="1" customWidth="1"/>
    <col min="10242" max="10242" width="4" bestFit="1" customWidth="1"/>
    <col min="10243" max="10243" width="6.42578125" bestFit="1" customWidth="1"/>
    <col min="10244" max="10244" width="7.140625" bestFit="1" customWidth="1"/>
    <col min="10245" max="10245" width="13.42578125" bestFit="1" customWidth="1"/>
    <col min="10246" max="10246" width="6.42578125" bestFit="1" customWidth="1"/>
    <col min="10247" max="10247" width="12.5703125" bestFit="1" customWidth="1"/>
    <col min="10248" max="10248" width="5.28515625" bestFit="1" customWidth="1"/>
    <col min="10249" max="10249" width="11.42578125" bestFit="1" customWidth="1"/>
    <col min="10252" max="10252" width="0" hidden="1" customWidth="1"/>
    <col min="10497" max="10497" width="113" bestFit="1" customWidth="1"/>
    <col min="10498" max="10498" width="4" bestFit="1" customWidth="1"/>
    <col min="10499" max="10499" width="6.42578125" bestFit="1" customWidth="1"/>
    <col min="10500" max="10500" width="7.140625" bestFit="1" customWidth="1"/>
    <col min="10501" max="10501" width="13.42578125" bestFit="1" customWidth="1"/>
    <col min="10502" max="10502" width="6.42578125" bestFit="1" customWidth="1"/>
    <col min="10503" max="10503" width="12.5703125" bestFit="1" customWidth="1"/>
    <col min="10504" max="10504" width="5.28515625" bestFit="1" customWidth="1"/>
    <col min="10505" max="10505" width="11.42578125" bestFit="1" customWidth="1"/>
    <col min="10508" max="10508" width="0" hidden="1" customWidth="1"/>
    <col min="10753" max="10753" width="113" bestFit="1" customWidth="1"/>
    <col min="10754" max="10754" width="4" bestFit="1" customWidth="1"/>
    <col min="10755" max="10755" width="6.42578125" bestFit="1" customWidth="1"/>
    <col min="10756" max="10756" width="7.140625" bestFit="1" customWidth="1"/>
    <col min="10757" max="10757" width="13.42578125" bestFit="1" customWidth="1"/>
    <col min="10758" max="10758" width="6.42578125" bestFit="1" customWidth="1"/>
    <col min="10759" max="10759" width="12.5703125" bestFit="1" customWidth="1"/>
    <col min="10760" max="10760" width="5.28515625" bestFit="1" customWidth="1"/>
    <col min="10761" max="10761" width="11.42578125" bestFit="1" customWidth="1"/>
    <col min="10764" max="10764" width="0" hidden="1" customWidth="1"/>
    <col min="11009" max="11009" width="113" bestFit="1" customWidth="1"/>
    <col min="11010" max="11010" width="4" bestFit="1" customWidth="1"/>
    <col min="11011" max="11011" width="6.42578125" bestFit="1" customWidth="1"/>
    <col min="11012" max="11012" width="7.140625" bestFit="1" customWidth="1"/>
    <col min="11013" max="11013" width="13.42578125" bestFit="1" customWidth="1"/>
    <col min="11014" max="11014" width="6.42578125" bestFit="1" customWidth="1"/>
    <col min="11015" max="11015" width="12.5703125" bestFit="1" customWidth="1"/>
    <col min="11016" max="11016" width="5.28515625" bestFit="1" customWidth="1"/>
    <col min="11017" max="11017" width="11.42578125" bestFit="1" customWidth="1"/>
    <col min="11020" max="11020" width="0" hidden="1" customWidth="1"/>
    <col min="11265" max="11265" width="113" bestFit="1" customWidth="1"/>
    <col min="11266" max="11266" width="4" bestFit="1" customWidth="1"/>
    <col min="11267" max="11267" width="6.42578125" bestFit="1" customWidth="1"/>
    <col min="11268" max="11268" width="7.140625" bestFit="1" customWidth="1"/>
    <col min="11269" max="11269" width="13.42578125" bestFit="1" customWidth="1"/>
    <col min="11270" max="11270" width="6.42578125" bestFit="1" customWidth="1"/>
    <col min="11271" max="11271" width="12.5703125" bestFit="1" customWidth="1"/>
    <col min="11272" max="11272" width="5.28515625" bestFit="1" customWidth="1"/>
    <col min="11273" max="11273" width="11.42578125" bestFit="1" customWidth="1"/>
    <col min="11276" max="11276" width="0" hidden="1" customWidth="1"/>
    <col min="11521" max="11521" width="113" bestFit="1" customWidth="1"/>
    <col min="11522" max="11522" width="4" bestFit="1" customWidth="1"/>
    <col min="11523" max="11523" width="6.42578125" bestFit="1" customWidth="1"/>
    <col min="11524" max="11524" width="7.140625" bestFit="1" customWidth="1"/>
    <col min="11525" max="11525" width="13.42578125" bestFit="1" customWidth="1"/>
    <col min="11526" max="11526" width="6.42578125" bestFit="1" customWidth="1"/>
    <col min="11527" max="11527" width="12.5703125" bestFit="1" customWidth="1"/>
    <col min="11528" max="11528" width="5.28515625" bestFit="1" customWidth="1"/>
    <col min="11529" max="11529" width="11.42578125" bestFit="1" customWidth="1"/>
    <col min="11532" max="11532" width="0" hidden="1" customWidth="1"/>
    <col min="11777" max="11777" width="113" bestFit="1" customWidth="1"/>
    <col min="11778" max="11778" width="4" bestFit="1" customWidth="1"/>
    <col min="11779" max="11779" width="6.42578125" bestFit="1" customWidth="1"/>
    <col min="11780" max="11780" width="7.140625" bestFit="1" customWidth="1"/>
    <col min="11781" max="11781" width="13.42578125" bestFit="1" customWidth="1"/>
    <col min="11782" max="11782" width="6.42578125" bestFit="1" customWidth="1"/>
    <col min="11783" max="11783" width="12.5703125" bestFit="1" customWidth="1"/>
    <col min="11784" max="11784" width="5.28515625" bestFit="1" customWidth="1"/>
    <col min="11785" max="11785" width="11.42578125" bestFit="1" customWidth="1"/>
    <col min="11788" max="11788" width="0" hidden="1" customWidth="1"/>
    <col min="12033" max="12033" width="113" bestFit="1" customWidth="1"/>
    <col min="12034" max="12034" width="4" bestFit="1" customWidth="1"/>
    <col min="12035" max="12035" width="6.42578125" bestFit="1" customWidth="1"/>
    <col min="12036" max="12036" width="7.140625" bestFit="1" customWidth="1"/>
    <col min="12037" max="12037" width="13.42578125" bestFit="1" customWidth="1"/>
    <col min="12038" max="12038" width="6.42578125" bestFit="1" customWidth="1"/>
    <col min="12039" max="12039" width="12.5703125" bestFit="1" customWidth="1"/>
    <col min="12040" max="12040" width="5.28515625" bestFit="1" customWidth="1"/>
    <col min="12041" max="12041" width="11.42578125" bestFit="1" customWidth="1"/>
    <col min="12044" max="12044" width="0" hidden="1" customWidth="1"/>
    <col min="12289" max="12289" width="113" bestFit="1" customWidth="1"/>
    <col min="12290" max="12290" width="4" bestFit="1" customWidth="1"/>
    <col min="12291" max="12291" width="6.42578125" bestFit="1" customWidth="1"/>
    <col min="12292" max="12292" width="7.140625" bestFit="1" customWidth="1"/>
    <col min="12293" max="12293" width="13.42578125" bestFit="1" customWidth="1"/>
    <col min="12294" max="12294" width="6.42578125" bestFit="1" customWidth="1"/>
    <col min="12295" max="12295" width="12.5703125" bestFit="1" customWidth="1"/>
    <col min="12296" max="12296" width="5.28515625" bestFit="1" customWidth="1"/>
    <col min="12297" max="12297" width="11.42578125" bestFit="1" customWidth="1"/>
    <col min="12300" max="12300" width="0" hidden="1" customWidth="1"/>
    <col min="12545" max="12545" width="113" bestFit="1" customWidth="1"/>
    <col min="12546" max="12546" width="4" bestFit="1" customWidth="1"/>
    <col min="12547" max="12547" width="6.42578125" bestFit="1" customWidth="1"/>
    <col min="12548" max="12548" width="7.140625" bestFit="1" customWidth="1"/>
    <col min="12549" max="12549" width="13.42578125" bestFit="1" customWidth="1"/>
    <col min="12550" max="12550" width="6.42578125" bestFit="1" customWidth="1"/>
    <col min="12551" max="12551" width="12.5703125" bestFit="1" customWidth="1"/>
    <col min="12552" max="12552" width="5.28515625" bestFit="1" customWidth="1"/>
    <col min="12553" max="12553" width="11.42578125" bestFit="1" customWidth="1"/>
    <col min="12556" max="12556" width="0" hidden="1" customWidth="1"/>
    <col min="12801" max="12801" width="113" bestFit="1" customWidth="1"/>
    <col min="12802" max="12802" width="4" bestFit="1" customWidth="1"/>
    <col min="12803" max="12803" width="6.42578125" bestFit="1" customWidth="1"/>
    <col min="12804" max="12804" width="7.140625" bestFit="1" customWidth="1"/>
    <col min="12805" max="12805" width="13.42578125" bestFit="1" customWidth="1"/>
    <col min="12806" max="12806" width="6.42578125" bestFit="1" customWidth="1"/>
    <col min="12807" max="12807" width="12.5703125" bestFit="1" customWidth="1"/>
    <col min="12808" max="12808" width="5.28515625" bestFit="1" customWidth="1"/>
    <col min="12809" max="12809" width="11.42578125" bestFit="1" customWidth="1"/>
    <col min="12812" max="12812" width="0" hidden="1" customWidth="1"/>
    <col min="13057" max="13057" width="113" bestFit="1" customWidth="1"/>
    <col min="13058" max="13058" width="4" bestFit="1" customWidth="1"/>
    <col min="13059" max="13059" width="6.42578125" bestFit="1" customWidth="1"/>
    <col min="13060" max="13060" width="7.140625" bestFit="1" customWidth="1"/>
    <col min="13061" max="13061" width="13.42578125" bestFit="1" customWidth="1"/>
    <col min="13062" max="13062" width="6.42578125" bestFit="1" customWidth="1"/>
    <col min="13063" max="13063" width="12.5703125" bestFit="1" customWidth="1"/>
    <col min="13064" max="13064" width="5.28515625" bestFit="1" customWidth="1"/>
    <col min="13065" max="13065" width="11.42578125" bestFit="1" customWidth="1"/>
    <col min="13068" max="13068" width="0" hidden="1" customWidth="1"/>
    <col min="13313" max="13313" width="113" bestFit="1" customWidth="1"/>
    <col min="13314" max="13314" width="4" bestFit="1" customWidth="1"/>
    <col min="13315" max="13315" width="6.42578125" bestFit="1" customWidth="1"/>
    <col min="13316" max="13316" width="7.140625" bestFit="1" customWidth="1"/>
    <col min="13317" max="13317" width="13.42578125" bestFit="1" customWidth="1"/>
    <col min="13318" max="13318" width="6.42578125" bestFit="1" customWidth="1"/>
    <col min="13319" max="13319" width="12.5703125" bestFit="1" customWidth="1"/>
    <col min="13320" max="13320" width="5.28515625" bestFit="1" customWidth="1"/>
    <col min="13321" max="13321" width="11.42578125" bestFit="1" customWidth="1"/>
    <col min="13324" max="13324" width="0" hidden="1" customWidth="1"/>
    <col min="13569" max="13569" width="113" bestFit="1" customWidth="1"/>
    <col min="13570" max="13570" width="4" bestFit="1" customWidth="1"/>
    <col min="13571" max="13571" width="6.42578125" bestFit="1" customWidth="1"/>
    <col min="13572" max="13572" width="7.140625" bestFit="1" customWidth="1"/>
    <col min="13573" max="13573" width="13.42578125" bestFit="1" customWidth="1"/>
    <col min="13574" max="13574" width="6.42578125" bestFit="1" customWidth="1"/>
    <col min="13575" max="13575" width="12.5703125" bestFit="1" customWidth="1"/>
    <col min="13576" max="13576" width="5.28515625" bestFit="1" customWidth="1"/>
    <col min="13577" max="13577" width="11.42578125" bestFit="1" customWidth="1"/>
    <col min="13580" max="13580" width="0" hidden="1" customWidth="1"/>
    <col min="13825" max="13825" width="113" bestFit="1" customWidth="1"/>
    <col min="13826" max="13826" width="4" bestFit="1" customWidth="1"/>
    <col min="13827" max="13827" width="6.42578125" bestFit="1" customWidth="1"/>
    <col min="13828" max="13828" width="7.140625" bestFit="1" customWidth="1"/>
    <col min="13829" max="13829" width="13.42578125" bestFit="1" customWidth="1"/>
    <col min="13830" max="13830" width="6.42578125" bestFit="1" customWidth="1"/>
    <col min="13831" max="13831" width="12.5703125" bestFit="1" customWidth="1"/>
    <col min="13832" max="13832" width="5.28515625" bestFit="1" customWidth="1"/>
    <col min="13833" max="13833" width="11.42578125" bestFit="1" customWidth="1"/>
    <col min="13836" max="13836" width="0" hidden="1" customWidth="1"/>
    <col min="14081" max="14081" width="113" bestFit="1" customWidth="1"/>
    <col min="14082" max="14082" width="4" bestFit="1" customWidth="1"/>
    <col min="14083" max="14083" width="6.42578125" bestFit="1" customWidth="1"/>
    <col min="14084" max="14084" width="7.140625" bestFit="1" customWidth="1"/>
    <col min="14085" max="14085" width="13.42578125" bestFit="1" customWidth="1"/>
    <col min="14086" max="14086" width="6.42578125" bestFit="1" customWidth="1"/>
    <col min="14087" max="14087" width="12.5703125" bestFit="1" customWidth="1"/>
    <col min="14088" max="14088" width="5.28515625" bestFit="1" customWidth="1"/>
    <col min="14089" max="14089" width="11.42578125" bestFit="1" customWidth="1"/>
    <col min="14092" max="14092" width="0" hidden="1" customWidth="1"/>
    <col min="14337" max="14337" width="113" bestFit="1" customWidth="1"/>
    <col min="14338" max="14338" width="4" bestFit="1" customWidth="1"/>
    <col min="14339" max="14339" width="6.42578125" bestFit="1" customWidth="1"/>
    <col min="14340" max="14340" width="7.140625" bestFit="1" customWidth="1"/>
    <col min="14341" max="14341" width="13.42578125" bestFit="1" customWidth="1"/>
    <col min="14342" max="14342" width="6.42578125" bestFit="1" customWidth="1"/>
    <col min="14343" max="14343" width="12.5703125" bestFit="1" customWidth="1"/>
    <col min="14344" max="14344" width="5.28515625" bestFit="1" customWidth="1"/>
    <col min="14345" max="14345" width="11.42578125" bestFit="1" customWidth="1"/>
    <col min="14348" max="14348" width="0" hidden="1" customWidth="1"/>
    <col min="14593" max="14593" width="113" bestFit="1" customWidth="1"/>
    <col min="14594" max="14594" width="4" bestFit="1" customWidth="1"/>
    <col min="14595" max="14595" width="6.42578125" bestFit="1" customWidth="1"/>
    <col min="14596" max="14596" width="7.140625" bestFit="1" customWidth="1"/>
    <col min="14597" max="14597" width="13.42578125" bestFit="1" customWidth="1"/>
    <col min="14598" max="14598" width="6.42578125" bestFit="1" customWidth="1"/>
    <col min="14599" max="14599" width="12.5703125" bestFit="1" customWidth="1"/>
    <col min="14600" max="14600" width="5.28515625" bestFit="1" customWidth="1"/>
    <col min="14601" max="14601" width="11.42578125" bestFit="1" customWidth="1"/>
    <col min="14604" max="14604" width="0" hidden="1" customWidth="1"/>
    <col min="14849" max="14849" width="113" bestFit="1" customWidth="1"/>
    <col min="14850" max="14850" width="4" bestFit="1" customWidth="1"/>
    <col min="14851" max="14851" width="6.42578125" bestFit="1" customWidth="1"/>
    <col min="14852" max="14852" width="7.140625" bestFit="1" customWidth="1"/>
    <col min="14853" max="14853" width="13.42578125" bestFit="1" customWidth="1"/>
    <col min="14854" max="14854" width="6.42578125" bestFit="1" customWidth="1"/>
    <col min="14855" max="14855" width="12.5703125" bestFit="1" customWidth="1"/>
    <col min="14856" max="14856" width="5.28515625" bestFit="1" customWidth="1"/>
    <col min="14857" max="14857" width="11.42578125" bestFit="1" customWidth="1"/>
    <col min="14860" max="14860" width="0" hidden="1" customWidth="1"/>
    <col min="15105" max="15105" width="113" bestFit="1" customWidth="1"/>
    <col min="15106" max="15106" width="4" bestFit="1" customWidth="1"/>
    <col min="15107" max="15107" width="6.42578125" bestFit="1" customWidth="1"/>
    <col min="15108" max="15108" width="7.140625" bestFit="1" customWidth="1"/>
    <col min="15109" max="15109" width="13.42578125" bestFit="1" customWidth="1"/>
    <col min="15110" max="15110" width="6.42578125" bestFit="1" customWidth="1"/>
    <col min="15111" max="15111" width="12.5703125" bestFit="1" customWidth="1"/>
    <col min="15112" max="15112" width="5.28515625" bestFit="1" customWidth="1"/>
    <col min="15113" max="15113" width="11.42578125" bestFit="1" customWidth="1"/>
    <col min="15116" max="15116" width="0" hidden="1" customWidth="1"/>
    <col min="15361" max="15361" width="113" bestFit="1" customWidth="1"/>
    <col min="15362" max="15362" width="4" bestFit="1" customWidth="1"/>
    <col min="15363" max="15363" width="6.42578125" bestFit="1" customWidth="1"/>
    <col min="15364" max="15364" width="7.140625" bestFit="1" customWidth="1"/>
    <col min="15365" max="15365" width="13.42578125" bestFit="1" customWidth="1"/>
    <col min="15366" max="15366" width="6.42578125" bestFit="1" customWidth="1"/>
    <col min="15367" max="15367" width="12.5703125" bestFit="1" customWidth="1"/>
    <col min="15368" max="15368" width="5.28515625" bestFit="1" customWidth="1"/>
    <col min="15369" max="15369" width="11.42578125" bestFit="1" customWidth="1"/>
    <col min="15372" max="15372" width="0" hidden="1" customWidth="1"/>
    <col min="15617" max="15617" width="113" bestFit="1" customWidth="1"/>
    <col min="15618" max="15618" width="4" bestFit="1" customWidth="1"/>
    <col min="15619" max="15619" width="6.42578125" bestFit="1" customWidth="1"/>
    <col min="15620" max="15620" width="7.140625" bestFit="1" customWidth="1"/>
    <col min="15621" max="15621" width="13.42578125" bestFit="1" customWidth="1"/>
    <col min="15622" max="15622" width="6.42578125" bestFit="1" customWidth="1"/>
    <col min="15623" max="15623" width="12.5703125" bestFit="1" customWidth="1"/>
    <col min="15624" max="15624" width="5.28515625" bestFit="1" customWidth="1"/>
    <col min="15625" max="15625" width="11.42578125" bestFit="1" customWidth="1"/>
    <col min="15628" max="15628" width="0" hidden="1" customWidth="1"/>
    <col min="15873" max="15873" width="113" bestFit="1" customWidth="1"/>
    <col min="15874" max="15874" width="4" bestFit="1" customWidth="1"/>
    <col min="15875" max="15875" width="6.42578125" bestFit="1" customWidth="1"/>
    <col min="15876" max="15876" width="7.140625" bestFit="1" customWidth="1"/>
    <col min="15877" max="15877" width="13.42578125" bestFit="1" customWidth="1"/>
    <col min="15878" max="15878" width="6.42578125" bestFit="1" customWidth="1"/>
    <col min="15879" max="15879" width="12.5703125" bestFit="1" customWidth="1"/>
    <col min="15880" max="15880" width="5.28515625" bestFit="1" customWidth="1"/>
    <col min="15881" max="15881" width="11.42578125" bestFit="1" customWidth="1"/>
    <col min="15884" max="15884" width="0" hidden="1" customWidth="1"/>
    <col min="16129" max="16129" width="113" bestFit="1" customWidth="1"/>
    <col min="16130" max="16130" width="4" bestFit="1" customWidth="1"/>
    <col min="16131" max="16131" width="6.42578125" bestFit="1" customWidth="1"/>
    <col min="16132" max="16132" width="7.140625" bestFit="1" customWidth="1"/>
    <col min="16133" max="16133" width="13.42578125" bestFit="1" customWidth="1"/>
    <col min="16134" max="16134" width="6.42578125" bestFit="1" customWidth="1"/>
    <col min="16135" max="16135" width="12.5703125" bestFit="1" customWidth="1"/>
    <col min="16136" max="16136" width="5.28515625" bestFit="1" customWidth="1"/>
    <col min="16137" max="16137" width="11.42578125" bestFit="1" customWidth="1"/>
    <col min="16140" max="16140" width="0" hidden="1" customWidth="1"/>
  </cols>
  <sheetData>
    <row r="1" spans="1:12">
      <c r="A1" s="389" t="s">
        <v>886</v>
      </c>
      <c r="B1" s="389" t="s">
        <v>887</v>
      </c>
      <c r="C1" s="390" t="s">
        <v>888</v>
      </c>
      <c r="D1" s="390" t="s">
        <v>889</v>
      </c>
      <c r="E1" s="390" t="s">
        <v>890</v>
      </c>
      <c r="F1" s="390" t="s">
        <v>621</v>
      </c>
      <c r="G1" s="390" t="s">
        <v>891</v>
      </c>
      <c r="H1" s="390" t="s">
        <v>892</v>
      </c>
      <c r="I1" s="390" t="s">
        <v>893</v>
      </c>
      <c r="J1" s="374"/>
      <c r="K1" s="374"/>
      <c r="L1">
        <f>[6]Parametry!B34/100*E49+[6]Parametry!B34/100*E50+[6]Parametry!B34/100*E51+[6]Parametry!B34/100*E52+[6]Parametry!B34/100*E58+[6]Parametry!B34/100*E65+[6]Parametry!B34/100*E66+[6]Parametry!B34/100*E70+[6]Parametry!B34/100*E76+[6]Parametry!B34/100*E86+[6]Parametry!B34/100*E90+[6]Parametry!B34/100*E91+[6]Parametry!B34/100*E94+[6]Parametry!B34/100*E102+[6]Parametry!B34/100*E105+[6]Parametry!B34/100*E108+[6]Parametry!B34/100*E111+[6]Parametry!B34/100*E114+[6]Parametry!B34/100*E115+[6]Parametry!B34/100*E118+[6]Parametry!B34/100*E119+[6]Parametry!B34/100*E122</f>
        <v>0</v>
      </c>
    </row>
    <row r="2" spans="1:12">
      <c r="A2" s="391" t="s">
        <v>1205</v>
      </c>
      <c r="B2" s="391" t="s">
        <v>894</v>
      </c>
      <c r="C2" s="392"/>
      <c r="D2" s="392"/>
      <c r="E2" s="392"/>
      <c r="F2" s="392"/>
      <c r="G2" s="392"/>
      <c r="H2" s="392"/>
      <c r="I2" s="392"/>
      <c r="J2" s="374"/>
      <c r="K2" s="374"/>
      <c r="L2">
        <f>L1+[6]Parametry!B34/100*E125+[6]Parametry!B34/100*E128+[6]Parametry!B34/100*E129+[6]Parametry!B34/100*E133+[6]Parametry!B34/100*E134+[6]Parametry!B34/100*E137+[6]Parametry!B34/100*E138+[6]Parametry!B34/100*E139+[6]Parametry!B34/100*E140+[6]Parametry!B34/100*E143+[6]Parametry!B34/100*E144+[6]Parametry!B34/100*E145+[6]Parametry!B34/100*E146+[6]Parametry!B34/100*E147+[6]Parametry!B34/100*E148+[6]Parametry!B34/100*E149+[6]Parametry!B34/100*E150+[6]Parametry!B34/100*E151+[6]Parametry!B34/100*E154+[6]Parametry!B34/100*E157+[6]Parametry!B34/100*E161+[6]Parametry!B34/100*E162</f>
        <v>0</v>
      </c>
    </row>
    <row r="3" spans="1:12">
      <c r="A3" s="393" t="s">
        <v>894</v>
      </c>
      <c r="B3" s="393" t="s">
        <v>894</v>
      </c>
      <c r="C3" s="394"/>
      <c r="D3" s="394"/>
      <c r="E3" s="394"/>
      <c r="F3" s="394"/>
      <c r="G3" s="394"/>
      <c r="H3" s="394">
        <f t="shared" ref="H3:I18" si="0">D3+F3</f>
        <v>0</v>
      </c>
      <c r="I3" s="394">
        <f t="shared" si="0"/>
        <v>0</v>
      </c>
      <c r="J3" s="374"/>
      <c r="K3" s="374"/>
    </row>
    <row r="4" spans="1:12">
      <c r="A4" s="410" t="s">
        <v>1206</v>
      </c>
      <c r="B4" s="410" t="s">
        <v>894</v>
      </c>
      <c r="C4" s="411"/>
      <c r="D4" s="411"/>
      <c r="E4" s="411"/>
      <c r="F4" s="411"/>
      <c r="G4" s="411"/>
      <c r="H4" s="411">
        <f t="shared" si="0"/>
        <v>0</v>
      </c>
      <c r="I4" s="411">
        <f t="shared" si="0"/>
        <v>0</v>
      </c>
      <c r="J4" s="374"/>
      <c r="K4" s="374"/>
    </row>
    <row r="5" spans="1:12">
      <c r="A5" s="410" t="s">
        <v>1207</v>
      </c>
      <c r="B5" s="410" t="s">
        <v>894</v>
      </c>
      <c r="C5" s="411"/>
      <c r="D5" s="411"/>
      <c r="E5" s="411"/>
      <c r="F5" s="411"/>
      <c r="G5" s="411"/>
      <c r="H5" s="411">
        <f t="shared" si="0"/>
        <v>0</v>
      </c>
      <c r="I5" s="411">
        <f t="shared" si="0"/>
        <v>0</v>
      </c>
      <c r="J5" s="374"/>
      <c r="K5" s="374"/>
    </row>
    <row r="6" spans="1:12">
      <c r="A6" s="393" t="s">
        <v>894</v>
      </c>
      <c r="B6" s="393" t="s">
        <v>894</v>
      </c>
      <c r="C6" s="394"/>
      <c r="D6" s="394"/>
      <c r="E6" s="394"/>
      <c r="F6" s="394"/>
      <c r="G6" s="394"/>
      <c r="H6" s="394">
        <f t="shared" si="0"/>
        <v>0</v>
      </c>
      <c r="I6" s="394">
        <f t="shared" si="0"/>
        <v>0</v>
      </c>
      <c r="J6" s="374"/>
      <c r="K6" s="374"/>
    </row>
    <row r="7" spans="1:12">
      <c r="A7" s="395" t="s">
        <v>1208</v>
      </c>
      <c r="B7" s="395" t="s">
        <v>894</v>
      </c>
      <c r="C7" s="396"/>
      <c r="D7" s="396"/>
      <c r="E7" s="396"/>
      <c r="F7" s="396"/>
      <c r="G7" s="396"/>
      <c r="H7" s="396">
        <f t="shared" si="0"/>
        <v>0</v>
      </c>
      <c r="I7" s="396">
        <f t="shared" si="0"/>
        <v>0</v>
      </c>
      <c r="J7" s="374"/>
      <c r="K7" s="374"/>
    </row>
    <row r="8" spans="1:12">
      <c r="A8" s="393" t="s">
        <v>1209</v>
      </c>
      <c r="B8" s="393" t="s">
        <v>894</v>
      </c>
      <c r="C8" s="394"/>
      <c r="D8" s="394"/>
      <c r="E8" s="394"/>
      <c r="F8" s="394"/>
      <c r="G8" s="394"/>
      <c r="H8" s="394">
        <f t="shared" si="0"/>
        <v>0</v>
      </c>
      <c r="I8" s="394">
        <f t="shared" si="0"/>
        <v>0</v>
      </c>
      <c r="J8" s="374"/>
      <c r="K8" s="374"/>
    </row>
    <row r="9" spans="1:12">
      <c r="A9" s="393" t="s">
        <v>1210</v>
      </c>
      <c r="B9" s="393" t="s">
        <v>894</v>
      </c>
      <c r="C9" s="394"/>
      <c r="D9" s="394"/>
      <c r="E9" s="394"/>
      <c r="F9" s="394"/>
      <c r="G9" s="394"/>
      <c r="H9" s="394">
        <f t="shared" si="0"/>
        <v>0</v>
      </c>
      <c r="I9" s="394">
        <f t="shared" si="0"/>
        <v>0</v>
      </c>
      <c r="J9" s="374"/>
      <c r="K9" s="374"/>
    </row>
    <row r="10" spans="1:12">
      <c r="A10" s="393" t="s">
        <v>1211</v>
      </c>
      <c r="B10" s="393" t="s">
        <v>894</v>
      </c>
      <c r="C10" s="394"/>
      <c r="D10" s="394"/>
      <c r="E10" s="394"/>
      <c r="F10" s="394"/>
      <c r="G10" s="394"/>
      <c r="H10" s="394">
        <f t="shared" si="0"/>
        <v>0</v>
      </c>
      <c r="I10" s="394">
        <f t="shared" si="0"/>
        <v>0</v>
      </c>
      <c r="J10" s="374"/>
      <c r="K10" s="374"/>
    </row>
    <row r="11" spans="1:12">
      <c r="A11" s="393" t="s">
        <v>1212</v>
      </c>
      <c r="B11" s="393" t="s">
        <v>894</v>
      </c>
      <c r="C11" s="394"/>
      <c r="D11" s="394"/>
      <c r="E11" s="394"/>
      <c r="F11" s="394"/>
      <c r="G11" s="394"/>
      <c r="H11" s="394">
        <f t="shared" si="0"/>
        <v>0</v>
      </c>
      <c r="I11" s="394">
        <f t="shared" si="0"/>
        <v>0</v>
      </c>
      <c r="J11" s="374"/>
      <c r="K11" s="374"/>
    </row>
    <row r="12" spans="1:12">
      <c r="A12" s="393" t="s">
        <v>1213</v>
      </c>
      <c r="B12" s="393" t="s">
        <v>894</v>
      </c>
      <c r="C12" s="394"/>
      <c r="D12" s="394"/>
      <c r="E12" s="394"/>
      <c r="F12" s="394"/>
      <c r="G12" s="394"/>
      <c r="H12" s="394">
        <f t="shared" si="0"/>
        <v>0</v>
      </c>
      <c r="I12" s="394">
        <f t="shared" si="0"/>
        <v>0</v>
      </c>
      <c r="J12" s="374"/>
      <c r="K12" s="374"/>
    </row>
    <row r="13" spans="1:12">
      <c r="A13" s="393" t="s">
        <v>1214</v>
      </c>
      <c r="B13" s="393" t="s">
        <v>919</v>
      </c>
      <c r="C13" s="394">
        <v>1</v>
      </c>
      <c r="D13" s="394"/>
      <c r="E13" s="394">
        <f>C13*D13</f>
        <v>0</v>
      </c>
      <c r="F13" s="394"/>
      <c r="G13" s="394">
        <f>C13*F13</f>
        <v>0</v>
      </c>
      <c r="H13" s="394">
        <f t="shared" si="0"/>
        <v>0</v>
      </c>
      <c r="I13" s="394">
        <f t="shared" si="0"/>
        <v>0</v>
      </c>
      <c r="J13" s="374"/>
      <c r="K13" s="374"/>
    </row>
    <row r="14" spans="1:12">
      <c r="A14" s="393" t="s">
        <v>894</v>
      </c>
      <c r="B14" s="393" t="s">
        <v>894</v>
      </c>
      <c r="C14" s="394"/>
      <c r="D14" s="394"/>
      <c r="E14" s="394"/>
      <c r="F14" s="394"/>
      <c r="G14" s="394"/>
      <c r="H14" s="394">
        <f t="shared" si="0"/>
        <v>0</v>
      </c>
      <c r="I14" s="394">
        <f t="shared" si="0"/>
        <v>0</v>
      </c>
      <c r="J14" s="374"/>
      <c r="K14" s="374"/>
    </row>
    <row r="15" spans="1:12">
      <c r="A15" s="393" t="s">
        <v>1215</v>
      </c>
      <c r="B15" s="393" t="s">
        <v>982</v>
      </c>
      <c r="C15" s="394">
        <v>3</v>
      </c>
      <c r="D15" s="394"/>
      <c r="E15" s="394">
        <f>C15*D15</f>
        <v>0</v>
      </c>
      <c r="F15" s="394"/>
      <c r="G15" s="394">
        <f>C15*F15</f>
        <v>0</v>
      </c>
      <c r="H15" s="394">
        <f t="shared" si="0"/>
        <v>0</v>
      </c>
      <c r="I15" s="394">
        <f t="shared" si="0"/>
        <v>0</v>
      </c>
      <c r="J15" s="374"/>
      <c r="K15" s="374"/>
    </row>
    <row r="16" spans="1:12">
      <c r="A16" s="393" t="s">
        <v>894</v>
      </c>
      <c r="B16" s="393" t="s">
        <v>894</v>
      </c>
      <c r="C16" s="394"/>
      <c r="D16" s="394"/>
      <c r="E16" s="394"/>
      <c r="F16" s="394"/>
      <c r="G16" s="394"/>
      <c r="H16" s="394">
        <f t="shared" si="0"/>
        <v>0</v>
      </c>
      <c r="I16" s="394">
        <f t="shared" si="0"/>
        <v>0</v>
      </c>
      <c r="J16" s="374"/>
      <c r="K16" s="374"/>
    </row>
    <row r="17" spans="1:11">
      <c r="A17" s="393" t="s">
        <v>1216</v>
      </c>
      <c r="B17" s="393" t="s">
        <v>919</v>
      </c>
      <c r="C17" s="394">
        <v>1</v>
      </c>
      <c r="D17" s="394"/>
      <c r="E17" s="394">
        <f>C17*D17</f>
        <v>0</v>
      </c>
      <c r="F17" s="394"/>
      <c r="G17" s="394">
        <f>C17*F17</f>
        <v>0</v>
      </c>
      <c r="H17" s="394">
        <f t="shared" si="0"/>
        <v>0</v>
      </c>
      <c r="I17" s="394">
        <f t="shared" si="0"/>
        <v>0</v>
      </c>
      <c r="J17" s="374"/>
      <c r="K17" s="374"/>
    </row>
    <row r="18" spans="1:11">
      <c r="A18" s="393" t="s">
        <v>894</v>
      </c>
      <c r="B18" s="393" t="s">
        <v>894</v>
      </c>
      <c r="C18" s="394"/>
      <c r="D18" s="394"/>
      <c r="E18" s="394"/>
      <c r="F18" s="394"/>
      <c r="G18" s="394"/>
      <c r="H18" s="394">
        <f t="shared" si="0"/>
        <v>0</v>
      </c>
      <c r="I18" s="394">
        <f t="shared" si="0"/>
        <v>0</v>
      </c>
      <c r="J18" s="374"/>
      <c r="K18" s="374"/>
    </row>
    <row r="19" spans="1:11">
      <c r="A19" s="391" t="s">
        <v>1217</v>
      </c>
      <c r="B19" s="391" t="s">
        <v>894</v>
      </c>
      <c r="C19" s="392"/>
      <c r="D19" s="392"/>
      <c r="E19" s="392">
        <f>SUM(E3:E18)</f>
        <v>0</v>
      </c>
      <c r="F19" s="392"/>
      <c r="G19" s="392">
        <f>SUM(G3:G18)</f>
        <v>0</v>
      </c>
      <c r="H19" s="392"/>
      <c r="I19" s="392">
        <f>SUM(I3:I18)</f>
        <v>0</v>
      </c>
      <c r="J19" s="374"/>
      <c r="K19" s="374"/>
    </row>
    <row r="20" spans="1:11">
      <c r="A20" s="393" t="s">
        <v>894</v>
      </c>
      <c r="B20" s="393" t="s">
        <v>894</v>
      </c>
      <c r="C20" s="394"/>
      <c r="D20" s="394"/>
      <c r="E20" s="394"/>
      <c r="F20" s="394"/>
      <c r="G20" s="394"/>
      <c r="H20" s="394">
        <f>D20+F20</f>
        <v>0</v>
      </c>
      <c r="I20" s="394">
        <f>E20+G20</f>
        <v>0</v>
      </c>
      <c r="J20" s="374"/>
      <c r="K20" s="374"/>
    </row>
    <row r="21" spans="1:11">
      <c r="A21" s="393" t="s">
        <v>894</v>
      </c>
      <c r="B21" s="393" t="s">
        <v>894</v>
      </c>
      <c r="C21" s="394"/>
      <c r="D21" s="394"/>
      <c r="E21" s="394"/>
      <c r="F21" s="394"/>
      <c r="G21" s="394"/>
      <c r="H21" s="394">
        <f>D21+F21</f>
        <v>0</v>
      </c>
      <c r="I21" s="394">
        <f>E21+G21</f>
        <v>0</v>
      </c>
      <c r="J21" s="374"/>
      <c r="K21" s="374"/>
    </row>
    <row r="22" spans="1:11">
      <c r="A22" s="391" t="s">
        <v>1218</v>
      </c>
      <c r="B22" s="391" t="s">
        <v>894</v>
      </c>
      <c r="C22" s="392"/>
      <c r="D22" s="392"/>
      <c r="E22" s="392"/>
      <c r="F22" s="392"/>
      <c r="G22" s="392"/>
      <c r="H22" s="392"/>
      <c r="I22" s="392"/>
      <c r="J22" s="374"/>
      <c r="K22" s="374"/>
    </row>
    <row r="23" spans="1:11">
      <c r="A23" s="393" t="s">
        <v>894</v>
      </c>
      <c r="B23" s="393" t="s">
        <v>894</v>
      </c>
      <c r="C23" s="394"/>
      <c r="D23" s="394"/>
      <c r="E23" s="394"/>
      <c r="F23" s="394"/>
      <c r="G23" s="394"/>
      <c r="H23" s="394">
        <f t="shared" ref="H23:I33" si="1">D23+F23</f>
        <v>0</v>
      </c>
      <c r="I23" s="394">
        <f t="shared" si="1"/>
        <v>0</v>
      </c>
      <c r="J23" s="374"/>
      <c r="K23" s="374"/>
    </row>
    <row r="24" spans="1:11">
      <c r="A24" s="410" t="s">
        <v>1206</v>
      </c>
      <c r="B24" s="410" t="s">
        <v>894</v>
      </c>
      <c r="C24" s="411"/>
      <c r="D24" s="411"/>
      <c r="E24" s="411"/>
      <c r="F24" s="411"/>
      <c r="G24" s="411"/>
      <c r="H24" s="411">
        <f t="shared" si="1"/>
        <v>0</v>
      </c>
      <c r="I24" s="411">
        <f t="shared" si="1"/>
        <v>0</v>
      </c>
      <c r="J24" s="374"/>
      <c r="K24" s="374"/>
    </row>
    <row r="25" spans="1:11">
      <c r="A25" s="410" t="s">
        <v>1207</v>
      </c>
      <c r="B25" s="410" t="s">
        <v>894</v>
      </c>
      <c r="C25" s="411"/>
      <c r="D25" s="411"/>
      <c r="E25" s="411"/>
      <c r="F25" s="411"/>
      <c r="G25" s="411"/>
      <c r="H25" s="411">
        <f t="shared" si="1"/>
        <v>0</v>
      </c>
      <c r="I25" s="411">
        <f t="shared" si="1"/>
        <v>0</v>
      </c>
      <c r="J25" s="374"/>
      <c r="K25" s="374"/>
    </row>
    <row r="26" spans="1:11">
      <c r="A26" s="393" t="s">
        <v>894</v>
      </c>
      <c r="B26" s="393" t="s">
        <v>894</v>
      </c>
      <c r="C26" s="394"/>
      <c r="D26" s="394"/>
      <c r="E26" s="394"/>
      <c r="F26" s="394"/>
      <c r="G26" s="394"/>
      <c r="H26" s="394">
        <f t="shared" si="1"/>
        <v>0</v>
      </c>
      <c r="I26" s="394">
        <f t="shared" si="1"/>
        <v>0</v>
      </c>
      <c r="J26" s="374"/>
      <c r="K26" s="374"/>
    </row>
    <row r="27" spans="1:11">
      <c r="A27" s="395" t="s">
        <v>1219</v>
      </c>
      <c r="B27" s="395" t="s">
        <v>894</v>
      </c>
      <c r="C27" s="396"/>
      <c r="D27" s="396"/>
      <c r="E27" s="396"/>
      <c r="F27" s="396"/>
      <c r="G27" s="396"/>
      <c r="H27" s="396">
        <f t="shared" si="1"/>
        <v>0</v>
      </c>
      <c r="I27" s="396">
        <f t="shared" si="1"/>
        <v>0</v>
      </c>
      <c r="J27" s="374"/>
      <c r="K27" s="374"/>
    </row>
    <row r="28" spans="1:11">
      <c r="A28" s="395" t="s">
        <v>1220</v>
      </c>
      <c r="B28" s="395" t="s">
        <v>894</v>
      </c>
      <c r="C28" s="396"/>
      <c r="D28" s="396"/>
      <c r="E28" s="396"/>
      <c r="F28" s="396"/>
      <c r="G28" s="396"/>
      <c r="H28" s="396">
        <f t="shared" si="1"/>
        <v>0</v>
      </c>
      <c r="I28" s="396">
        <f t="shared" si="1"/>
        <v>0</v>
      </c>
      <c r="J28" s="374"/>
      <c r="K28" s="374"/>
    </row>
    <row r="29" spans="1:11">
      <c r="A29" s="393" t="s">
        <v>1221</v>
      </c>
      <c r="B29" s="393" t="s">
        <v>919</v>
      </c>
      <c r="C29" s="394">
        <v>1</v>
      </c>
      <c r="D29" s="394"/>
      <c r="E29" s="394">
        <f>C29*D29</f>
        <v>0</v>
      </c>
      <c r="F29" s="394"/>
      <c r="G29" s="394">
        <f>C29*F29</f>
        <v>0</v>
      </c>
      <c r="H29" s="394">
        <f t="shared" si="1"/>
        <v>0</v>
      </c>
      <c r="I29" s="394">
        <f t="shared" si="1"/>
        <v>0</v>
      </c>
      <c r="J29" s="374"/>
      <c r="K29" s="374"/>
    </row>
    <row r="30" spans="1:11">
      <c r="A30" s="393" t="s">
        <v>1222</v>
      </c>
      <c r="B30" s="393" t="s">
        <v>919</v>
      </c>
      <c r="C30" s="394">
        <v>1</v>
      </c>
      <c r="D30" s="394"/>
      <c r="E30" s="394">
        <f>C30*D30</f>
        <v>0</v>
      </c>
      <c r="F30" s="394"/>
      <c r="G30" s="394">
        <f>C30*F30</f>
        <v>0</v>
      </c>
      <c r="H30" s="394">
        <f t="shared" si="1"/>
        <v>0</v>
      </c>
      <c r="I30" s="394">
        <f t="shared" si="1"/>
        <v>0</v>
      </c>
      <c r="J30" s="374"/>
      <c r="K30" s="374"/>
    </row>
    <row r="31" spans="1:11">
      <c r="A31" s="393" t="s">
        <v>894</v>
      </c>
      <c r="B31" s="393" t="s">
        <v>894</v>
      </c>
      <c r="C31" s="394"/>
      <c r="D31" s="394"/>
      <c r="E31" s="394"/>
      <c r="F31" s="394"/>
      <c r="G31" s="394"/>
      <c r="H31" s="394">
        <f t="shared" si="1"/>
        <v>0</v>
      </c>
      <c r="I31" s="394">
        <f t="shared" si="1"/>
        <v>0</v>
      </c>
      <c r="J31" s="374"/>
      <c r="K31" s="374"/>
    </row>
    <row r="32" spans="1:11">
      <c r="A32" s="393" t="s">
        <v>1223</v>
      </c>
      <c r="B32" s="393" t="s">
        <v>982</v>
      </c>
      <c r="C32" s="394">
        <v>3</v>
      </c>
      <c r="D32" s="394"/>
      <c r="E32" s="394">
        <f>C32*D32</f>
        <v>0</v>
      </c>
      <c r="F32" s="394"/>
      <c r="G32" s="394">
        <f>C32*F32</f>
        <v>0</v>
      </c>
      <c r="H32" s="394">
        <f t="shared" si="1"/>
        <v>0</v>
      </c>
      <c r="I32" s="394">
        <f t="shared" si="1"/>
        <v>0</v>
      </c>
      <c r="J32" s="374"/>
      <c r="K32" s="374"/>
    </row>
    <row r="33" spans="1:11">
      <c r="A33" s="393" t="s">
        <v>894</v>
      </c>
      <c r="B33" s="393" t="s">
        <v>894</v>
      </c>
      <c r="C33" s="394"/>
      <c r="D33" s="394"/>
      <c r="E33" s="394"/>
      <c r="F33" s="394"/>
      <c r="G33" s="394"/>
      <c r="H33" s="394">
        <f t="shared" si="1"/>
        <v>0</v>
      </c>
      <c r="I33" s="394">
        <f t="shared" si="1"/>
        <v>0</v>
      </c>
      <c r="J33" s="374"/>
      <c r="K33" s="374"/>
    </row>
    <row r="34" spans="1:11">
      <c r="A34" s="391" t="s">
        <v>1224</v>
      </c>
      <c r="B34" s="391" t="s">
        <v>894</v>
      </c>
      <c r="C34" s="392"/>
      <c r="D34" s="392"/>
      <c r="E34" s="392">
        <f>SUM(E23:E33)</f>
        <v>0</v>
      </c>
      <c r="F34" s="392"/>
      <c r="G34" s="392">
        <f>SUM(G23:G33)</f>
        <v>0</v>
      </c>
      <c r="H34" s="392"/>
      <c r="I34" s="392">
        <f>SUM(I23:I33)</f>
        <v>0</v>
      </c>
      <c r="J34" s="374"/>
      <c r="K34" s="374"/>
    </row>
    <row r="35" spans="1:11">
      <c r="A35" s="393" t="s">
        <v>894</v>
      </c>
      <c r="B35" s="393" t="s">
        <v>894</v>
      </c>
      <c r="C35" s="394"/>
      <c r="D35" s="394"/>
      <c r="E35" s="394"/>
      <c r="F35" s="394"/>
      <c r="G35" s="394"/>
      <c r="H35" s="394">
        <f>D35+F35</f>
        <v>0</v>
      </c>
      <c r="I35" s="394">
        <f>E35+G35</f>
        <v>0</v>
      </c>
      <c r="J35" s="374"/>
      <c r="K35" s="374"/>
    </row>
    <row r="36" spans="1:11">
      <c r="A36" s="393" t="s">
        <v>894</v>
      </c>
      <c r="B36" s="393" t="s">
        <v>894</v>
      </c>
      <c r="C36" s="394"/>
      <c r="D36" s="394"/>
      <c r="E36" s="394"/>
      <c r="F36" s="394"/>
      <c r="G36" s="394"/>
      <c r="H36" s="394">
        <f>D36+F36</f>
        <v>0</v>
      </c>
      <c r="I36" s="394">
        <f>E36+G36</f>
        <v>0</v>
      </c>
      <c r="J36" s="374"/>
      <c r="K36" s="374"/>
    </row>
    <row r="37" spans="1:11">
      <c r="A37" s="391" t="s">
        <v>1114</v>
      </c>
      <c r="B37" s="391" t="s">
        <v>894</v>
      </c>
      <c r="C37" s="392"/>
      <c r="D37" s="392"/>
      <c r="E37" s="392"/>
      <c r="F37" s="392"/>
      <c r="G37" s="392"/>
      <c r="H37" s="392"/>
      <c r="I37" s="392"/>
      <c r="J37" s="374"/>
      <c r="K37" s="374"/>
    </row>
    <row r="38" spans="1:11">
      <c r="A38" s="393" t="s">
        <v>894</v>
      </c>
      <c r="B38" s="393" t="s">
        <v>894</v>
      </c>
      <c r="C38" s="394"/>
      <c r="D38" s="394"/>
      <c r="E38" s="394"/>
      <c r="F38" s="394"/>
      <c r="G38" s="394"/>
      <c r="H38" s="394">
        <f t="shared" ref="H38:I42" si="2">D38+F38</f>
        <v>0</v>
      </c>
      <c r="I38" s="394">
        <f t="shared" si="2"/>
        <v>0</v>
      </c>
      <c r="J38" s="374"/>
      <c r="K38" s="374"/>
    </row>
    <row r="39" spans="1:11">
      <c r="A39" s="393" t="s">
        <v>1205</v>
      </c>
      <c r="B39" s="393" t="s">
        <v>919</v>
      </c>
      <c r="C39" s="394">
        <v>1</v>
      </c>
      <c r="D39" s="394">
        <f>I19</f>
        <v>0</v>
      </c>
      <c r="E39" s="394">
        <f>C39*D39</f>
        <v>0</v>
      </c>
      <c r="F39" s="394"/>
      <c r="G39" s="394">
        <f>C39*F39</f>
        <v>0</v>
      </c>
      <c r="H39" s="394">
        <f t="shared" si="2"/>
        <v>0</v>
      </c>
      <c r="I39" s="394">
        <f t="shared" si="2"/>
        <v>0</v>
      </c>
      <c r="J39" s="374"/>
      <c r="K39" s="374"/>
    </row>
    <row r="40" spans="1:11">
      <c r="A40" s="393" t="s">
        <v>894</v>
      </c>
      <c r="B40" s="393" t="s">
        <v>894</v>
      </c>
      <c r="C40" s="394"/>
      <c r="D40" s="394"/>
      <c r="E40" s="394"/>
      <c r="F40" s="394"/>
      <c r="G40" s="394"/>
      <c r="H40" s="394">
        <f t="shared" si="2"/>
        <v>0</v>
      </c>
      <c r="I40" s="394">
        <f t="shared" si="2"/>
        <v>0</v>
      </c>
      <c r="J40" s="374"/>
      <c r="K40" s="374"/>
    </row>
    <row r="41" spans="1:11">
      <c r="A41" s="393" t="s">
        <v>1218</v>
      </c>
      <c r="B41" s="393" t="s">
        <v>919</v>
      </c>
      <c r="C41" s="394">
        <v>3</v>
      </c>
      <c r="D41" s="394">
        <f>I34</f>
        <v>0</v>
      </c>
      <c r="E41" s="394">
        <f>C41*D41</f>
        <v>0</v>
      </c>
      <c r="F41" s="394"/>
      <c r="G41" s="394">
        <f>C41*F41</f>
        <v>0</v>
      </c>
      <c r="H41" s="394">
        <f t="shared" si="2"/>
        <v>0</v>
      </c>
      <c r="I41" s="394">
        <f t="shared" si="2"/>
        <v>0</v>
      </c>
      <c r="J41" s="374"/>
      <c r="K41" s="374"/>
    </row>
    <row r="42" spans="1:11">
      <c r="A42" s="393" t="s">
        <v>894</v>
      </c>
      <c r="B42" s="393" t="s">
        <v>894</v>
      </c>
      <c r="C42" s="394"/>
      <c r="D42" s="394"/>
      <c r="E42" s="394"/>
      <c r="F42" s="394"/>
      <c r="G42" s="394"/>
      <c r="H42" s="394">
        <f t="shared" si="2"/>
        <v>0</v>
      </c>
      <c r="I42" s="394">
        <f t="shared" si="2"/>
        <v>0</v>
      </c>
      <c r="J42" s="374"/>
      <c r="K42" s="374"/>
    </row>
    <row r="43" spans="1:11">
      <c r="A43" s="391" t="s">
        <v>1225</v>
      </c>
      <c r="B43" s="391" t="s">
        <v>894</v>
      </c>
      <c r="C43" s="392"/>
      <c r="D43" s="392"/>
      <c r="E43" s="392">
        <f>SUM(E38:E42)</f>
        <v>0</v>
      </c>
      <c r="F43" s="392"/>
      <c r="G43" s="392">
        <f>SUM(G38:G42)</f>
        <v>0</v>
      </c>
      <c r="H43" s="392"/>
      <c r="I43" s="392">
        <f>SUM(I38:I42)</f>
        <v>0</v>
      </c>
      <c r="J43" s="374"/>
      <c r="K43" s="374"/>
    </row>
    <row r="44" spans="1:11">
      <c r="A44" s="393" t="s">
        <v>894</v>
      </c>
      <c r="B44" s="393" t="s">
        <v>894</v>
      </c>
      <c r="C44" s="394"/>
      <c r="D44" s="394"/>
      <c r="E44" s="394"/>
      <c r="F44" s="394"/>
      <c r="G44" s="394"/>
      <c r="H44" s="394">
        <f>D44+F44</f>
        <v>0</v>
      </c>
      <c r="I44" s="394">
        <f>E44+G44</f>
        <v>0</v>
      </c>
      <c r="J44" s="374"/>
      <c r="K44" s="374"/>
    </row>
    <row r="45" spans="1:11">
      <c r="A45" s="393" t="s">
        <v>894</v>
      </c>
      <c r="B45" s="393" t="s">
        <v>894</v>
      </c>
      <c r="C45" s="394"/>
      <c r="D45" s="394"/>
      <c r="E45" s="394"/>
      <c r="F45" s="394"/>
      <c r="G45" s="394"/>
      <c r="H45" s="394">
        <f>D45+F45</f>
        <v>0</v>
      </c>
      <c r="I45" s="394">
        <f>E45+G45</f>
        <v>0</v>
      </c>
      <c r="J45" s="374"/>
      <c r="K45" s="374"/>
    </row>
    <row r="46" spans="1:11">
      <c r="A46" s="391" t="s">
        <v>969</v>
      </c>
      <c r="B46" s="391" t="s">
        <v>894</v>
      </c>
      <c r="C46" s="392"/>
      <c r="D46" s="392"/>
      <c r="E46" s="392"/>
      <c r="F46" s="392"/>
      <c r="G46" s="392"/>
      <c r="H46" s="392"/>
      <c r="I46" s="392"/>
      <c r="J46" s="374"/>
      <c r="K46" s="374"/>
    </row>
    <row r="47" spans="1:11">
      <c r="A47" s="393" t="s">
        <v>894</v>
      </c>
      <c r="B47" s="393" t="s">
        <v>894</v>
      </c>
      <c r="C47" s="394"/>
      <c r="D47" s="394"/>
      <c r="E47" s="394"/>
      <c r="F47" s="394"/>
      <c r="G47" s="394"/>
      <c r="H47" s="394">
        <f>D47+F47</f>
        <v>0</v>
      </c>
      <c r="I47" s="394">
        <f>E47+G47</f>
        <v>0</v>
      </c>
      <c r="J47" s="374"/>
      <c r="K47" s="374"/>
    </row>
    <row r="48" spans="1:11">
      <c r="A48" s="395" t="s">
        <v>978</v>
      </c>
      <c r="B48" s="395" t="s">
        <v>894</v>
      </c>
      <c r="C48" s="396"/>
      <c r="D48" s="396"/>
      <c r="E48" s="396"/>
      <c r="F48" s="396"/>
      <c r="G48" s="396"/>
      <c r="H48" s="396"/>
      <c r="I48" s="396"/>
      <c r="J48" s="374"/>
      <c r="K48" s="374"/>
    </row>
    <row r="49" spans="1:11">
      <c r="A49" s="393" t="s">
        <v>979</v>
      </c>
      <c r="B49" s="393" t="s">
        <v>919</v>
      </c>
      <c r="C49" s="394">
        <v>6</v>
      </c>
      <c r="D49" s="394"/>
      <c r="E49" s="394">
        <f>C49*D49</f>
        <v>0</v>
      </c>
      <c r="F49" s="394"/>
      <c r="G49" s="394">
        <f>C49*F49</f>
        <v>0</v>
      </c>
      <c r="H49" s="394">
        <f t="shared" ref="H49:I56" si="3">D49+F49</f>
        <v>0</v>
      </c>
      <c r="I49" s="394">
        <f t="shared" si="3"/>
        <v>0</v>
      </c>
      <c r="J49" s="374"/>
      <c r="K49" s="374"/>
    </row>
    <row r="50" spans="1:11">
      <c r="A50" s="393" t="s">
        <v>980</v>
      </c>
      <c r="B50" s="393" t="s">
        <v>919</v>
      </c>
      <c r="C50" s="394">
        <v>3</v>
      </c>
      <c r="D50" s="394"/>
      <c r="E50" s="394">
        <f>C50*D50</f>
        <v>0</v>
      </c>
      <c r="F50" s="394"/>
      <c r="G50" s="394">
        <f>C50*F50</f>
        <v>0</v>
      </c>
      <c r="H50" s="394">
        <f t="shared" si="3"/>
        <v>0</v>
      </c>
      <c r="I50" s="394">
        <f t="shared" si="3"/>
        <v>0</v>
      </c>
      <c r="J50" s="374"/>
      <c r="K50" s="374"/>
    </row>
    <row r="51" spans="1:11">
      <c r="A51" s="393" t="s">
        <v>1226</v>
      </c>
      <c r="B51" s="393" t="s">
        <v>919</v>
      </c>
      <c r="C51" s="394">
        <v>1</v>
      </c>
      <c r="D51" s="394"/>
      <c r="E51" s="394">
        <f>C51*D51</f>
        <v>0</v>
      </c>
      <c r="F51" s="394"/>
      <c r="G51" s="394">
        <f>C51*F51</f>
        <v>0</v>
      </c>
      <c r="H51" s="394">
        <f t="shared" si="3"/>
        <v>0</v>
      </c>
      <c r="I51" s="394">
        <f t="shared" si="3"/>
        <v>0</v>
      </c>
      <c r="J51" s="374"/>
      <c r="K51" s="374"/>
    </row>
    <row r="52" spans="1:11">
      <c r="A52" s="393" t="s">
        <v>1227</v>
      </c>
      <c r="B52" s="393" t="s">
        <v>919</v>
      </c>
      <c r="C52" s="394">
        <v>1</v>
      </c>
      <c r="D52" s="394"/>
      <c r="E52" s="394">
        <f>C52*D52</f>
        <v>0</v>
      </c>
      <c r="F52" s="394"/>
      <c r="G52" s="394">
        <f>C52*F52</f>
        <v>0</v>
      </c>
      <c r="H52" s="394">
        <f t="shared" si="3"/>
        <v>0</v>
      </c>
      <c r="I52" s="394">
        <f t="shared" si="3"/>
        <v>0</v>
      </c>
      <c r="J52" s="374"/>
      <c r="K52" s="374"/>
    </row>
    <row r="53" spans="1:11">
      <c r="A53" s="393" t="s">
        <v>894</v>
      </c>
      <c r="B53" s="393" t="s">
        <v>894</v>
      </c>
      <c r="C53" s="394"/>
      <c r="D53" s="394"/>
      <c r="E53" s="394"/>
      <c r="F53" s="394"/>
      <c r="G53" s="394"/>
      <c r="H53" s="394">
        <f t="shared" si="3"/>
        <v>0</v>
      </c>
      <c r="I53" s="394">
        <f t="shared" si="3"/>
        <v>0</v>
      </c>
      <c r="J53" s="374"/>
      <c r="K53" s="374"/>
    </row>
    <row r="54" spans="1:11">
      <c r="A54" s="395" t="s">
        <v>1228</v>
      </c>
      <c r="B54" s="395" t="s">
        <v>894</v>
      </c>
      <c r="C54" s="396"/>
      <c r="D54" s="396"/>
      <c r="E54" s="396"/>
      <c r="F54" s="396"/>
      <c r="G54" s="396"/>
      <c r="H54" s="396">
        <f t="shared" si="3"/>
        <v>0</v>
      </c>
      <c r="I54" s="396">
        <f t="shared" si="3"/>
        <v>0</v>
      </c>
      <c r="J54" s="374"/>
      <c r="K54" s="374"/>
    </row>
    <row r="55" spans="1:11">
      <c r="A55" s="393" t="s">
        <v>1229</v>
      </c>
      <c r="B55" s="393" t="s">
        <v>919</v>
      </c>
      <c r="C55" s="394">
        <v>9</v>
      </c>
      <c r="D55" s="394"/>
      <c r="E55" s="394">
        <f>C55*D55</f>
        <v>0</v>
      </c>
      <c r="F55" s="394"/>
      <c r="G55" s="394">
        <f>C55*F55</f>
        <v>0</v>
      </c>
      <c r="H55" s="394">
        <f t="shared" si="3"/>
        <v>0</v>
      </c>
      <c r="I55" s="394">
        <f t="shared" si="3"/>
        <v>0</v>
      </c>
      <c r="J55" s="374"/>
      <c r="K55" s="374"/>
    </row>
    <row r="56" spans="1:11">
      <c r="A56" s="393" t="s">
        <v>894</v>
      </c>
      <c r="B56" s="393" t="s">
        <v>894</v>
      </c>
      <c r="C56" s="394"/>
      <c r="D56" s="394"/>
      <c r="E56" s="394"/>
      <c r="F56" s="394"/>
      <c r="G56" s="394"/>
      <c r="H56" s="394">
        <f t="shared" si="3"/>
        <v>0</v>
      </c>
      <c r="I56" s="394">
        <f t="shared" si="3"/>
        <v>0</v>
      </c>
      <c r="J56" s="374"/>
      <c r="K56" s="374"/>
    </row>
    <row r="57" spans="1:11">
      <c r="A57" s="395" t="s">
        <v>1230</v>
      </c>
      <c r="B57" s="395" t="s">
        <v>894</v>
      </c>
      <c r="C57" s="396"/>
      <c r="D57" s="396"/>
      <c r="E57" s="396"/>
      <c r="F57" s="396"/>
      <c r="G57" s="396"/>
      <c r="H57" s="396"/>
      <c r="I57" s="396"/>
      <c r="J57" s="374"/>
      <c r="K57" s="374"/>
    </row>
    <row r="58" spans="1:11">
      <c r="A58" s="393" t="s">
        <v>1231</v>
      </c>
      <c r="B58" s="393" t="s">
        <v>919</v>
      </c>
      <c r="C58" s="394">
        <v>9</v>
      </c>
      <c r="D58" s="394"/>
      <c r="E58" s="394">
        <f>C58*D58</f>
        <v>0</v>
      </c>
      <c r="F58" s="394"/>
      <c r="G58" s="394">
        <f>C58*F58</f>
        <v>0</v>
      </c>
      <c r="H58" s="394">
        <f t="shared" ref="H58:I62" si="4">D58+F58</f>
        <v>0</v>
      </c>
      <c r="I58" s="394">
        <f t="shared" si="4"/>
        <v>0</v>
      </c>
      <c r="J58" s="374"/>
      <c r="K58" s="374"/>
    </row>
    <row r="59" spans="1:11">
      <c r="A59" s="393" t="s">
        <v>894</v>
      </c>
      <c r="B59" s="393" t="s">
        <v>894</v>
      </c>
      <c r="C59" s="394"/>
      <c r="D59" s="394"/>
      <c r="E59" s="394"/>
      <c r="F59" s="394"/>
      <c r="G59" s="394"/>
      <c r="H59" s="394">
        <f t="shared" si="4"/>
        <v>0</v>
      </c>
      <c r="I59" s="394">
        <f t="shared" si="4"/>
        <v>0</v>
      </c>
      <c r="J59" s="374"/>
      <c r="K59" s="374"/>
    </row>
    <row r="60" spans="1:11">
      <c r="A60" s="395" t="s">
        <v>1232</v>
      </c>
      <c r="B60" s="395" t="s">
        <v>894</v>
      </c>
      <c r="C60" s="396"/>
      <c r="D60" s="396"/>
      <c r="E60" s="396"/>
      <c r="F60" s="396"/>
      <c r="G60" s="396"/>
      <c r="H60" s="396">
        <f t="shared" si="4"/>
        <v>0</v>
      </c>
      <c r="I60" s="396">
        <f t="shared" si="4"/>
        <v>0</v>
      </c>
      <c r="J60" s="374"/>
      <c r="K60" s="374"/>
    </row>
    <row r="61" spans="1:11">
      <c r="A61" s="393" t="s">
        <v>1233</v>
      </c>
      <c r="B61" s="393" t="s">
        <v>919</v>
      </c>
      <c r="C61" s="394">
        <v>28</v>
      </c>
      <c r="D61" s="394"/>
      <c r="E61" s="394">
        <f>C61*D61</f>
        <v>0</v>
      </c>
      <c r="F61" s="394"/>
      <c r="G61" s="394">
        <f>C61*F61</f>
        <v>0</v>
      </c>
      <c r="H61" s="394">
        <f t="shared" si="4"/>
        <v>0</v>
      </c>
      <c r="I61" s="394">
        <f t="shared" si="4"/>
        <v>0</v>
      </c>
      <c r="J61" s="374"/>
      <c r="K61" s="374"/>
    </row>
    <row r="62" spans="1:11">
      <c r="A62" s="393" t="s">
        <v>894</v>
      </c>
      <c r="B62" s="393" t="s">
        <v>894</v>
      </c>
      <c r="C62" s="394"/>
      <c r="D62" s="394"/>
      <c r="E62" s="394"/>
      <c r="F62" s="394"/>
      <c r="G62" s="394"/>
      <c r="H62" s="394">
        <f t="shared" si="4"/>
        <v>0</v>
      </c>
      <c r="I62" s="394">
        <f t="shared" si="4"/>
        <v>0</v>
      </c>
      <c r="J62" s="374"/>
      <c r="K62" s="374"/>
    </row>
    <row r="63" spans="1:11">
      <c r="A63" s="395" t="s">
        <v>1234</v>
      </c>
      <c r="B63" s="395" t="s">
        <v>894</v>
      </c>
      <c r="C63" s="396"/>
      <c r="D63" s="396"/>
      <c r="E63" s="396"/>
      <c r="F63" s="396"/>
      <c r="G63" s="396"/>
      <c r="H63" s="396"/>
      <c r="I63" s="396"/>
      <c r="J63" s="374"/>
      <c r="K63" s="374"/>
    </row>
    <row r="64" spans="1:11">
      <c r="A64" s="395" t="s">
        <v>1235</v>
      </c>
      <c r="B64" s="395" t="s">
        <v>894</v>
      </c>
      <c r="C64" s="396"/>
      <c r="D64" s="396"/>
      <c r="E64" s="396"/>
      <c r="F64" s="396"/>
      <c r="G64" s="396"/>
      <c r="H64" s="396"/>
      <c r="I64" s="396"/>
      <c r="J64" s="374"/>
      <c r="K64" s="374"/>
    </row>
    <row r="65" spans="1:11">
      <c r="A65" s="393" t="s">
        <v>1236</v>
      </c>
      <c r="B65" s="393" t="s">
        <v>919</v>
      </c>
      <c r="C65" s="394">
        <v>8</v>
      </c>
      <c r="D65" s="394"/>
      <c r="E65" s="394">
        <f>C65*D65</f>
        <v>0</v>
      </c>
      <c r="F65" s="394"/>
      <c r="G65" s="394">
        <f>C65*F65</f>
        <v>0</v>
      </c>
      <c r="H65" s="394">
        <f t="shared" ref="H65:I68" si="5">D65+F65</f>
        <v>0</v>
      </c>
      <c r="I65" s="394">
        <f t="shared" si="5"/>
        <v>0</v>
      </c>
      <c r="J65" s="374"/>
      <c r="K65" s="374"/>
    </row>
    <row r="66" spans="1:11">
      <c r="A66" s="393" t="s">
        <v>1237</v>
      </c>
      <c r="B66" s="393" t="s">
        <v>919</v>
      </c>
      <c r="C66" s="394">
        <v>1</v>
      </c>
      <c r="D66" s="394"/>
      <c r="E66" s="394">
        <f>C66*D66</f>
        <v>0</v>
      </c>
      <c r="F66" s="394"/>
      <c r="G66" s="394">
        <f>C66*F66</f>
        <v>0</v>
      </c>
      <c r="H66" s="394">
        <f t="shared" si="5"/>
        <v>0</v>
      </c>
      <c r="I66" s="394">
        <f t="shared" si="5"/>
        <v>0</v>
      </c>
      <c r="J66" s="374"/>
      <c r="K66" s="374"/>
    </row>
    <row r="67" spans="1:11">
      <c r="A67" s="393" t="s">
        <v>1238</v>
      </c>
      <c r="B67" s="393" t="s">
        <v>919</v>
      </c>
      <c r="C67" s="394">
        <v>9</v>
      </c>
      <c r="D67" s="394"/>
      <c r="E67" s="394">
        <f>C67*D67</f>
        <v>0</v>
      </c>
      <c r="F67" s="394"/>
      <c r="G67" s="394">
        <f>C67*F67</f>
        <v>0</v>
      </c>
      <c r="H67" s="394">
        <f t="shared" si="5"/>
        <v>0</v>
      </c>
      <c r="I67" s="394">
        <f t="shared" si="5"/>
        <v>0</v>
      </c>
      <c r="J67" s="374"/>
      <c r="K67" s="374"/>
    </row>
    <row r="68" spans="1:11">
      <c r="A68" s="393" t="s">
        <v>894</v>
      </c>
      <c r="B68" s="393" t="s">
        <v>894</v>
      </c>
      <c r="C68" s="394"/>
      <c r="D68" s="394"/>
      <c r="E68" s="394"/>
      <c r="F68" s="394"/>
      <c r="G68" s="394"/>
      <c r="H68" s="394">
        <f t="shared" si="5"/>
        <v>0</v>
      </c>
      <c r="I68" s="394">
        <f t="shared" si="5"/>
        <v>0</v>
      </c>
      <c r="J68" s="374"/>
      <c r="K68" s="374"/>
    </row>
    <row r="69" spans="1:11">
      <c r="A69" s="395" t="s">
        <v>1239</v>
      </c>
      <c r="B69" s="395" t="s">
        <v>894</v>
      </c>
      <c r="C69" s="396"/>
      <c r="D69" s="396"/>
      <c r="E69" s="396"/>
      <c r="F69" s="396"/>
      <c r="G69" s="396"/>
      <c r="H69" s="396"/>
      <c r="I69" s="396"/>
      <c r="J69" s="374"/>
      <c r="K69" s="374"/>
    </row>
    <row r="70" spans="1:11">
      <c r="A70" s="393" t="s">
        <v>1240</v>
      </c>
      <c r="B70" s="393" t="s">
        <v>919</v>
      </c>
      <c r="C70" s="394">
        <v>9</v>
      </c>
      <c r="D70" s="394"/>
      <c r="E70" s="394">
        <f>C70*D70</f>
        <v>0</v>
      </c>
      <c r="F70" s="394"/>
      <c r="G70" s="394">
        <f>C70*F70</f>
        <v>0</v>
      </c>
      <c r="H70" s="394">
        <f t="shared" ref="H70:I74" si="6">D70+F70</f>
        <v>0</v>
      </c>
      <c r="I70" s="394">
        <f t="shared" si="6"/>
        <v>0</v>
      </c>
      <c r="J70" s="374"/>
      <c r="K70" s="374"/>
    </row>
    <row r="71" spans="1:11">
      <c r="A71" s="393" t="s">
        <v>894</v>
      </c>
      <c r="B71" s="393" t="s">
        <v>894</v>
      </c>
      <c r="C71" s="394"/>
      <c r="D71" s="394"/>
      <c r="E71" s="394"/>
      <c r="F71" s="394"/>
      <c r="G71" s="394"/>
      <c r="H71" s="394">
        <f t="shared" si="6"/>
        <v>0</v>
      </c>
      <c r="I71" s="394">
        <f t="shared" si="6"/>
        <v>0</v>
      </c>
      <c r="J71" s="374"/>
      <c r="K71" s="374"/>
    </row>
    <row r="72" spans="1:11">
      <c r="A72" s="395" t="s">
        <v>1241</v>
      </c>
      <c r="B72" s="395" t="s">
        <v>894</v>
      </c>
      <c r="C72" s="396"/>
      <c r="D72" s="396"/>
      <c r="E72" s="396"/>
      <c r="F72" s="396"/>
      <c r="G72" s="396"/>
      <c r="H72" s="396">
        <f t="shared" si="6"/>
        <v>0</v>
      </c>
      <c r="I72" s="396">
        <f t="shared" si="6"/>
        <v>0</v>
      </c>
      <c r="J72" s="374"/>
      <c r="K72" s="374"/>
    </row>
    <row r="73" spans="1:11">
      <c r="A73" s="393" t="s">
        <v>1242</v>
      </c>
      <c r="B73" s="393" t="s">
        <v>21</v>
      </c>
      <c r="C73" s="394">
        <v>12</v>
      </c>
      <c r="D73" s="394"/>
      <c r="E73" s="394">
        <f>C73*D73</f>
        <v>0</v>
      </c>
      <c r="F73" s="394"/>
      <c r="G73" s="394">
        <f>C73*F73</f>
        <v>0</v>
      </c>
      <c r="H73" s="394">
        <f t="shared" si="6"/>
        <v>0</v>
      </c>
      <c r="I73" s="394">
        <f t="shared" si="6"/>
        <v>0</v>
      </c>
      <c r="J73" s="374"/>
      <c r="K73" s="374"/>
    </row>
    <row r="74" spans="1:11">
      <c r="A74" s="393" t="s">
        <v>894</v>
      </c>
      <c r="B74" s="393" t="s">
        <v>894</v>
      </c>
      <c r="C74" s="394"/>
      <c r="D74" s="394"/>
      <c r="E74" s="394"/>
      <c r="F74" s="394"/>
      <c r="G74" s="394"/>
      <c r="H74" s="394">
        <f t="shared" si="6"/>
        <v>0</v>
      </c>
      <c r="I74" s="394">
        <f t="shared" si="6"/>
        <v>0</v>
      </c>
      <c r="J74" s="374"/>
      <c r="K74" s="374"/>
    </row>
    <row r="75" spans="1:11">
      <c r="A75" s="395" t="s">
        <v>1243</v>
      </c>
      <c r="B75" s="395" t="s">
        <v>894</v>
      </c>
      <c r="C75" s="396"/>
      <c r="D75" s="396"/>
      <c r="E75" s="396"/>
      <c r="F75" s="396"/>
      <c r="G75" s="396"/>
      <c r="H75" s="396"/>
      <c r="I75" s="396"/>
      <c r="J75" s="374"/>
      <c r="K75" s="374"/>
    </row>
    <row r="76" spans="1:11">
      <c r="A76" s="393" t="s">
        <v>1018</v>
      </c>
      <c r="B76" s="393" t="s">
        <v>919</v>
      </c>
      <c r="C76" s="394">
        <v>6</v>
      </c>
      <c r="D76" s="394"/>
      <c r="E76" s="394">
        <f>C76*D76</f>
        <v>0</v>
      </c>
      <c r="F76" s="394"/>
      <c r="G76" s="394">
        <f>C76*F76</f>
        <v>0</v>
      </c>
      <c r="H76" s="394">
        <f>D76+F76</f>
        <v>0</v>
      </c>
      <c r="I76" s="394">
        <f>E76+G76</f>
        <v>0</v>
      </c>
      <c r="J76" s="374"/>
      <c r="K76" s="374"/>
    </row>
    <row r="77" spans="1:11">
      <c r="A77" s="393" t="s">
        <v>894</v>
      </c>
      <c r="B77" s="393" t="s">
        <v>894</v>
      </c>
      <c r="C77" s="394"/>
      <c r="D77" s="394"/>
      <c r="E77" s="394"/>
      <c r="F77" s="394"/>
      <c r="G77" s="394"/>
      <c r="H77" s="394">
        <f>D77+F77</f>
        <v>0</v>
      </c>
      <c r="I77" s="394">
        <f>E77+G77</f>
        <v>0</v>
      </c>
      <c r="J77" s="374"/>
      <c r="K77" s="374"/>
    </row>
    <row r="78" spans="1:11">
      <c r="A78" s="395" t="s">
        <v>1244</v>
      </c>
      <c r="B78" s="395" t="s">
        <v>894</v>
      </c>
      <c r="C78" s="396"/>
      <c r="D78" s="396"/>
      <c r="E78" s="396"/>
      <c r="F78" s="396"/>
      <c r="G78" s="396"/>
      <c r="H78" s="396"/>
      <c r="I78" s="396"/>
      <c r="J78" s="374"/>
      <c r="K78" s="374"/>
    </row>
    <row r="79" spans="1:11">
      <c r="A79" s="393" t="s">
        <v>1245</v>
      </c>
      <c r="B79" s="393" t="s">
        <v>919</v>
      </c>
      <c r="C79" s="394">
        <v>31</v>
      </c>
      <c r="D79" s="394"/>
      <c r="E79" s="394">
        <f>C79*D79</f>
        <v>0</v>
      </c>
      <c r="F79" s="394"/>
      <c r="G79" s="394">
        <f>C79*F79</f>
        <v>0</v>
      </c>
      <c r="H79" s="394">
        <f t="shared" ref="H79:I81" si="7">D79+F79</f>
        <v>0</v>
      </c>
      <c r="I79" s="394">
        <f t="shared" si="7"/>
        <v>0</v>
      </c>
      <c r="J79" s="374"/>
      <c r="K79" s="374"/>
    </row>
    <row r="80" spans="1:11">
      <c r="A80" s="393" t="s">
        <v>1246</v>
      </c>
      <c r="B80" s="393" t="s">
        <v>919</v>
      </c>
      <c r="C80" s="394">
        <v>31</v>
      </c>
      <c r="D80" s="394"/>
      <c r="E80" s="394">
        <f>C80*D80</f>
        <v>0</v>
      </c>
      <c r="F80" s="394"/>
      <c r="G80" s="394">
        <f>C80*F80</f>
        <v>0</v>
      </c>
      <c r="H80" s="394">
        <f t="shared" si="7"/>
        <v>0</v>
      </c>
      <c r="I80" s="394">
        <f t="shared" si="7"/>
        <v>0</v>
      </c>
      <c r="J80" s="374"/>
      <c r="K80" s="374"/>
    </row>
    <row r="81" spans="1:11">
      <c r="A81" s="393" t="s">
        <v>894</v>
      </c>
      <c r="B81" s="393" t="s">
        <v>894</v>
      </c>
      <c r="C81" s="394"/>
      <c r="D81" s="394"/>
      <c r="E81" s="394"/>
      <c r="F81" s="394"/>
      <c r="G81" s="394"/>
      <c r="H81" s="394">
        <f t="shared" si="7"/>
        <v>0</v>
      </c>
      <c r="I81" s="394">
        <f t="shared" si="7"/>
        <v>0</v>
      </c>
      <c r="J81" s="374"/>
      <c r="K81" s="374"/>
    </row>
    <row r="82" spans="1:11">
      <c r="A82" s="395" t="s">
        <v>1247</v>
      </c>
      <c r="B82" s="395" t="s">
        <v>894</v>
      </c>
      <c r="C82" s="396"/>
      <c r="D82" s="396"/>
      <c r="E82" s="396"/>
      <c r="F82" s="396"/>
      <c r="G82" s="396"/>
      <c r="H82" s="396"/>
      <c r="I82" s="396"/>
      <c r="J82" s="374"/>
      <c r="K82" s="374"/>
    </row>
    <row r="83" spans="1:11">
      <c r="A83" s="395" t="s">
        <v>1248</v>
      </c>
      <c r="B83" s="395" t="s">
        <v>894</v>
      </c>
      <c r="C83" s="396"/>
      <c r="D83" s="396"/>
      <c r="E83" s="396"/>
      <c r="F83" s="396"/>
      <c r="G83" s="396"/>
      <c r="H83" s="396"/>
      <c r="I83" s="396"/>
      <c r="J83" s="374"/>
      <c r="K83" s="374"/>
    </row>
    <row r="84" spans="1:11">
      <c r="A84" s="395" t="s">
        <v>1249</v>
      </c>
      <c r="B84" s="395" t="s">
        <v>894</v>
      </c>
      <c r="C84" s="396"/>
      <c r="D84" s="396"/>
      <c r="E84" s="396"/>
      <c r="F84" s="396"/>
      <c r="G84" s="396"/>
      <c r="H84" s="396"/>
      <c r="I84" s="396"/>
      <c r="J84" s="374"/>
      <c r="K84" s="374"/>
    </row>
    <row r="85" spans="1:11">
      <c r="A85" s="395" t="s">
        <v>1250</v>
      </c>
      <c r="B85" s="395" t="s">
        <v>894</v>
      </c>
      <c r="C85" s="396"/>
      <c r="D85" s="396"/>
      <c r="E85" s="396"/>
      <c r="F85" s="396"/>
      <c r="G85" s="396"/>
      <c r="H85" s="396"/>
      <c r="I85" s="396"/>
      <c r="J85" s="374"/>
      <c r="K85" s="374"/>
    </row>
    <row r="86" spans="1:11">
      <c r="A86" s="393" t="s">
        <v>1251</v>
      </c>
      <c r="B86" s="393" t="s">
        <v>919</v>
      </c>
      <c r="C86" s="394">
        <v>34</v>
      </c>
      <c r="D86" s="394"/>
      <c r="E86" s="394">
        <f>C86*D86</f>
        <v>0</v>
      </c>
      <c r="F86" s="394"/>
      <c r="G86" s="394">
        <f>C86*F86</f>
        <v>0</v>
      </c>
      <c r="H86" s="394">
        <f>D86+F86</f>
        <v>0</v>
      </c>
      <c r="I86" s="394">
        <f>E86+G86</f>
        <v>0</v>
      </c>
      <c r="J86" s="374"/>
      <c r="K86" s="374"/>
    </row>
    <row r="87" spans="1:11">
      <c r="A87" s="393" t="s">
        <v>894</v>
      </c>
      <c r="B87" s="393" t="s">
        <v>894</v>
      </c>
      <c r="C87" s="394"/>
      <c r="D87" s="394"/>
      <c r="E87" s="394"/>
      <c r="F87" s="394"/>
      <c r="G87" s="394"/>
      <c r="H87" s="394">
        <f>D87+F87</f>
        <v>0</v>
      </c>
      <c r="I87" s="394">
        <f>E87+G87</f>
        <v>0</v>
      </c>
      <c r="J87" s="374"/>
      <c r="K87" s="374"/>
    </row>
    <row r="88" spans="1:11">
      <c r="A88" s="395" t="s">
        <v>1252</v>
      </c>
      <c r="B88" s="395" t="s">
        <v>894</v>
      </c>
      <c r="C88" s="396"/>
      <c r="D88" s="396"/>
      <c r="E88" s="396"/>
      <c r="F88" s="396"/>
      <c r="G88" s="396"/>
      <c r="H88" s="396"/>
      <c r="I88" s="396"/>
      <c r="J88" s="374"/>
      <c r="K88" s="374"/>
    </row>
    <row r="89" spans="1:11">
      <c r="A89" s="395" t="s">
        <v>1253</v>
      </c>
      <c r="B89" s="395" t="s">
        <v>894</v>
      </c>
      <c r="C89" s="396"/>
      <c r="D89" s="396"/>
      <c r="E89" s="396"/>
      <c r="F89" s="396"/>
      <c r="G89" s="396"/>
      <c r="H89" s="396"/>
      <c r="I89" s="396"/>
      <c r="J89" s="374"/>
      <c r="K89" s="374"/>
    </row>
    <row r="90" spans="1:11">
      <c r="A90" s="393" t="s">
        <v>1254</v>
      </c>
      <c r="B90" s="393" t="s">
        <v>919</v>
      </c>
      <c r="C90" s="394">
        <v>36</v>
      </c>
      <c r="D90" s="394"/>
      <c r="E90" s="394">
        <f>C90*D90</f>
        <v>0</v>
      </c>
      <c r="F90" s="394"/>
      <c r="G90" s="394">
        <f>C90*F90</f>
        <v>0</v>
      </c>
      <c r="H90" s="394">
        <f t="shared" ref="H90:I92" si="8">D90+F90</f>
        <v>0</v>
      </c>
      <c r="I90" s="394">
        <f t="shared" si="8"/>
        <v>0</v>
      </c>
      <c r="J90" s="374"/>
      <c r="K90" s="374"/>
    </row>
    <row r="91" spans="1:11">
      <c r="A91" s="393" t="s">
        <v>1255</v>
      </c>
      <c r="B91" s="393" t="s">
        <v>919</v>
      </c>
      <c r="C91" s="394">
        <v>76</v>
      </c>
      <c r="D91" s="394"/>
      <c r="E91" s="394">
        <f>C91*D91</f>
        <v>0</v>
      </c>
      <c r="F91" s="394"/>
      <c r="G91" s="394">
        <f>C91*F91</f>
        <v>0</v>
      </c>
      <c r="H91" s="394">
        <f t="shared" si="8"/>
        <v>0</v>
      </c>
      <c r="I91" s="394">
        <f t="shared" si="8"/>
        <v>0</v>
      </c>
      <c r="J91" s="374"/>
      <c r="K91" s="374"/>
    </row>
    <row r="92" spans="1:11">
      <c r="A92" s="393" t="s">
        <v>894</v>
      </c>
      <c r="B92" s="393" t="s">
        <v>894</v>
      </c>
      <c r="C92" s="394"/>
      <c r="D92" s="394"/>
      <c r="E92" s="394"/>
      <c r="F92" s="394"/>
      <c r="G92" s="394"/>
      <c r="H92" s="394">
        <f t="shared" si="8"/>
        <v>0</v>
      </c>
      <c r="I92" s="394">
        <f t="shared" si="8"/>
        <v>0</v>
      </c>
      <c r="J92" s="374"/>
      <c r="K92" s="374"/>
    </row>
    <row r="93" spans="1:11">
      <c r="A93" s="395" t="s">
        <v>1256</v>
      </c>
      <c r="B93" s="395" t="s">
        <v>894</v>
      </c>
      <c r="C93" s="396"/>
      <c r="D93" s="396"/>
      <c r="E93" s="396"/>
      <c r="F93" s="396"/>
      <c r="G93" s="396"/>
      <c r="H93" s="396"/>
      <c r="I93" s="396"/>
      <c r="J93" s="374"/>
      <c r="K93" s="374"/>
    </row>
    <row r="94" spans="1:11">
      <c r="A94" s="393" t="s">
        <v>1257</v>
      </c>
      <c r="B94" s="393" t="s">
        <v>919</v>
      </c>
      <c r="C94" s="394">
        <v>40</v>
      </c>
      <c r="D94" s="394"/>
      <c r="E94" s="394">
        <f>C94*D94</f>
        <v>0</v>
      </c>
      <c r="F94" s="394"/>
      <c r="G94" s="394">
        <f>C94*F94</f>
        <v>0</v>
      </c>
      <c r="H94" s="394">
        <f t="shared" ref="H94:I100" si="9">D94+F94</f>
        <v>0</v>
      </c>
      <c r="I94" s="394">
        <f t="shared" si="9"/>
        <v>0</v>
      </c>
      <c r="J94" s="374"/>
      <c r="K94" s="374"/>
    </row>
    <row r="95" spans="1:11">
      <c r="A95" s="393" t="s">
        <v>894</v>
      </c>
      <c r="B95" s="393" t="s">
        <v>894</v>
      </c>
      <c r="C95" s="394"/>
      <c r="D95" s="394"/>
      <c r="E95" s="394"/>
      <c r="F95" s="394"/>
      <c r="G95" s="394"/>
      <c r="H95" s="394">
        <f t="shared" si="9"/>
        <v>0</v>
      </c>
      <c r="I95" s="394">
        <f t="shared" si="9"/>
        <v>0</v>
      </c>
      <c r="J95" s="374"/>
      <c r="K95" s="374"/>
    </row>
    <row r="96" spans="1:11">
      <c r="A96" s="395" t="s">
        <v>1258</v>
      </c>
      <c r="B96" s="395" t="s">
        <v>894</v>
      </c>
      <c r="C96" s="396"/>
      <c r="D96" s="396"/>
      <c r="E96" s="396"/>
      <c r="F96" s="396"/>
      <c r="G96" s="396"/>
      <c r="H96" s="396">
        <f t="shared" si="9"/>
        <v>0</v>
      </c>
      <c r="I96" s="396">
        <f t="shared" si="9"/>
        <v>0</v>
      </c>
      <c r="J96" s="374"/>
      <c r="K96" s="374"/>
    </row>
    <row r="97" spans="1:11">
      <c r="A97" s="393" t="s">
        <v>1259</v>
      </c>
      <c r="B97" s="393" t="s">
        <v>919</v>
      </c>
      <c r="C97" s="394">
        <v>31</v>
      </c>
      <c r="D97" s="394"/>
      <c r="E97" s="394">
        <f>C97*D97</f>
        <v>0</v>
      </c>
      <c r="F97" s="394"/>
      <c r="G97" s="394">
        <f>C97*F97</f>
        <v>0</v>
      </c>
      <c r="H97" s="394">
        <f t="shared" si="9"/>
        <v>0</v>
      </c>
      <c r="I97" s="394">
        <f t="shared" si="9"/>
        <v>0</v>
      </c>
      <c r="J97" s="374"/>
      <c r="K97" s="374"/>
    </row>
    <row r="98" spans="1:11">
      <c r="A98" s="393" t="s">
        <v>1260</v>
      </c>
      <c r="B98" s="393" t="s">
        <v>919</v>
      </c>
      <c r="C98" s="394">
        <v>2</v>
      </c>
      <c r="D98" s="394"/>
      <c r="E98" s="394">
        <f>C98*D98</f>
        <v>0</v>
      </c>
      <c r="F98" s="394"/>
      <c r="G98" s="394">
        <f>C98*F98</f>
        <v>0</v>
      </c>
      <c r="H98" s="394">
        <f t="shared" si="9"/>
        <v>0</v>
      </c>
      <c r="I98" s="394">
        <f t="shared" si="9"/>
        <v>0</v>
      </c>
      <c r="J98" s="374"/>
      <c r="K98" s="374"/>
    </row>
    <row r="99" spans="1:11">
      <c r="A99" s="393" t="s">
        <v>1261</v>
      </c>
      <c r="B99" s="393" t="s">
        <v>919</v>
      </c>
      <c r="C99" s="394">
        <v>7</v>
      </c>
      <c r="D99" s="394"/>
      <c r="E99" s="394">
        <f>C99*D99</f>
        <v>0</v>
      </c>
      <c r="F99" s="394"/>
      <c r="G99" s="394">
        <f>C99*F99</f>
        <v>0</v>
      </c>
      <c r="H99" s="394">
        <f t="shared" si="9"/>
        <v>0</v>
      </c>
      <c r="I99" s="394">
        <f t="shared" si="9"/>
        <v>0</v>
      </c>
      <c r="J99" s="374"/>
      <c r="K99" s="374"/>
    </row>
    <row r="100" spans="1:11">
      <c r="A100" s="393" t="s">
        <v>894</v>
      </c>
      <c r="B100" s="393" t="s">
        <v>894</v>
      </c>
      <c r="C100" s="394"/>
      <c r="D100" s="394"/>
      <c r="E100" s="394"/>
      <c r="F100" s="394"/>
      <c r="G100" s="394"/>
      <c r="H100" s="394">
        <f t="shared" si="9"/>
        <v>0</v>
      </c>
      <c r="I100" s="394">
        <f t="shared" si="9"/>
        <v>0</v>
      </c>
      <c r="J100" s="374"/>
      <c r="K100" s="374"/>
    </row>
    <row r="101" spans="1:11">
      <c r="A101" s="395" t="s">
        <v>1262</v>
      </c>
      <c r="B101" s="395" t="s">
        <v>894</v>
      </c>
      <c r="C101" s="396"/>
      <c r="D101" s="396"/>
      <c r="E101" s="396"/>
      <c r="F101" s="396"/>
      <c r="G101" s="396"/>
      <c r="H101" s="396"/>
      <c r="I101" s="396"/>
      <c r="J101" s="374"/>
      <c r="K101" s="374"/>
    </row>
    <row r="102" spans="1:11">
      <c r="A102" s="393" t="s">
        <v>1263</v>
      </c>
      <c r="B102" s="393" t="s">
        <v>21</v>
      </c>
      <c r="C102" s="394">
        <v>300</v>
      </c>
      <c r="D102" s="394"/>
      <c r="E102" s="394">
        <f>C102*D102</f>
        <v>0</v>
      </c>
      <c r="F102" s="394"/>
      <c r="G102" s="394">
        <f>C102*F102</f>
        <v>0</v>
      </c>
      <c r="H102" s="394">
        <f>D102+F102</f>
        <v>0</v>
      </c>
      <c r="I102" s="394">
        <f>E102+G102</f>
        <v>0</v>
      </c>
      <c r="J102" s="374"/>
      <c r="K102" s="374"/>
    </row>
    <row r="103" spans="1:11">
      <c r="A103" s="393" t="s">
        <v>894</v>
      </c>
      <c r="B103" s="393" t="s">
        <v>894</v>
      </c>
      <c r="C103" s="394"/>
      <c r="D103" s="394"/>
      <c r="E103" s="394"/>
      <c r="F103" s="394"/>
      <c r="G103" s="394"/>
      <c r="H103" s="394">
        <f>D103+F103</f>
        <v>0</v>
      </c>
      <c r="I103" s="394">
        <f>E103+G103</f>
        <v>0</v>
      </c>
      <c r="J103" s="374"/>
      <c r="K103" s="374"/>
    </row>
    <row r="104" spans="1:11">
      <c r="A104" s="395" t="s">
        <v>990</v>
      </c>
      <c r="B104" s="395" t="s">
        <v>894</v>
      </c>
      <c r="C104" s="396"/>
      <c r="D104" s="396"/>
      <c r="E104" s="396"/>
      <c r="F104" s="396"/>
      <c r="G104" s="396"/>
      <c r="H104" s="396"/>
      <c r="I104" s="396"/>
      <c r="J104" s="374"/>
      <c r="K104" s="374"/>
    </row>
    <row r="105" spans="1:11">
      <c r="A105" s="393" t="s">
        <v>1264</v>
      </c>
      <c r="B105" s="393" t="s">
        <v>21</v>
      </c>
      <c r="C105" s="394">
        <v>820</v>
      </c>
      <c r="D105" s="394"/>
      <c r="E105" s="394">
        <f>C105*D105</f>
        <v>0</v>
      </c>
      <c r="F105" s="394"/>
      <c r="G105" s="394">
        <f>C105*F105</f>
        <v>0</v>
      </c>
      <c r="H105" s="394">
        <f>D105+F105</f>
        <v>0</v>
      </c>
      <c r="I105" s="394">
        <f>E105+G105</f>
        <v>0</v>
      </c>
      <c r="J105" s="374"/>
      <c r="K105" s="374"/>
    </row>
    <row r="106" spans="1:11">
      <c r="A106" s="393" t="s">
        <v>894</v>
      </c>
      <c r="B106" s="393" t="s">
        <v>894</v>
      </c>
      <c r="C106" s="394"/>
      <c r="D106" s="394"/>
      <c r="E106" s="394"/>
      <c r="F106" s="394"/>
      <c r="G106" s="394"/>
      <c r="H106" s="394">
        <f>D106+F106</f>
        <v>0</v>
      </c>
      <c r="I106" s="394">
        <f>E106+G106</f>
        <v>0</v>
      </c>
      <c r="J106" s="374"/>
      <c r="K106" s="374"/>
    </row>
    <row r="107" spans="1:11">
      <c r="A107" s="395" t="s">
        <v>1265</v>
      </c>
      <c r="B107" s="395" t="s">
        <v>894</v>
      </c>
      <c r="C107" s="396"/>
      <c r="D107" s="396"/>
      <c r="E107" s="396"/>
      <c r="F107" s="396"/>
      <c r="G107" s="396"/>
      <c r="H107" s="396"/>
      <c r="I107" s="396"/>
      <c r="J107" s="374"/>
      <c r="K107" s="374"/>
    </row>
    <row r="108" spans="1:11">
      <c r="A108" s="393" t="s">
        <v>1266</v>
      </c>
      <c r="B108" s="393" t="s">
        <v>919</v>
      </c>
      <c r="C108" s="394">
        <v>80</v>
      </c>
      <c r="D108" s="394"/>
      <c r="E108" s="394">
        <f>C108*D108</f>
        <v>0</v>
      </c>
      <c r="F108" s="394"/>
      <c r="G108" s="394">
        <f>C108*F108</f>
        <v>0</v>
      </c>
      <c r="H108" s="394">
        <f>D108+F108</f>
        <v>0</v>
      </c>
      <c r="I108" s="394">
        <f>E108+G108</f>
        <v>0</v>
      </c>
      <c r="J108" s="374"/>
      <c r="K108" s="374"/>
    </row>
    <row r="109" spans="1:11">
      <c r="A109" s="393" t="s">
        <v>894</v>
      </c>
      <c r="B109" s="393" t="s">
        <v>894</v>
      </c>
      <c r="C109" s="394"/>
      <c r="D109" s="394"/>
      <c r="E109" s="394"/>
      <c r="F109" s="394"/>
      <c r="G109" s="394"/>
      <c r="H109" s="394">
        <f>D109+F109</f>
        <v>0</v>
      </c>
      <c r="I109" s="394">
        <f>E109+G109</f>
        <v>0</v>
      </c>
      <c r="J109" s="374"/>
      <c r="K109" s="374"/>
    </row>
    <row r="110" spans="1:11">
      <c r="A110" s="395" t="s">
        <v>995</v>
      </c>
      <c r="B110" s="395" t="s">
        <v>894</v>
      </c>
      <c r="C110" s="396"/>
      <c r="D110" s="396"/>
      <c r="E110" s="396"/>
      <c r="F110" s="396"/>
      <c r="G110" s="396"/>
      <c r="H110" s="396"/>
      <c r="I110" s="396"/>
      <c r="J110" s="374"/>
      <c r="K110" s="374"/>
    </row>
    <row r="111" spans="1:11">
      <c r="A111" s="393" t="s">
        <v>996</v>
      </c>
      <c r="B111" s="393" t="s">
        <v>919</v>
      </c>
      <c r="C111" s="394">
        <v>70</v>
      </c>
      <c r="D111" s="394"/>
      <c r="E111" s="394">
        <f>C111*D111</f>
        <v>0</v>
      </c>
      <c r="F111" s="394"/>
      <c r="G111" s="394">
        <f>C111*F111</f>
        <v>0</v>
      </c>
      <c r="H111" s="394">
        <f>D111+F111</f>
        <v>0</v>
      </c>
      <c r="I111" s="394">
        <f>E111+G111</f>
        <v>0</v>
      </c>
      <c r="J111" s="374"/>
      <c r="K111" s="374"/>
    </row>
    <row r="112" spans="1:11">
      <c r="A112" s="393" t="s">
        <v>894</v>
      </c>
      <c r="B112" s="393" t="s">
        <v>894</v>
      </c>
      <c r="C112" s="394"/>
      <c r="D112" s="394"/>
      <c r="E112" s="394"/>
      <c r="F112" s="394"/>
      <c r="G112" s="394"/>
      <c r="H112" s="394">
        <f>D112+F112</f>
        <v>0</v>
      </c>
      <c r="I112" s="394">
        <f>E112+G112</f>
        <v>0</v>
      </c>
      <c r="J112" s="374"/>
      <c r="K112" s="374"/>
    </row>
    <row r="113" spans="1:11">
      <c r="A113" s="395" t="s">
        <v>998</v>
      </c>
      <c r="B113" s="395" t="s">
        <v>894</v>
      </c>
      <c r="C113" s="396"/>
      <c r="D113" s="396"/>
      <c r="E113" s="396"/>
      <c r="F113" s="396"/>
      <c r="G113" s="396"/>
      <c r="H113" s="396"/>
      <c r="I113" s="396"/>
      <c r="J113" s="374"/>
      <c r="K113" s="374"/>
    </row>
    <row r="114" spans="1:11">
      <c r="A114" s="393" t="s">
        <v>1267</v>
      </c>
      <c r="B114" s="393" t="s">
        <v>919</v>
      </c>
      <c r="C114" s="394">
        <v>28</v>
      </c>
      <c r="D114" s="394"/>
      <c r="E114" s="394">
        <f>C114*D114</f>
        <v>0</v>
      </c>
      <c r="F114" s="394"/>
      <c r="G114" s="394">
        <f>C114*F114</f>
        <v>0</v>
      </c>
      <c r="H114" s="394">
        <f t="shared" ref="H114:I116" si="10">D114+F114</f>
        <v>0</v>
      </c>
      <c r="I114" s="394">
        <f t="shared" si="10"/>
        <v>0</v>
      </c>
      <c r="J114" s="374"/>
      <c r="K114" s="374"/>
    </row>
    <row r="115" spans="1:11">
      <c r="A115" s="393" t="s">
        <v>1268</v>
      </c>
      <c r="B115" s="393" t="s">
        <v>919</v>
      </c>
      <c r="C115" s="394">
        <v>2</v>
      </c>
      <c r="D115" s="394"/>
      <c r="E115" s="394">
        <f>C115*D115</f>
        <v>0</v>
      </c>
      <c r="F115" s="394"/>
      <c r="G115" s="394">
        <f>C115*F115</f>
        <v>0</v>
      </c>
      <c r="H115" s="394">
        <f t="shared" si="10"/>
        <v>0</v>
      </c>
      <c r="I115" s="394">
        <f t="shared" si="10"/>
        <v>0</v>
      </c>
      <c r="J115" s="374"/>
      <c r="K115" s="374"/>
    </row>
    <row r="116" spans="1:11">
      <c r="A116" s="393" t="s">
        <v>894</v>
      </c>
      <c r="B116" s="393" t="s">
        <v>894</v>
      </c>
      <c r="C116" s="394"/>
      <c r="D116" s="394"/>
      <c r="E116" s="394"/>
      <c r="F116" s="394"/>
      <c r="G116" s="394"/>
      <c r="H116" s="394">
        <f t="shared" si="10"/>
        <v>0</v>
      </c>
      <c r="I116" s="394">
        <f t="shared" si="10"/>
        <v>0</v>
      </c>
      <c r="J116" s="374"/>
      <c r="K116" s="374"/>
    </row>
    <row r="117" spans="1:11">
      <c r="A117" s="395" t="s">
        <v>987</v>
      </c>
      <c r="B117" s="395" t="s">
        <v>894</v>
      </c>
      <c r="C117" s="396"/>
      <c r="D117" s="396"/>
      <c r="E117" s="396"/>
      <c r="F117" s="396"/>
      <c r="G117" s="396"/>
      <c r="H117" s="396"/>
      <c r="I117" s="396"/>
      <c r="J117" s="374"/>
      <c r="K117" s="374"/>
    </row>
    <row r="118" spans="1:11">
      <c r="A118" s="393" t="s">
        <v>1269</v>
      </c>
      <c r="B118" s="393" t="s">
        <v>21</v>
      </c>
      <c r="C118" s="394">
        <v>95</v>
      </c>
      <c r="D118" s="394"/>
      <c r="E118" s="394">
        <f>C118*D118</f>
        <v>0</v>
      </c>
      <c r="F118" s="394"/>
      <c r="G118" s="394">
        <f>C118*F118</f>
        <v>0</v>
      </c>
      <c r="H118" s="394">
        <f t="shared" ref="H118:I120" si="11">D118+F118</f>
        <v>0</v>
      </c>
      <c r="I118" s="394">
        <f t="shared" si="11"/>
        <v>0</v>
      </c>
      <c r="J118" s="374"/>
      <c r="K118" s="374"/>
    </row>
    <row r="119" spans="1:11">
      <c r="A119" s="393" t="s">
        <v>1270</v>
      </c>
      <c r="B119" s="393" t="s">
        <v>21</v>
      </c>
      <c r="C119" s="394">
        <v>560</v>
      </c>
      <c r="D119" s="394"/>
      <c r="E119" s="394">
        <f>C119*D119</f>
        <v>0</v>
      </c>
      <c r="F119" s="394"/>
      <c r="G119" s="394">
        <f>C119*F119</f>
        <v>0</v>
      </c>
      <c r="H119" s="394">
        <f t="shared" si="11"/>
        <v>0</v>
      </c>
      <c r="I119" s="394">
        <f t="shared" si="11"/>
        <v>0</v>
      </c>
      <c r="J119" s="374"/>
      <c r="K119" s="374"/>
    </row>
    <row r="120" spans="1:11">
      <c r="A120" s="393" t="s">
        <v>894</v>
      </c>
      <c r="B120" s="393" t="s">
        <v>894</v>
      </c>
      <c r="C120" s="394"/>
      <c r="D120" s="394"/>
      <c r="E120" s="394"/>
      <c r="F120" s="394"/>
      <c r="G120" s="394"/>
      <c r="H120" s="394">
        <f t="shared" si="11"/>
        <v>0</v>
      </c>
      <c r="I120" s="394">
        <f t="shared" si="11"/>
        <v>0</v>
      </c>
      <c r="J120" s="374"/>
      <c r="K120" s="374"/>
    </row>
    <row r="121" spans="1:11">
      <c r="A121" s="395" t="s">
        <v>1015</v>
      </c>
      <c r="B121" s="395" t="s">
        <v>894</v>
      </c>
      <c r="C121" s="396"/>
      <c r="D121" s="396"/>
      <c r="E121" s="396"/>
      <c r="F121" s="396"/>
      <c r="G121" s="396"/>
      <c r="H121" s="396"/>
      <c r="I121" s="396"/>
      <c r="J121" s="374"/>
      <c r="K121" s="374"/>
    </row>
    <row r="122" spans="1:11">
      <c r="A122" s="393" t="s">
        <v>1016</v>
      </c>
      <c r="B122" s="393" t="s">
        <v>919</v>
      </c>
      <c r="C122" s="394">
        <v>380</v>
      </c>
      <c r="D122" s="394"/>
      <c r="E122" s="394">
        <f>C122*D122</f>
        <v>0</v>
      </c>
      <c r="F122" s="394"/>
      <c r="G122" s="394">
        <f>C122*F122</f>
        <v>0</v>
      </c>
      <c r="H122" s="394">
        <f>D122+F122</f>
        <v>0</v>
      </c>
      <c r="I122" s="394">
        <f>E122+G122</f>
        <v>0</v>
      </c>
      <c r="J122" s="374"/>
      <c r="K122" s="374"/>
    </row>
    <row r="123" spans="1:11">
      <c r="A123" s="393" t="s">
        <v>894</v>
      </c>
      <c r="B123" s="393" t="s">
        <v>894</v>
      </c>
      <c r="C123" s="394"/>
      <c r="D123" s="394"/>
      <c r="E123" s="394"/>
      <c r="F123" s="394"/>
      <c r="G123" s="394"/>
      <c r="H123" s="394">
        <f>D123+F123</f>
        <v>0</v>
      </c>
      <c r="I123" s="394">
        <f>E123+G123</f>
        <v>0</v>
      </c>
      <c r="J123" s="374"/>
      <c r="K123" s="374"/>
    </row>
    <row r="124" spans="1:11">
      <c r="A124" s="395" t="s">
        <v>1019</v>
      </c>
      <c r="B124" s="395" t="s">
        <v>894</v>
      </c>
      <c r="C124" s="396"/>
      <c r="D124" s="396"/>
      <c r="E124" s="396"/>
      <c r="F124" s="396"/>
      <c r="G124" s="396"/>
      <c r="H124" s="396"/>
      <c r="I124" s="396"/>
      <c r="J124" s="374"/>
      <c r="K124" s="374"/>
    </row>
    <row r="125" spans="1:11">
      <c r="A125" s="393" t="s">
        <v>1271</v>
      </c>
      <c r="B125" s="393" t="s">
        <v>21</v>
      </c>
      <c r="C125" s="394">
        <v>490</v>
      </c>
      <c r="D125" s="394"/>
      <c r="E125" s="394">
        <f>C125*D125</f>
        <v>0</v>
      </c>
      <c r="F125" s="394"/>
      <c r="G125" s="394">
        <f>C125*F125</f>
        <v>0</v>
      </c>
      <c r="H125" s="394">
        <f>D125+F125</f>
        <v>0</v>
      </c>
      <c r="I125" s="394">
        <f>E125+G125</f>
        <v>0</v>
      </c>
      <c r="J125" s="374"/>
      <c r="K125" s="374"/>
    </row>
    <row r="126" spans="1:11">
      <c r="A126" s="393" t="s">
        <v>894</v>
      </c>
      <c r="B126" s="393" t="s">
        <v>894</v>
      </c>
      <c r="C126" s="394"/>
      <c r="D126" s="394"/>
      <c r="E126" s="394"/>
      <c r="F126" s="394"/>
      <c r="G126" s="394"/>
      <c r="H126" s="394">
        <f>D126+F126</f>
        <v>0</v>
      </c>
      <c r="I126" s="394">
        <f>E126+G126</f>
        <v>0</v>
      </c>
      <c r="J126" s="374"/>
      <c r="K126" s="374"/>
    </row>
    <row r="127" spans="1:11">
      <c r="A127" s="395" t="s">
        <v>1026</v>
      </c>
      <c r="B127" s="395" t="s">
        <v>894</v>
      </c>
      <c r="C127" s="396"/>
      <c r="D127" s="396"/>
      <c r="E127" s="396"/>
      <c r="F127" s="396"/>
      <c r="G127" s="396"/>
      <c r="H127" s="396"/>
      <c r="I127" s="396"/>
      <c r="J127" s="374"/>
      <c r="K127" s="374"/>
    </row>
    <row r="128" spans="1:11">
      <c r="A128" s="393" t="s">
        <v>1028</v>
      </c>
      <c r="B128" s="393" t="s">
        <v>21</v>
      </c>
      <c r="C128" s="394">
        <v>40</v>
      </c>
      <c r="D128" s="394"/>
      <c r="E128" s="394">
        <f>C128*D128</f>
        <v>0</v>
      </c>
      <c r="F128" s="394"/>
      <c r="G128" s="394">
        <f>C128*F128</f>
        <v>0</v>
      </c>
      <c r="H128" s="394">
        <f t="shared" ref="H128:I131" si="12">D128+F128</f>
        <v>0</v>
      </c>
      <c r="I128" s="394">
        <f t="shared" si="12"/>
        <v>0</v>
      </c>
      <c r="J128" s="374"/>
      <c r="K128" s="374"/>
    </row>
    <row r="129" spans="1:11">
      <c r="A129" s="393" t="s">
        <v>1029</v>
      </c>
      <c r="B129" s="393" t="s">
        <v>21</v>
      </c>
      <c r="C129" s="394">
        <v>10</v>
      </c>
      <c r="D129" s="394"/>
      <c r="E129" s="394">
        <f>C129*D129</f>
        <v>0</v>
      </c>
      <c r="F129" s="394"/>
      <c r="G129" s="394">
        <f>C129*F129</f>
        <v>0</v>
      </c>
      <c r="H129" s="394">
        <f t="shared" si="12"/>
        <v>0</v>
      </c>
      <c r="I129" s="394">
        <f t="shared" si="12"/>
        <v>0</v>
      </c>
      <c r="J129" s="374"/>
      <c r="K129" s="374"/>
    </row>
    <row r="130" spans="1:11">
      <c r="A130" s="393" t="s">
        <v>1272</v>
      </c>
      <c r="B130" s="393" t="s">
        <v>21</v>
      </c>
      <c r="C130" s="394">
        <v>12</v>
      </c>
      <c r="D130" s="394"/>
      <c r="E130" s="394">
        <f>C130*D130</f>
        <v>0</v>
      </c>
      <c r="F130" s="394"/>
      <c r="G130" s="394">
        <f>C130*F130</f>
        <v>0</v>
      </c>
      <c r="H130" s="394">
        <f t="shared" si="12"/>
        <v>0</v>
      </c>
      <c r="I130" s="394">
        <f t="shared" si="12"/>
        <v>0</v>
      </c>
      <c r="J130" s="374"/>
      <c r="K130" s="374"/>
    </row>
    <row r="131" spans="1:11">
      <c r="A131" s="393" t="s">
        <v>894</v>
      </c>
      <c r="B131" s="393" t="s">
        <v>894</v>
      </c>
      <c r="C131" s="394"/>
      <c r="D131" s="394"/>
      <c r="E131" s="394"/>
      <c r="F131" s="394"/>
      <c r="G131" s="394"/>
      <c r="H131" s="394">
        <f t="shared" si="12"/>
        <v>0</v>
      </c>
      <c r="I131" s="394">
        <f t="shared" si="12"/>
        <v>0</v>
      </c>
      <c r="J131" s="374"/>
      <c r="K131" s="374"/>
    </row>
    <row r="132" spans="1:11">
      <c r="A132" s="395" t="s">
        <v>1030</v>
      </c>
      <c r="B132" s="395" t="s">
        <v>894</v>
      </c>
      <c r="C132" s="396"/>
      <c r="D132" s="396"/>
      <c r="E132" s="396"/>
      <c r="F132" s="396"/>
      <c r="G132" s="396"/>
      <c r="H132" s="396"/>
      <c r="I132" s="396"/>
      <c r="J132" s="374"/>
      <c r="K132" s="374"/>
    </row>
    <row r="133" spans="1:11">
      <c r="A133" s="393" t="s">
        <v>1273</v>
      </c>
      <c r="B133" s="393" t="s">
        <v>21</v>
      </c>
      <c r="C133" s="394">
        <v>450</v>
      </c>
      <c r="D133" s="394"/>
      <c r="E133" s="394">
        <f>C133*D133</f>
        <v>0</v>
      </c>
      <c r="F133" s="394"/>
      <c r="G133" s="394">
        <f>C133*F133</f>
        <v>0</v>
      </c>
      <c r="H133" s="394">
        <f t="shared" ref="H133:I135" si="13">D133+F133</f>
        <v>0</v>
      </c>
      <c r="I133" s="394">
        <f t="shared" si="13"/>
        <v>0</v>
      </c>
      <c r="J133" s="374"/>
      <c r="K133" s="374"/>
    </row>
    <row r="134" spans="1:11">
      <c r="A134" s="393" t="s">
        <v>1274</v>
      </c>
      <c r="B134" s="393" t="s">
        <v>21</v>
      </c>
      <c r="C134" s="394">
        <v>35</v>
      </c>
      <c r="D134" s="394"/>
      <c r="E134" s="394">
        <f>C134*D134</f>
        <v>0</v>
      </c>
      <c r="F134" s="394"/>
      <c r="G134" s="394">
        <f>C134*F134</f>
        <v>0</v>
      </c>
      <c r="H134" s="394">
        <f t="shared" si="13"/>
        <v>0</v>
      </c>
      <c r="I134" s="394">
        <f t="shared" si="13"/>
        <v>0</v>
      </c>
      <c r="J134" s="374"/>
      <c r="K134" s="374"/>
    </row>
    <row r="135" spans="1:11">
      <c r="A135" s="393" t="s">
        <v>894</v>
      </c>
      <c r="B135" s="393" t="s">
        <v>894</v>
      </c>
      <c r="C135" s="394"/>
      <c r="D135" s="394"/>
      <c r="E135" s="394"/>
      <c r="F135" s="394"/>
      <c r="G135" s="394"/>
      <c r="H135" s="394">
        <f t="shared" si="13"/>
        <v>0</v>
      </c>
      <c r="I135" s="394">
        <f t="shared" si="13"/>
        <v>0</v>
      </c>
      <c r="J135" s="374"/>
      <c r="K135" s="374"/>
    </row>
    <row r="136" spans="1:11">
      <c r="A136" s="395" t="s">
        <v>1037</v>
      </c>
      <c r="B136" s="395" t="s">
        <v>894</v>
      </c>
      <c r="C136" s="396"/>
      <c r="D136" s="396"/>
      <c r="E136" s="396"/>
      <c r="F136" s="396"/>
      <c r="G136" s="396"/>
      <c r="H136" s="396"/>
      <c r="I136" s="396"/>
      <c r="J136" s="374"/>
      <c r="K136" s="374"/>
    </row>
    <row r="137" spans="1:11">
      <c r="A137" s="393" t="s">
        <v>1275</v>
      </c>
      <c r="B137" s="393" t="s">
        <v>919</v>
      </c>
      <c r="C137" s="394">
        <v>21</v>
      </c>
      <c r="D137" s="394"/>
      <c r="E137" s="394">
        <f>C137*D137</f>
        <v>0</v>
      </c>
      <c r="F137" s="394"/>
      <c r="G137" s="394">
        <f>C137*F137</f>
        <v>0</v>
      </c>
      <c r="H137" s="394">
        <f t="shared" ref="H137:I141" si="14">D137+F137</f>
        <v>0</v>
      </c>
      <c r="I137" s="394">
        <f t="shared" si="14"/>
        <v>0</v>
      </c>
      <c r="J137" s="374"/>
      <c r="K137" s="374"/>
    </row>
    <row r="138" spans="1:11">
      <c r="A138" s="393" t="s">
        <v>1041</v>
      </c>
      <c r="B138" s="393" t="s">
        <v>919</v>
      </c>
      <c r="C138" s="394">
        <v>21</v>
      </c>
      <c r="D138" s="394"/>
      <c r="E138" s="394">
        <f>C138*D138</f>
        <v>0</v>
      </c>
      <c r="F138" s="394"/>
      <c r="G138" s="394">
        <f>C138*F138</f>
        <v>0</v>
      </c>
      <c r="H138" s="394">
        <f t="shared" si="14"/>
        <v>0</v>
      </c>
      <c r="I138" s="394">
        <f t="shared" si="14"/>
        <v>0</v>
      </c>
      <c r="J138" s="374"/>
      <c r="K138" s="374"/>
    </row>
    <row r="139" spans="1:11">
      <c r="A139" s="393" t="s">
        <v>1039</v>
      </c>
      <c r="B139" s="393" t="s">
        <v>919</v>
      </c>
      <c r="C139" s="394">
        <v>16</v>
      </c>
      <c r="D139" s="394"/>
      <c r="E139" s="394">
        <f>C139*D139</f>
        <v>0</v>
      </c>
      <c r="F139" s="394"/>
      <c r="G139" s="394">
        <f>C139*F139</f>
        <v>0</v>
      </c>
      <c r="H139" s="394">
        <f t="shared" si="14"/>
        <v>0</v>
      </c>
      <c r="I139" s="394">
        <f t="shared" si="14"/>
        <v>0</v>
      </c>
      <c r="J139" s="374"/>
      <c r="K139" s="374"/>
    </row>
    <row r="140" spans="1:11">
      <c r="A140" s="393" t="s">
        <v>1038</v>
      </c>
      <c r="B140" s="393" t="s">
        <v>919</v>
      </c>
      <c r="C140" s="394">
        <v>10</v>
      </c>
      <c r="D140" s="394"/>
      <c r="E140" s="394">
        <f>C140*D140</f>
        <v>0</v>
      </c>
      <c r="F140" s="394"/>
      <c r="G140" s="394">
        <f>C140*F140</f>
        <v>0</v>
      </c>
      <c r="H140" s="394">
        <f t="shared" si="14"/>
        <v>0</v>
      </c>
      <c r="I140" s="394">
        <f t="shared" si="14"/>
        <v>0</v>
      </c>
      <c r="J140" s="374"/>
      <c r="K140" s="374"/>
    </row>
    <row r="141" spans="1:11">
      <c r="A141" s="393" t="s">
        <v>894</v>
      </c>
      <c r="B141" s="393" t="s">
        <v>894</v>
      </c>
      <c r="C141" s="394"/>
      <c r="D141" s="394"/>
      <c r="E141" s="394"/>
      <c r="F141" s="394"/>
      <c r="G141" s="394"/>
      <c r="H141" s="394">
        <f t="shared" si="14"/>
        <v>0</v>
      </c>
      <c r="I141" s="394">
        <f t="shared" si="14"/>
        <v>0</v>
      </c>
      <c r="J141" s="374"/>
      <c r="K141" s="374"/>
    </row>
    <row r="142" spans="1:11">
      <c r="A142" s="395" t="s">
        <v>1042</v>
      </c>
      <c r="B142" s="395" t="s">
        <v>894</v>
      </c>
      <c r="C142" s="396"/>
      <c r="D142" s="396"/>
      <c r="E142" s="396"/>
      <c r="F142" s="396"/>
      <c r="G142" s="396"/>
      <c r="H142" s="396"/>
      <c r="I142" s="396"/>
      <c r="J142" s="374"/>
      <c r="K142" s="374"/>
    </row>
    <row r="143" spans="1:11">
      <c r="A143" s="393" t="s">
        <v>1043</v>
      </c>
      <c r="B143" s="393" t="s">
        <v>18</v>
      </c>
      <c r="C143" s="394">
        <v>8</v>
      </c>
      <c r="D143" s="394"/>
      <c r="E143" s="394">
        <f t="shared" ref="E143:E151" si="15">C143*D143</f>
        <v>0</v>
      </c>
      <c r="F143" s="394"/>
      <c r="G143" s="394">
        <f t="shared" ref="G143:G151" si="16">C143*F143</f>
        <v>0</v>
      </c>
      <c r="H143" s="394">
        <f t="shared" ref="H143:I152" si="17">D143+F143</f>
        <v>0</v>
      </c>
      <c r="I143" s="394">
        <f t="shared" si="17"/>
        <v>0</v>
      </c>
      <c r="J143" s="374"/>
      <c r="K143" s="374"/>
    </row>
    <row r="144" spans="1:11">
      <c r="A144" s="393" t="s">
        <v>1276</v>
      </c>
      <c r="B144" s="393" t="s">
        <v>18</v>
      </c>
      <c r="C144" s="394">
        <v>8</v>
      </c>
      <c r="D144" s="394"/>
      <c r="E144" s="394">
        <f t="shared" si="15"/>
        <v>0</v>
      </c>
      <c r="F144" s="394"/>
      <c r="G144" s="394">
        <f t="shared" si="16"/>
        <v>0</v>
      </c>
      <c r="H144" s="394">
        <f t="shared" si="17"/>
        <v>0</v>
      </c>
      <c r="I144" s="394">
        <f t="shared" si="17"/>
        <v>0</v>
      </c>
      <c r="J144" s="374"/>
      <c r="K144" s="374"/>
    </row>
    <row r="145" spans="1:11">
      <c r="A145" s="393" t="s">
        <v>1046</v>
      </c>
      <c r="B145" s="393" t="s">
        <v>18</v>
      </c>
      <c r="C145" s="394">
        <v>4</v>
      </c>
      <c r="D145" s="394"/>
      <c r="E145" s="394">
        <f t="shared" si="15"/>
        <v>0</v>
      </c>
      <c r="F145" s="394"/>
      <c r="G145" s="394">
        <f t="shared" si="16"/>
        <v>0</v>
      </c>
      <c r="H145" s="394">
        <f t="shared" si="17"/>
        <v>0</v>
      </c>
      <c r="I145" s="394">
        <f t="shared" si="17"/>
        <v>0</v>
      </c>
      <c r="J145" s="374"/>
      <c r="K145" s="374"/>
    </row>
    <row r="146" spans="1:11">
      <c r="A146" s="393" t="s">
        <v>1047</v>
      </c>
      <c r="B146" s="393" t="s">
        <v>18</v>
      </c>
      <c r="C146" s="394">
        <v>4</v>
      </c>
      <c r="D146" s="394"/>
      <c r="E146" s="394">
        <f t="shared" si="15"/>
        <v>0</v>
      </c>
      <c r="F146" s="394"/>
      <c r="G146" s="394">
        <f t="shared" si="16"/>
        <v>0</v>
      </c>
      <c r="H146" s="394">
        <f t="shared" si="17"/>
        <v>0</v>
      </c>
      <c r="I146" s="394">
        <f t="shared" si="17"/>
        <v>0</v>
      </c>
      <c r="J146" s="374"/>
      <c r="K146" s="374"/>
    </row>
    <row r="147" spans="1:11">
      <c r="A147" s="393" t="s">
        <v>1048</v>
      </c>
      <c r="B147" s="393" t="s">
        <v>18</v>
      </c>
      <c r="C147" s="394">
        <v>4</v>
      </c>
      <c r="D147" s="394"/>
      <c r="E147" s="394">
        <f t="shared" si="15"/>
        <v>0</v>
      </c>
      <c r="F147" s="394"/>
      <c r="G147" s="394">
        <f t="shared" si="16"/>
        <v>0</v>
      </c>
      <c r="H147" s="394">
        <f t="shared" si="17"/>
        <v>0</v>
      </c>
      <c r="I147" s="394">
        <f t="shared" si="17"/>
        <v>0</v>
      </c>
      <c r="J147" s="374"/>
      <c r="K147" s="374"/>
    </row>
    <row r="148" spans="1:11">
      <c r="A148" s="393" t="s">
        <v>1049</v>
      </c>
      <c r="B148" s="393" t="s">
        <v>18</v>
      </c>
      <c r="C148" s="394">
        <v>24</v>
      </c>
      <c r="D148" s="394"/>
      <c r="E148" s="394">
        <f t="shared" si="15"/>
        <v>0</v>
      </c>
      <c r="F148" s="394"/>
      <c r="G148" s="394">
        <f t="shared" si="16"/>
        <v>0</v>
      </c>
      <c r="H148" s="394">
        <f t="shared" si="17"/>
        <v>0</v>
      </c>
      <c r="I148" s="394">
        <f t="shared" si="17"/>
        <v>0</v>
      </c>
      <c r="J148" s="374"/>
      <c r="K148" s="374"/>
    </row>
    <row r="149" spans="1:11">
      <c r="A149" s="393" t="s">
        <v>1051</v>
      </c>
      <c r="B149" s="393" t="s">
        <v>18</v>
      </c>
      <c r="C149" s="394">
        <v>40</v>
      </c>
      <c r="D149" s="394"/>
      <c r="E149" s="394">
        <f t="shared" si="15"/>
        <v>0</v>
      </c>
      <c r="F149" s="394"/>
      <c r="G149" s="394">
        <f t="shared" si="16"/>
        <v>0</v>
      </c>
      <c r="H149" s="394">
        <f t="shared" si="17"/>
        <v>0</v>
      </c>
      <c r="I149" s="394">
        <f t="shared" si="17"/>
        <v>0</v>
      </c>
      <c r="J149" s="374"/>
      <c r="K149" s="374"/>
    </row>
    <row r="150" spans="1:11">
      <c r="A150" s="393" t="s">
        <v>1277</v>
      </c>
      <c r="B150" s="393" t="s">
        <v>18</v>
      </c>
      <c r="C150" s="394">
        <v>16</v>
      </c>
      <c r="D150" s="394"/>
      <c r="E150" s="394">
        <f t="shared" si="15"/>
        <v>0</v>
      </c>
      <c r="F150" s="394"/>
      <c r="G150" s="394">
        <f t="shared" si="16"/>
        <v>0</v>
      </c>
      <c r="H150" s="394">
        <f t="shared" si="17"/>
        <v>0</v>
      </c>
      <c r="I150" s="394">
        <f t="shared" si="17"/>
        <v>0</v>
      </c>
      <c r="J150" s="374"/>
      <c r="K150" s="374"/>
    </row>
    <row r="151" spans="1:11">
      <c r="A151" s="393" t="s">
        <v>1278</v>
      </c>
      <c r="B151" s="393" t="s">
        <v>18</v>
      </c>
      <c r="C151" s="394">
        <v>200</v>
      </c>
      <c r="D151" s="394"/>
      <c r="E151" s="394">
        <f t="shared" si="15"/>
        <v>0</v>
      </c>
      <c r="F151" s="394"/>
      <c r="G151" s="394">
        <f t="shared" si="16"/>
        <v>0</v>
      </c>
      <c r="H151" s="394">
        <f t="shared" si="17"/>
        <v>0</v>
      </c>
      <c r="I151" s="394">
        <f t="shared" si="17"/>
        <v>0</v>
      </c>
      <c r="J151" s="374"/>
      <c r="K151" s="374"/>
    </row>
    <row r="152" spans="1:11">
      <c r="A152" s="393" t="s">
        <v>894</v>
      </c>
      <c r="B152" s="393" t="s">
        <v>894</v>
      </c>
      <c r="C152" s="394"/>
      <c r="D152" s="394"/>
      <c r="E152" s="394"/>
      <c r="F152" s="394"/>
      <c r="G152" s="394"/>
      <c r="H152" s="394">
        <f t="shared" si="17"/>
        <v>0</v>
      </c>
      <c r="I152" s="394">
        <f t="shared" si="17"/>
        <v>0</v>
      </c>
      <c r="J152" s="374"/>
      <c r="K152" s="374"/>
    </row>
    <row r="153" spans="1:11">
      <c r="A153" s="395" t="s">
        <v>1053</v>
      </c>
      <c r="B153" s="395" t="s">
        <v>894</v>
      </c>
      <c r="C153" s="396"/>
      <c r="D153" s="396"/>
      <c r="E153" s="396"/>
      <c r="F153" s="396"/>
      <c r="G153" s="396"/>
      <c r="H153" s="396"/>
      <c r="I153" s="396"/>
      <c r="J153" s="374"/>
      <c r="K153" s="374"/>
    </row>
    <row r="154" spans="1:11">
      <c r="A154" s="393" t="s">
        <v>1054</v>
      </c>
      <c r="B154" s="393" t="s">
        <v>18</v>
      </c>
      <c r="C154" s="394">
        <v>8</v>
      </c>
      <c r="D154" s="394"/>
      <c r="E154" s="394">
        <f>C154*D154</f>
        <v>0</v>
      </c>
      <c r="F154" s="394"/>
      <c r="G154" s="394">
        <f>C154*F154</f>
        <v>0</v>
      </c>
      <c r="H154" s="394">
        <f>D154+F154</f>
        <v>0</v>
      </c>
      <c r="I154" s="394">
        <f>E154+G154</f>
        <v>0</v>
      </c>
      <c r="J154" s="374"/>
      <c r="K154" s="374"/>
    </row>
    <row r="155" spans="1:11">
      <c r="A155" s="393" t="s">
        <v>894</v>
      </c>
      <c r="B155" s="393" t="s">
        <v>894</v>
      </c>
      <c r="C155" s="394"/>
      <c r="D155" s="394"/>
      <c r="E155" s="394"/>
      <c r="F155" s="394"/>
      <c r="G155" s="394"/>
      <c r="H155" s="394">
        <f>D155+F155</f>
        <v>0</v>
      </c>
      <c r="I155" s="394">
        <f>E155+G155</f>
        <v>0</v>
      </c>
      <c r="J155" s="374"/>
      <c r="K155" s="374"/>
    </row>
    <row r="156" spans="1:11">
      <c r="A156" s="395" t="s">
        <v>1055</v>
      </c>
      <c r="B156" s="395" t="s">
        <v>894</v>
      </c>
      <c r="C156" s="396"/>
      <c r="D156" s="396"/>
      <c r="E156" s="396"/>
      <c r="F156" s="396"/>
      <c r="G156" s="396"/>
      <c r="H156" s="396"/>
      <c r="I156" s="396"/>
      <c r="J156" s="374"/>
      <c r="K156" s="374"/>
    </row>
    <row r="157" spans="1:11">
      <c r="A157" s="393" t="s">
        <v>1056</v>
      </c>
      <c r="B157" s="393" t="s">
        <v>18</v>
      </c>
      <c r="C157" s="394">
        <v>8</v>
      </c>
      <c r="D157" s="394"/>
      <c r="E157" s="394">
        <f>C157*D157</f>
        <v>0</v>
      </c>
      <c r="F157" s="394"/>
      <c r="G157" s="394">
        <f>C157*F157</f>
        <v>0</v>
      </c>
      <c r="H157" s="394">
        <f>D157+F157</f>
        <v>0</v>
      </c>
      <c r="I157" s="394">
        <f>E157+G157</f>
        <v>0</v>
      </c>
      <c r="J157" s="374"/>
      <c r="K157" s="374"/>
    </row>
    <row r="158" spans="1:11">
      <c r="A158" s="393" t="s">
        <v>894</v>
      </c>
      <c r="B158" s="393" t="s">
        <v>894</v>
      </c>
      <c r="C158" s="394"/>
      <c r="D158" s="394"/>
      <c r="E158" s="394"/>
      <c r="F158" s="394"/>
      <c r="G158" s="394"/>
      <c r="H158" s="394">
        <f>D158+F158</f>
        <v>0</v>
      </c>
      <c r="I158" s="394">
        <f>E158+G158</f>
        <v>0</v>
      </c>
      <c r="J158" s="374"/>
      <c r="K158" s="374"/>
    </row>
    <row r="159" spans="1:11">
      <c r="A159" s="395" t="s">
        <v>1057</v>
      </c>
      <c r="B159" s="395" t="s">
        <v>894</v>
      </c>
      <c r="C159" s="396"/>
      <c r="D159" s="396"/>
      <c r="E159" s="396"/>
      <c r="F159" s="396"/>
      <c r="G159" s="396"/>
      <c r="H159" s="396"/>
      <c r="I159" s="396"/>
      <c r="J159" s="374"/>
      <c r="K159" s="374"/>
    </row>
    <row r="160" spans="1:11">
      <c r="A160" s="395" t="s">
        <v>1058</v>
      </c>
      <c r="B160" s="395" t="s">
        <v>894</v>
      </c>
      <c r="C160" s="396"/>
      <c r="D160" s="396"/>
      <c r="E160" s="396"/>
      <c r="F160" s="396"/>
      <c r="G160" s="396"/>
      <c r="H160" s="396"/>
      <c r="I160" s="396"/>
      <c r="J160" s="374"/>
      <c r="K160" s="374"/>
    </row>
    <row r="161" spans="1:11">
      <c r="A161" s="393" t="s">
        <v>1059</v>
      </c>
      <c r="B161" s="393" t="s">
        <v>18</v>
      </c>
      <c r="C161" s="394">
        <v>24</v>
      </c>
      <c r="D161" s="394"/>
      <c r="E161" s="394">
        <f>C161*D161</f>
        <v>0</v>
      </c>
      <c r="F161" s="394"/>
      <c r="G161" s="394">
        <f>C161*F161</f>
        <v>0</v>
      </c>
      <c r="H161" s="394">
        <f t="shared" ref="H161:I163" si="18">D161+F161</f>
        <v>0</v>
      </c>
      <c r="I161" s="394">
        <f t="shared" si="18"/>
        <v>0</v>
      </c>
      <c r="J161" s="374"/>
      <c r="K161" s="374"/>
    </row>
    <row r="162" spans="1:11">
      <c r="A162" s="393" t="s">
        <v>1060</v>
      </c>
      <c r="B162" s="393" t="s">
        <v>18</v>
      </c>
      <c r="C162" s="394">
        <v>8</v>
      </c>
      <c r="D162" s="394"/>
      <c r="E162" s="394">
        <f>C162*D162</f>
        <v>0</v>
      </c>
      <c r="F162" s="394"/>
      <c r="G162" s="394">
        <f>C162*F162</f>
        <v>0</v>
      </c>
      <c r="H162" s="394">
        <f t="shared" si="18"/>
        <v>0</v>
      </c>
      <c r="I162" s="394">
        <f t="shared" si="18"/>
        <v>0</v>
      </c>
      <c r="J162" s="374"/>
      <c r="K162" s="374"/>
    </row>
    <row r="163" spans="1:11">
      <c r="A163" s="393" t="s">
        <v>894</v>
      </c>
      <c r="B163" s="393" t="s">
        <v>894</v>
      </c>
      <c r="C163" s="394"/>
      <c r="D163" s="394"/>
      <c r="E163" s="394"/>
      <c r="F163" s="394"/>
      <c r="G163" s="394"/>
      <c r="H163" s="394">
        <f t="shared" si="18"/>
        <v>0</v>
      </c>
      <c r="I163" s="394">
        <f t="shared" si="18"/>
        <v>0</v>
      </c>
      <c r="J163" s="374"/>
      <c r="K163" s="374"/>
    </row>
    <row r="164" spans="1:11">
      <c r="A164" s="395" t="s">
        <v>1279</v>
      </c>
      <c r="B164" s="395" t="s">
        <v>894</v>
      </c>
      <c r="C164" s="396"/>
      <c r="D164" s="396"/>
      <c r="E164" s="396"/>
      <c r="F164" s="396"/>
      <c r="G164" s="396"/>
      <c r="H164" s="396"/>
      <c r="I164" s="396"/>
      <c r="J164" s="374"/>
      <c r="K164" s="374"/>
    </row>
    <row r="165" spans="1:11">
      <c r="A165" s="393" t="s">
        <v>1280</v>
      </c>
      <c r="B165" s="393" t="s">
        <v>21</v>
      </c>
      <c r="C165" s="394">
        <v>570</v>
      </c>
      <c r="D165" s="394"/>
      <c r="E165" s="394">
        <f>C165*D165</f>
        <v>0</v>
      </c>
      <c r="F165" s="394"/>
      <c r="G165" s="394">
        <f>C165*F165</f>
        <v>0</v>
      </c>
      <c r="H165" s="394">
        <f t="shared" ref="H165:I168" si="19">D165+F165</f>
        <v>0</v>
      </c>
      <c r="I165" s="394">
        <f t="shared" si="19"/>
        <v>0</v>
      </c>
      <c r="J165" s="374"/>
      <c r="K165" s="374"/>
    </row>
    <row r="166" spans="1:11">
      <c r="A166" s="393" t="s">
        <v>1281</v>
      </c>
      <c r="B166" s="393" t="s">
        <v>21</v>
      </c>
      <c r="C166" s="394">
        <v>95</v>
      </c>
      <c r="D166" s="394"/>
      <c r="E166" s="394">
        <f>C166*D166</f>
        <v>0</v>
      </c>
      <c r="F166" s="394"/>
      <c r="G166" s="394">
        <f>C166*F166</f>
        <v>0</v>
      </c>
      <c r="H166" s="394">
        <f t="shared" si="19"/>
        <v>0</v>
      </c>
      <c r="I166" s="394">
        <f t="shared" si="19"/>
        <v>0</v>
      </c>
      <c r="J166" s="374"/>
      <c r="K166" s="374"/>
    </row>
    <row r="167" spans="1:11">
      <c r="A167" s="393" t="s">
        <v>1282</v>
      </c>
      <c r="B167" s="393" t="s">
        <v>919</v>
      </c>
      <c r="C167" s="394">
        <v>40</v>
      </c>
      <c r="D167" s="394"/>
      <c r="E167" s="394">
        <f>C167*D167</f>
        <v>0</v>
      </c>
      <c r="F167" s="394"/>
      <c r="G167" s="394">
        <f>C167*F167</f>
        <v>0</v>
      </c>
      <c r="H167" s="394">
        <f t="shared" si="19"/>
        <v>0</v>
      </c>
      <c r="I167" s="394">
        <f t="shared" si="19"/>
        <v>0</v>
      </c>
      <c r="J167" s="374"/>
      <c r="K167" s="374"/>
    </row>
    <row r="168" spans="1:11">
      <c r="A168" s="393" t="s">
        <v>894</v>
      </c>
      <c r="B168" s="393" t="s">
        <v>894</v>
      </c>
      <c r="C168" s="394"/>
      <c r="D168" s="394"/>
      <c r="E168" s="394"/>
      <c r="F168" s="394"/>
      <c r="G168" s="394"/>
      <c r="H168" s="394">
        <f t="shared" si="19"/>
        <v>0</v>
      </c>
      <c r="I168" s="394">
        <f t="shared" si="19"/>
        <v>0</v>
      </c>
      <c r="J168" s="374"/>
      <c r="K168" s="374"/>
    </row>
    <row r="169" spans="1:11">
      <c r="A169" s="395" t="s">
        <v>1061</v>
      </c>
      <c r="B169" s="395" t="s">
        <v>894</v>
      </c>
      <c r="C169" s="396"/>
      <c r="D169" s="396"/>
      <c r="E169" s="396"/>
      <c r="F169" s="396"/>
      <c r="G169" s="396"/>
      <c r="H169" s="396"/>
      <c r="I169" s="396"/>
      <c r="J169" s="374"/>
      <c r="K169" s="374"/>
    </row>
    <row r="170" spans="1:11">
      <c r="A170" s="393" t="s">
        <v>1062</v>
      </c>
      <c r="B170" s="393" t="s">
        <v>34</v>
      </c>
      <c r="C170" s="394">
        <v>0.1</v>
      </c>
      <c r="D170" s="394"/>
      <c r="E170" s="394">
        <f>C170*D170</f>
        <v>0</v>
      </c>
      <c r="F170" s="394"/>
      <c r="G170" s="394">
        <f>C170*F170</f>
        <v>0</v>
      </c>
      <c r="H170" s="394">
        <f t="shared" ref="H170:I175" si="20">D170+F170</f>
        <v>0</v>
      </c>
      <c r="I170" s="394">
        <f t="shared" si="20"/>
        <v>0</v>
      </c>
      <c r="J170" s="374"/>
      <c r="K170" s="374"/>
    </row>
    <row r="171" spans="1:11">
      <c r="A171" s="393" t="s">
        <v>1063</v>
      </c>
      <c r="B171" s="393" t="s">
        <v>34</v>
      </c>
      <c r="C171" s="394">
        <v>0.2</v>
      </c>
      <c r="D171" s="394"/>
      <c r="E171" s="394">
        <f>C171*D171</f>
        <v>0</v>
      </c>
      <c r="F171" s="394"/>
      <c r="G171" s="394">
        <f>C171*F171</f>
        <v>0</v>
      </c>
      <c r="H171" s="394">
        <f t="shared" si="20"/>
        <v>0</v>
      </c>
      <c r="I171" s="394">
        <f t="shared" si="20"/>
        <v>0</v>
      </c>
      <c r="J171" s="374"/>
      <c r="K171" s="374"/>
    </row>
    <row r="172" spans="1:11">
      <c r="A172" s="393" t="s">
        <v>894</v>
      </c>
      <c r="B172" s="393" t="s">
        <v>894</v>
      </c>
      <c r="C172" s="394"/>
      <c r="D172" s="394"/>
      <c r="E172" s="394"/>
      <c r="F172" s="394"/>
      <c r="G172" s="394"/>
      <c r="H172" s="394">
        <f t="shared" si="20"/>
        <v>0</v>
      </c>
      <c r="I172" s="394">
        <f t="shared" si="20"/>
        <v>0</v>
      </c>
      <c r="J172" s="374"/>
      <c r="K172" s="374"/>
    </row>
    <row r="173" spans="1:11">
      <c r="A173" s="395" t="s">
        <v>1283</v>
      </c>
      <c r="B173" s="395" t="s">
        <v>894</v>
      </c>
      <c r="C173" s="396"/>
      <c r="D173" s="396"/>
      <c r="E173" s="396"/>
      <c r="F173" s="396"/>
      <c r="G173" s="396"/>
      <c r="H173" s="396">
        <f t="shared" si="20"/>
        <v>0</v>
      </c>
      <c r="I173" s="396">
        <f t="shared" si="20"/>
        <v>0</v>
      </c>
      <c r="J173" s="374"/>
      <c r="K173" s="374"/>
    </row>
    <row r="174" spans="1:11">
      <c r="A174" s="393" t="s">
        <v>894</v>
      </c>
      <c r="B174" s="393" t="s">
        <v>894</v>
      </c>
      <c r="C174" s="394"/>
      <c r="D174" s="394"/>
      <c r="E174" s="394"/>
      <c r="F174" s="394"/>
      <c r="G174" s="394"/>
      <c r="H174" s="394">
        <f t="shared" si="20"/>
        <v>0</v>
      </c>
      <c r="I174" s="394">
        <f t="shared" si="20"/>
        <v>0</v>
      </c>
      <c r="J174" s="374"/>
      <c r="K174" s="374"/>
    </row>
    <row r="175" spans="1:11">
      <c r="A175" s="393" t="s">
        <v>1065</v>
      </c>
      <c r="B175" s="393" t="s">
        <v>894</v>
      </c>
      <c r="C175" s="394"/>
      <c r="D175" s="394"/>
      <c r="E175" s="394">
        <f>L2+[6]Parametry!B34/100*E165+[6]Parametry!B34/100*E166+[6]Parametry!B34/100*E170+[6]Parametry!B34/100*E171</f>
        <v>0</v>
      </c>
      <c r="F175" s="394"/>
      <c r="G175" s="394"/>
      <c r="H175" s="394">
        <f t="shared" si="20"/>
        <v>0</v>
      </c>
      <c r="I175" s="394">
        <f t="shared" si="20"/>
        <v>0</v>
      </c>
      <c r="J175" s="374"/>
      <c r="K175" s="374"/>
    </row>
    <row r="176" spans="1:11">
      <c r="A176" s="391" t="s">
        <v>1066</v>
      </c>
      <c r="B176" s="391" t="s">
        <v>894</v>
      </c>
      <c r="C176" s="392"/>
      <c r="D176" s="392"/>
      <c r="E176" s="392">
        <f>SUM(E47:E175)</f>
        <v>0</v>
      </c>
      <c r="F176" s="392"/>
      <c r="G176" s="392">
        <f>SUM(G47:G175)</f>
        <v>0</v>
      </c>
      <c r="H176" s="392"/>
      <c r="I176" s="392">
        <f>SUM(I47:I175)</f>
        <v>0</v>
      </c>
      <c r="J176" s="374"/>
      <c r="K176" s="374"/>
    </row>
    <row r="177" spans="1:11">
      <c r="A177" s="393" t="s">
        <v>894</v>
      </c>
      <c r="B177" s="393" t="s">
        <v>894</v>
      </c>
      <c r="C177" s="394"/>
      <c r="D177" s="394"/>
      <c r="E177" s="394"/>
      <c r="F177" s="394"/>
      <c r="G177" s="394"/>
      <c r="H177" s="394">
        <f>D177+F177</f>
        <v>0</v>
      </c>
      <c r="I177" s="394">
        <f>E177+G177</f>
        <v>0</v>
      </c>
      <c r="J177" s="374"/>
      <c r="K177" s="374"/>
    </row>
    <row r="178" spans="1:11">
      <c r="A178" s="393" t="s">
        <v>894</v>
      </c>
      <c r="B178" s="393" t="s">
        <v>894</v>
      </c>
      <c r="C178" s="394"/>
      <c r="D178" s="394"/>
      <c r="E178" s="394"/>
      <c r="F178" s="394"/>
      <c r="G178" s="394"/>
      <c r="H178" s="394">
        <f>D178+F178</f>
        <v>0</v>
      </c>
      <c r="I178" s="394">
        <f>E178+G178</f>
        <v>0</v>
      </c>
      <c r="J178" s="374"/>
      <c r="K178" s="374"/>
    </row>
    <row r="179" spans="1:11">
      <c r="A179" s="391" t="s">
        <v>1067</v>
      </c>
      <c r="B179" s="391" t="s">
        <v>894</v>
      </c>
      <c r="C179" s="392"/>
      <c r="D179" s="392"/>
      <c r="E179" s="392"/>
      <c r="F179" s="392"/>
      <c r="G179" s="392"/>
      <c r="H179" s="392"/>
      <c r="I179" s="392"/>
      <c r="J179" s="374"/>
      <c r="K179" s="374"/>
    </row>
    <row r="180" spans="1:11">
      <c r="A180" s="393" t="s">
        <v>894</v>
      </c>
      <c r="B180" s="393" t="s">
        <v>894</v>
      </c>
      <c r="C180" s="394"/>
      <c r="D180" s="394"/>
      <c r="E180" s="394"/>
      <c r="F180" s="394"/>
      <c r="G180" s="394"/>
      <c r="H180" s="394">
        <f>D180+F180</f>
        <v>0</v>
      </c>
      <c r="I180" s="394">
        <f>E180+G180</f>
        <v>0</v>
      </c>
      <c r="J180" s="374"/>
      <c r="K180" s="374"/>
    </row>
    <row r="181" spans="1:11">
      <c r="A181" s="395" t="s">
        <v>1068</v>
      </c>
      <c r="B181" s="395" t="s">
        <v>894</v>
      </c>
      <c r="C181" s="396"/>
      <c r="D181" s="396"/>
      <c r="E181" s="396"/>
      <c r="F181" s="396"/>
      <c r="G181" s="396"/>
      <c r="H181" s="396"/>
      <c r="I181" s="396"/>
      <c r="J181" s="374"/>
      <c r="K181" s="374"/>
    </row>
    <row r="182" spans="1:11">
      <c r="A182" s="393" t="s">
        <v>1069</v>
      </c>
      <c r="B182" s="393" t="s">
        <v>34</v>
      </c>
      <c r="C182" s="394">
        <v>114.4</v>
      </c>
      <c r="D182" s="394"/>
      <c r="E182" s="394">
        <f>C182*D182</f>
        <v>0</v>
      </c>
      <c r="F182" s="394"/>
      <c r="G182" s="394">
        <f>C182*F182</f>
        <v>0</v>
      </c>
      <c r="H182" s="394">
        <f>D182+F182</f>
        <v>0</v>
      </c>
      <c r="I182" s="394">
        <f>E182+G182</f>
        <v>0</v>
      </c>
      <c r="J182" s="374"/>
      <c r="K182" s="374"/>
    </row>
    <row r="183" spans="1:11">
      <c r="A183" s="395" t="s">
        <v>1070</v>
      </c>
      <c r="B183" s="395" t="s">
        <v>894</v>
      </c>
      <c r="C183" s="396"/>
      <c r="D183" s="396"/>
      <c r="E183" s="396"/>
      <c r="F183" s="396"/>
      <c r="G183" s="396"/>
      <c r="H183" s="396"/>
      <c r="I183" s="396"/>
      <c r="J183" s="374"/>
      <c r="K183" s="374"/>
    </row>
    <row r="184" spans="1:11">
      <c r="A184" s="393" t="s">
        <v>1071</v>
      </c>
      <c r="B184" s="393" t="s">
        <v>34</v>
      </c>
      <c r="C184" s="394">
        <v>114.4</v>
      </c>
      <c r="D184" s="394"/>
      <c r="E184" s="394">
        <f>C184*D184</f>
        <v>0</v>
      </c>
      <c r="F184" s="394"/>
      <c r="G184" s="394">
        <f>C184*F184</f>
        <v>0</v>
      </c>
      <c r="H184" s="394">
        <f>D184+F184</f>
        <v>0</v>
      </c>
      <c r="I184" s="394">
        <f>E184+G184</f>
        <v>0</v>
      </c>
      <c r="J184" s="374"/>
      <c r="K184" s="374"/>
    </row>
    <row r="185" spans="1:11">
      <c r="A185" s="395" t="s">
        <v>1072</v>
      </c>
      <c r="B185" s="395" t="s">
        <v>894</v>
      </c>
      <c r="C185" s="396"/>
      <c r="D185" s="396"/>
      <c r="E185" s="396"/>
      <c r="F185" s="396"/>
      <c r="G185" s="396"/>
      <c r="H185" s="396"/>
      <c r="I185" s="396"/>
      <c r="J185" s="374"/>
      <c r="K185" s="374"/>
    </row>
    <row r="186" spans="1:11">
      <c r="A186" s="393" t="s">
        <v>1071</v>
      </c>
      <c r="B186" s="393" t="s">
        <v>34</v>
      </c>
      <c r="C186" s="394">
        <v>228.8</v>
      </c>
      <c r="D186" s="394"/>
      <c r="E186" s="394">
        <f>C186*D186</f>
        <v>0</v>
      </c>
      <c r="F186" s="394"/>
      <c r="G186" s="394">
        <f>C186*F186</f>
        <v>0</v>
      </c>
      <c r="H186" s="394">
        <f>D186+F186</f>
        <v>0</v>
      </c>
      <c r="I186" s="394">
        <f>E186+G186</f>
        <v>0</v>
      </c>
      <c r="J186" s="374"/>
      <c r="K186" s="374"/>
    </row>
    <row r="187" spans="1:11">
      <c r="A187" s="395" t="s">
        <v>1073</v>
      </c>
      <c r="B187" s="395" t="s">
        <v>894</v>
      </c>
      <c r="C187" s="396"/>
      <c r="D187" s="396"/>
      <c r="E187" s="396"/>
      <c r="F187" s="396"/>
      <c r="G187" s="396"/>
      <c r="H187" s="396"/>
      <c r="I187" s="396"/>
      <c r="J187" s="374"/>
      <c r="K187" s="374"/>
    </row>
    <row r="188" spans="1:11">
      <c r="A188" s="393" t="s">
        <v>1074</v>
      </c>
      <c r="B188" s="393" t="s">
        <v>352</v>
      </c>
      <c r="C188" s="394">
        <v>17.16</v>
      </c>
      <c r="D188" s="394"/>
      <c r="E188" s="394">
        <f>C188*D188</f>
        <v>0</v>
      </c>
      <c r="F188" s="394"/>
      <c r="G188" s="394">
        <f>C188*F188</f>
        <v>0</v>
      </c>
      <c r="H188" s="394">
        <f>D188+F188</f>
        <v>0</v>
      </c>
      <c r="I188" s="394">
        <f>E188+G188</f>
        <v>0</v>
      </c>
      <c r="J188" s="374"/>
      <c r="K188" s="374"/>
    </row>
    <row r="189" spans="1:11">
      <c r="A189" s="395" t="s">
        <v>1075</v>
      </c>
      <c r="B189" s="395" t="s">
        <v>894</v>
      </c>
      <c r="C189" s="396"/>
      <c r="D189" s="396"/>
      <c r="E189" s="396"/>
      <c r="F189" s="396"/>
      <c r="G189" s="396"/>
      <c r="H189" s="396"/>
      <c r="I189" s="396"/>
      <c r="J189" s="374"/>
      <c r="K189" s="374"/>
    </row>
    <row r="190" spans="1:11">
      <c r="A190" s="393" t="s">
        <v>1076</v>
      </c>
      <c r="B190" s="393" t="s">
        <v>352</v>
      </c>
      <c r="C190" s="394">
        <v>34.32</v>
      </c>
      <c r="D190" s="394"/>
      <c r="E190" s="394">
        <f>C190*D190</f>
        <v>0</v>
      </c>
      <c r="F190" s="394"/>
      <c r="G190" s="394">
        <f>C190*F190</f>
        <v>0</v>
      </c>
      <c r="H190" s="394">
        <f>D190+F190</f>
        <v>0</v>
      </c>
      <c r="I190" s="394">
        <f>E190+G190</f>
        <v>0</v>
      </c>
      <c r="J190" s="374"/>
      <c r="K190" s="374"/>
    </row>
    <row r="191" spans="1:11">
      <c r="A191" s="395" t="s">
        <v>1077</v>
      </c>
      <c r="B191" s="395" t="s">
        <v>894</v>
      </c>
      <c r="C191" s="396"/>
      <c r="D191" s="396"/>
      <c r="E191" s="396"/>
      <c r="F191" s="396"/>
      <c r="G191" s="396"/>
      <c r="H191" s="396"/>
      <c r="I191" s="396"/>
      <c r="J191" s="374"/>
      <c r="K191" s="374"/>
    </row>
    <row r="192" spans="1:11">
      <c r="A192" s="393" t="s">
        <v>1078</v>
      </c>
      <c r="B192" s="393" t="s">
        <v>352</v>
      </c>
      <c r="C192" s="394">
        <v>10.3</v>
      </c>
      <c r="D192" s="394"/>
      <c r="E192" s="394">
        <f>C192*D192</f>
        <v>0</v>
      </c>
      <c r="F192" s="394"/>
      <c r="G192" s="394">
        <f>C192*F192</f>
        <v>0</v>
      </c>
      <c r="H192" s="394">
        <f>D192+F192</f>
        <v>0</v>
      </c>
      <c r="I192" s="394">
        <f>E192+G192</f>
        <v>0</v>
      </c>
      <c r="J192" s="374"/>
      <c r="K192" s="374"/>
    </row>
    <row r="193" spans="1:11">
      <c r="A193" s="391" t="s">
        <v>1079</v>
      </c>
      <c r="B193" s="391" t="s">
        <v>894</v>
      </c>
      <c r="C193" s="392"/>
      <c r="D193" s="392"/>
      <c r="E193" s="392">
        <f>SUM(E180:E192)</f>
        <v>0</v>
      </c>
      <c r="F193" s="392"/>
      <c r="G193" s="392">
        <f>SUM(G180:G192)</f>
        <v>0</v>
      </c>
      <c r="H193" s="392"/>
      <c r="I193" s="392">
        <f>SUM(I180:I192)</f>
        <v>0</v>
      </c>
      <c r="J193" s="374"/>
      <c r="K193" s="374"/>
    </row>
    <row r="194" spans="1:11">
      <c r="A194" s="393" t="s">
        <v>894</v>
      </c>
      <c r="B194" s="393" t="s">
        <v>894</v>
      </c>
      <c r="C194" s="394"/>
      <c r="D194" s="394"/>
      <c r="E194" s="394"/>
      <c r="F194" s="394"/>
      <c r="G194" s="394"/>
      <c r="H194" s="394">
        <f>D194+F194</f>
        <v>0</v>
      </c>
      <c r="I194" s="394">
        <f>E194+G194</f>
        <v>0</v>
      </c>
      <c r="J194" s="374"/>
      <c r="K194" s="374"/>
    </row>
    <row r="195" spans="1:11">
      <c r="A195" s="393" t="s">
        <v>894</v>
      </c>
      <c r="B195" s="393" t="s">
        <v>894</v>
      </c>
      <c r="C195" s="394"/>
      <c r="D195" s="394"/>
      <c r="E195" s="394"/>
      <c r="F195" s="394"/>
      <c r="G195" s="394"/>
      <c r="H195" s="394">
        <f>D195+F195</f>
        <v>0</v>
      </c>
      <c r="I195" s="394">
        <f>E195+G195</f>
        <v>0</v>
      </c>
      <c r="J195" s="374"/>
      <c r="K195" s="374"/>
    </row>
    <row r="196" spans="1:11">
      <c r="A196" s="391" t="s">
        <v>15</v>
      </c>
      <c r="B196" s="391" t="s">
        <v>894</v>
      </c>
      <c r="C196" s="392"/>
      <c r="D196" s="392"/>
      <c r="E196" s="392"/>
      <c r="F196" s="392"/>
      <c r="G196" s="392"/>
      <c r="H196" s="392"/>
      <c r="I196" s="392"/>
      <c r="J196" s="374"/>
      <c r="K196" s="374"/>
    </row>
    <row r="197" spans="1:11">
      <c r="A197" s="393" t="s">
        <v>894</v>
      </c>
      <c r="B197" s="393" t="s">
        <v>894</v>
      </c>
      <c r="C197" s="394"/>
      <c r="D197" s="394"/>
      <c r="E197" s="394"/>
      <c r="F197" s="394"/>
      <c r="G197" s="394"/>
      <c r="H197" s="394">
        <f t="shared" ref="H197:I199" si="21">D197+F197</f>
        <v>0</v>
      </c>
      <c r="I197" s="394">
        <f t="shared" si="21"/>
        <v>0</v>
      </c>
      <c r="J197" s="374"/>
      <c r="K197" s="374"/>
    </row>
    <row r="198" spans="1:11">
      <c r="A198" s="395" t="s">
        <v>1284</v>
      </c>
      <c r="B198" s="395" t="s">
        <v>894</v>
      </c>
      <c r="C198" s="396"/>
      <c r="D198" s="396"/>
      <c r="E198" s="396"/>
      <c r="F198" s="396"/>
      <c r="G198" s="396"/>
      <c r="H198" s="396">
        <f t="shared" si="21"/>
        <v>0</v>
      </c>
      <c r="I198" s="396">
        <f t="shared" si="21"/>
        <v>0</v>
      </c>
      <c r="J198" s="374"/>
      <c r="K198" s="374"/>
    </row>
    <row r="199" spans="1:11">
      <c r="A199" s="393" t="s">
        <v>894</v>
      </c>
      <c r="B199" s="393" t="s">
        <v>894</v>
      </c>
      <c r="C199" s="394"/>
      <c r="D199" s="394"/>
      <c r="E199" s="394"/>
      <c r="F199" s="394"/>
      <c r="G199" s="394"/>
      <c r="H199" s="394">
        <f t="shared" si="21"/>
        <v>0</v>
      </c>
      <c r="I199" s="394">
        <f t="shared" si="21"/>
        <v>0</v>
      </c>
      <c r="J199" s="374"/>
      <c r="K199" s="374"/>
    </row>
    <row r="200" spans="1:11">
      <c r="A200" s="395" t="s">
        <v>1097</v>
      </c>
      <c r="B200" s="395" t="s">
        <v>894</v>
      </c>
      <c r="C200" s="396"/>
      <c r="D200" s="396"/>
      <c r="E200" s="396"/>
      <c r="F200" s="396"/>
      <c r="G200" s="396"/>
      <c r="H200" s="396"/>
      <c r="I200" s="396"/>
      <c r="J200" s="374"/>
      <c r="K200" s="374"/>
    </row>
    <row r="201" spans="1:11">
      <c r="A201" s="393" t="s">
        <v>1098</v>
      </c>
      <c r="B201" s="393" t="s">
        <v>1099</v>
      </c>
      <c r="C201" s="394">
        <v>0.6</v>
      </c>
      <c r="D201" s="394"/>
      <c r="E201" s="394">
        <f>C201*D201</f>
        <v>0</v>
      </c>
      <c r="F201" s="394"/>
      <c r="G201" s="394">
        <f>C201*F201</f>
        <v>0</v>
      </c>
      <c r="H201" s="394">
        <f>D201+F201</f>
        <v>0</v>
      </c>
      <c r="I201" s="394">
        <f>E201+G201</f>
        <v>0</v>
      </c>
      <c r="J201" s="374"/>
      <c r="K201" s="374"/>
    </row>
    <row r="202" spans="1:11">
      <c r="A202" s="393" t="s">
        <v>894</v>
      </c>
      <c r="B202" s="393" t="s">
        <v>894</v>
      </c>
      <c r="C202" s="394"/>
      <c r="D202" s="394"/>
      <c r="E202" s="394"/>
      <c r="F202" s="394"/>
      <c r="G202" s="394"/>
      <c r="H202" s="394">
        <f>D202+F202</f>
        <v>0</v>
      </c>
      <c r="I202" s="394">
        <f>E202+G202</f>
        <v>0</v>
      </c>
      <c r="J202" s="374"/>
      <c r="K202" s="374"/>
    </row>
    <row r="203" spans="1:11">
      <c r="A203" s="395" t="s">
        <v>1285</v>
      </c>
      <c r="B203" s="395" t="s">
        <v>894</v>
      </c>
      <c r="C203" s="396"/>
      <c r="D203" s="396"/>
      <c r="E203" s="396"/>
      <c r="F203" s="396"/>
      <c r="G203" s="396"/>
      <c r="H203" s="396"/>
      <c r="I203" s="396"/>
      <c r="J203" s="374"/>
      <c r="K203" s="374"/>
    </row>
    <row r="204" spans="1:11">
      <c r="A204" s="395" t="s">
        <v>1286</v>
      </c>
      <c r="B204" s="395" t="s">
        <v>894</v>
      </c>
      <c r="C204" s="396"/>
      <c r="D204" s="396"/>
      <c r="E204" s="396"/>
      <c r="F204" s="396"/>
      <c r="G204" s="396"/>
      <c r="H204" s="396"/>
      <c r="I204" s="396"/>
      <c r="J204" s="374"/>
      <c r="K204" s="374"/>
    </row>
    <row r="205" spans="1:11">
      <c r="A205" s="393" t="s">
        <v>1287</v>
      </c>
      <c r="B205" s="393" t="s">
        <v>25</v>
      </c>
      <c r="C205" s="394">
        <v>18</v>
      </c>
      <c r="D205" s="394"/>
      <c r="E205" s="394">
        <f>C205*D205</f>
        <v>0</v>
      </c>
      <c r="F205" s="394"/>
      <c r="G205" s="394">
        <f>C205*F205</f>
        <v>0</v>
      </c>
      <c r="H205" s="394">
        <f>D205+F205</f>
        <v>0</v>
      </c>
      <c r="I205" s="394">
        <f>E205+G205</f>
        <v>0</v>
      </c>
      <c r="J205" s="374"/>
      <c r="K205" s="374"/>
    </row>
    <row r="206" spans="1:11">
      <c r="A206" s="393" t="s">
        <v>894</v>
      </c>
      <c r="B206" s="393" t="s">
        <v>894</v>
      </c>
      <c r="C206" s="394"/>
      <c r="D206" s="394"/>
      <c r="E206" s="394"/>
      <c r="F206" s="394"/>
      <c r="G206" s="394"/>
      <c r="H206" s="394">
        <f>D206+F206</f>
        <v>0</v>
      </c>
      <c r="I206" s="394">
        <f>E206+G206</f>
        <v>0</v>
      </c>
      <c r="J206" s="374"/>
      <c r="K206" s="374"/>
    </row>
    <row r="207" spans="1:11">
      <c r="A207" s="395" t="s">
        <v>1288</v>
      </c>
      <c r="B207" s="395" t="s">
        <v>894</v>
      </c>
      <c r="C207" s="396"/>
      <c r="D207" s="396"/>
      <c r="E207" s="396"/>
      <c r="F207" s="396"/>
      <c r="G207" s="396"/>
      <c r="H207" s="396"/>
      <c r="I207" s="396"/>
      <c r="J207" s="374"/>
      <c r="K207" s="374"/>
    </row>
    <row r="208" spans="1:11">
      <c r="A208" s="393" t="s">
        <v>1103</v>
      </c>
      <c r="B208" s="393" t="s">
        <v>34</v>
      </c>
      <c r="C208" s="394">
        <v>90</v>
      </c>
      <c r="D208" s="394"/>
      <c r="E208" s="394">
        <f>C208*D208</f>
        <v>0</v>
      </c>
      <c r="F208" s="394"/>
      <c r="G208" s="394">
        <f>C208*F208</f>
        <v>0</v>
      </c>
      <c r="H208" s="394">
        <f>D208+F208</f>
        <v>0</v>
      </c>
      <c r="I208" s="394">
        <f>E208+G208</f>
        <v>0</v>
      </c>
      <c r="J208" s="374"/>
      <c r="K208" s="374"/>
    </row>
    <row r="209" spans="1:11">
      <c r="A209" s="393" t="s">
        <v>894</v>
      </c>
      <c r="B209" s="393" t="s">
        <v>894</v>
      </c>
      <c r="C209" s="394"/>
      <c r="D209" s="394"/>
      <c r="E209" s="394"/>
      <c r="F209" s="394"/>
      <c r="G209" s="394"/>
      <c r="H209" s="394">
        <f>D209+F209</f>
        <v>0</v>
      </c>
      <c r="I209" s="394">
        <f>E209+G209</f>
        <v>0</v>
      </c>
      <c r="J209" s="374"/>
      <c r="K209" s="374"/>
    </row>
    <row r="210" spans="1:11">
      <c r="A210" s="395" t="s">
        <v>1104</v>
      </c>
      <c r="B210" s="395" t="s">
        <v>894</v>
      </c>
      <c r="C210" s="396"/>
      <c r="D210" s="396"/>
      <c r="E210" s="396"/>
      <c r="F210" s="396"/>
      <c r="G210" s="396"/>
      <c r="H210" s="396"/>
      <c r="I210" s="396"/>
      <c r="J210" s="374"/>
      <c r="K210" s="374"/>
    </row>
    <row r="211" spans="1:11">
      <c r="A211" s="393" t="s">
        <v>1105</v>
      </c>
      <c r="B211" s="393" t="s">
        <v>21</v>
      </c>
      <c r="C211" s="394">
        <v>90</v>
      </c>
      <c r="D211" s="394"/>
      <c r="E211" s="394">
        <f>C211*D211</f>
        <v>0</v>
      </c>
      <c r="F211" s="394"/>
      <c r="G211" s="394">
        <f>C211*F211</f>
        <v>0</v>
      </c>
      <c r="H211" s="394">
        <f>D211+F211</f>
        <v>0</v>
      </c>
      <c r="I211" s="394">
        <f>E211+G211</f>
        <v>0</v>
      </c>
      <c r="J211" s="374"/>
      <c r="K211" s="374"/>
    </row>
    <row r="212" spans="1:11">
      <c r="A212" s="393" t="s">
        <v>894</v>
      </c>
      <c r="B212" s="393" t="s">
        <v>894</v>
      </c>
      <c r="C212" s="394"/>
      <c r="D212" s="394"/>
      <c r="E212" s="394"/>
      <c r="F212" s="394"/>
      <c r="G212" s="394"/>
      <c r="H212" s="394">
        <f>D212+F212</f>
        <v>0</v>
      </c>
      <c r="I212" s="394">
        <f>E212+G212</f>
        <v>0</v>
      </c>
      <c r="J212" s="374"/>
      <c r="K212" s="374"/>
    </row>
    <row r="213" spans="1:11">
      <c r="A213" s="395" t="s">
        <v>1106</v>
      </c>
      <c r="B213" s="395" t="s">
        <v>894</v>
      </c>
      <c r="C213" s="396"/>
      <c r="D213" s="396"/>
      <c r="E213" s="396"/>
      <c r="F213" s="396"/>
      <c r="G213" s="396"/>
      <c r="H213" s="396"/>
      <c r="I213" s="396"/>
      <c r="J213" s="374"/>
      <c r="K213" s="374"/>
    </row>
    <row r="214" spans="1:11">
      <c r="A214" s="393" t="s">
        <v>1107</v>
      </c>
      <c r="B214" s="393" t="s">
        <v>21</v>
      </c>
      <c r="C214" s="394">
        <v>10</v>
      </c>
      <c r="D214" s="394"/>
      <c r="E214" s="394">
        <f>C214*D214</f>
        <v>0</v>
      </c>
      <c r="F214" s="394"/>
      <c r="G214" s="394">
        <f>C214*F214</f>
        <v>0</v>
      </c>
      <c r="H214" s="394">
        <f>D214+F214</f>
        <v>0</v>
      </c>
      <c r="I214" s="394">
        <f>E214+G214</f>
        <v>0</v>
      </c>
      <c r="J214" s="374"/>
      <c r="K214" s="374"/>
    </row>
    <row r="215" spans="1:11">
      <c r="A215" s="393" t="s">
        <v>894</v>
      </c>
      <c r="B215" s="393" t="s">
        <v>894</v>
      </c>
      <c r="C215" s="394"/>
      <c r="D215" s="394"/>
      <c r="E215" s="394"/>
      <c r="F215" s="394"/>
      <c r="G215" s="394"/>
      <c r="H215" s="394">
        <f>D215+F215</f>
        <v>0</v>
      </c>
      <c r="I215" s="394">
        <f>E215+G215</f>
        <v>0</v>
      </c>
      <c r="J215" s="374"/>
      <c r="K215" s="374"/>
    </row>
    <row r="216" spans="1:11">
      <c r="A216" s="395" t="s">
        <v>1108</v>
      </c>
      <c r="B216" s="395" t="s">
        <v>894</v>
      </c>
      <c r="C216" s="396"/>
      <c r="D216" s="396"/>
      <c r="E216" s="396"/>
      <c r="F216" s="396"/>
      <c r="G216" s="396"/>
      <c r="H216" s="396"/>
      <c r="I216" s="396"/>
      <c r="J216" s="374"/>
      <c r="K216" s="374"/>
    </row>
    <row r="217" spans="1:11">
      <c r="A217" s="393" t="s">
        <v>1109</v>
      </c>
      <c r="B217" s="393" t="s">
        <v>25</v>
      </c>
      <c r="C217" s="394">
        <v>10</v>
      </c>
      <c r="D217" s="394"/>
      <c r="E217" s="394">
        <f>C217*D217</f>
        <v>0</v>
      </c>
      <c r="F217" s="394"/>
      <c r="G217" s="394">
        <f>C217*F217</f>
        <v>0</v>
      </c>
      <c r="H217" s="394">
        <f>D217+F217</f>
        <v>0</v>
      </c>
      <c r="I217" s="394">
        <f>E217+G217</f>
        <v>0</v>
      </c>
      <c r="J217" s="374"/>
      <c r="K217" s="374"/>
    </row>
    <row r="218" spans="1:11">
      <c r="A218" s="393" t="s">
        <v>894</v>
      </c>
      <c r="B218" s="393" t="s">
        <v>894</v>
      </c>
      <c r="C218" s="394"/>
      <c r="D218" s="394"/>
      <c r="E218" s="394"/>
      <c r="F218" s="394"/>
      <c r="G218" s="394"/>
      <c r="H218" s="394">
        <f>D218+F218</f>
        <v>0</v>
      </c>
      <c r="I218" s="394">
        <f>E218+G218</f>
        <v>0</v>
      </c>
      <c r="J218" s="374"/>
      <c r="K218" s="374"/>
    </row>
    <row r="219" spans="1:11">
      <c r="A219" s="395" t="s">
        <v>1110</v>
      </c>
      <c r="B219" s="395" t="s">
        <v>894</v>
      </c>
      <c r="C219" s="396"/>
      <c r="D219" s="396"/>
      <c r="E219" s="396"/>
      <c r="F219" s="396"/>
      <c r="G219" s="396"/>
      <c r="H219" s="396"/>
      <c r="I219" s="396"/>
      <c r="J219" s="374"/>
      <c r="K219" s="374"/>
    </row>
    <row r="220" spans="1:11">
      <c r="A220" s="393" t="s">
        <v>1111</v>
      </c>
      <c r="B220" s="393" t="s">
        <v>25</v>
      </c>
      <c r="C220" s="394">
        <v>2</v>
      </c>
      <c r="D220" s="394"/>
      <c r="E220" s="394">
        <f>C220*D220</f>
        <v>0</v>
      </c>
      <c r="F220" s="394"/>
      <c r="G220" s="394">
        <f>C220*F220</f>
        <v>0</v>
      </c>
      <c r="H220" s="394">
        <f t="shared" ref="H220:I222" si="22">D220+F220</f>
        <v>0</v>
      </c>
      <c r="I220" s="394">
        <f t="shared" si="22"/>
        <v>0</v>
      </c>
      <c r="J220" s="374"/>
      <c r="K220" s="374"/>
    </row>
    <row r="221" spans="1:11">
      <c r="A221" s="393" t="s">
        <v>1112</v>
      </c>
      <c r="B221" s="393" t="s">
        <v>34</v>
      </c>
      <c r="C221" s="394">
        <v>10</v>
      </c>
      <c r="D221" s="394"/>
      <c r="E221" s="394">
        <f>C221*D221</f>
        <v>0</v>
      </c>
      <c r="F221" s="394"/>
      <c r="G221" s="394">
        <f>C221*F221</f>
        <v>0</v>
      </c>
      <c r="H221" s="394">
        <f t="shared" si="22"/>
        <v>0</v>
      </c>
      <c r="I221" s="394">
        <f t="shared" si="22"/>
        <v>0</v>
      </c>
      <c r="J221" s="374"/>
      <c r="K221" s="374"/>
    </row>
    <row r="222" spans="1:11">
      <c r="A222" s="393" t="s">
        <v>894</v>
      </c>
      <c r="B222" s="393" t="s">
        <v>894</v>
      </c>
      <c r="C222" s="394"/>
      <c r="D222" s="394"/>
      <c r="E222" s="394"/>
      <c r="F222" s="394"/>
      <c r="G222" s="394"/>
      <c r="H222" s="394">
        <f t="shared" si="22"/>
        <v>0</v>
      </c>
      <c r="I222" s="394">
        <f t="shared" si="22"/>
        <v>0</v>
      </c>
      <c r="J222" s="374"/>
      <c r="K222" s="374"/>
    </row>
    <row r="223" spans="1:11">
      <c r="A223" s="395" t="s">
        <v>1289</v>
      </c>
      <c r="B223" s="395" t="s">
        <v>894</v>
      </c>
      <c r="C223" s="396"/>
      <c r="D223" s="396"/>
      <c r="E223" s="396"/>
      <c r="F223" s="396"/>
      <c r="G223" s="396"/>
      <c r="H223" s="396"/>
      <c r="I223" s="396"/>
      <c r="J223" s="374"/>
      <c r="K223" s="374"/>
    </row>
    <row r="224" spans="1:11">
      <c r="A224" s="395" t="s">
        <v>1290</v>
      </c>
      <c r="B224" s="395" t="s">
        <v>894</v>
      </c>
      <c r="C224" s="396"/>
      <c r="D224" s="396"/>
      <c r="E224" s="396"/>
      <c r="F224" s="396"/>
      <c r="G224" s="396"/>
      <c r="H224" s="396"/>
      <c r="I224" s="396"/>
      <c r="J224" s="374"/>
      <c r="K224" s="374"/>
    </row>
    <row r="225" spans="1:11">
      <c r="A225" s="393" t="s">
        <v>1291</v>
      </c>
      <c r="B225" s="393" t="s">
        <v>25</v>
      </c>
      <c r="C225" s="394">
        <v>6</v>
      </c>
      <c r="D225" s="394"/>
      <c r="E225" s="394">
        <f>C225*D225</f>
        <v>0</v>
      </c>
      <c r="F225" s="394"/>
      <c r="G225" s="394">
        <f>C225*F225</f>
        <v>0</v>
      </c>
      <c r="H225" s="394">
        <f>D225+F225</f>
        <v>0</v>
      </c>
      <c r="I225" s="394">
        <f>E225+G225</f>
        <v>0</v>
      </c>
      <c r="J225" s="374"/>
      <c r="K225" s="374"/>
    </row>
    <row r="226" spans="1:11">
      <c r="A226" s="393" t="s">
        <v>894</v>
      </c>
      <c r="B226" s="393" t="s">
        <v>894</v>
      </c>
      <c r="C226" s="394"/>
      <c r="D226" s="394"/>
      <c r="E226" s="394"/>
      <c r="F226" s="394"/>
      <c r="G226" s="394"/>
      <c r="H226" s="394">
        <f>D226+F226</f>
        <v>0</v>
      </c>
      <c r="I226" s="394">
        <f>E226+G226</f>
        <v>0</v>
      </c>
      <c r="J226" s="374"/>
      <c r="K226" s="374"/>
    </row>
    <row r="227" spans="1:11">
      <c r="A227" s="395" t="s">
        <v>1292</v>
      </c>
      <c r="B227" s="395" t="s">
        <v>894</v>
      </c>
      <c r="C227" s="396"/>
      <c r="D227" s="396"/>
      <c r="E227" s="396"/>
      <c r="F227" s="396"/>
      <c r="G227" s="396"/>
      <c r="H227" s="396"/>
      <c r="I227" s="396"/>
      <c r="J227" s="374"/>
      <c r="K227" s="374"/>
    </row>
    <row r="228" spans="1:11">
      <c r="A228" s="393" t="s">
        <v>1293</v>
      </c>
      <c r="B228" s="393" t="s">
        <v>25</v>
      </c>
      <c r="C228" s="394">
        <v>18</v>
      </c>
      <c r="D228" s="394"/>
      <c r="E228" s="394">
        <f>C228*D228</f>
        <v>0</v>
      </c>
      <c r="F228" s="394"/>
      <c r="G228" s="394">
        <f>C228*F228</f>
        <v>0</v>
      </c>
      <c r="H228" s="394">
        <f>D228+F228</f>
        <v>0</v>
      </c>
      <c r="I228" s="394">
        <f>E228+G228</f>
        <v>0</v>
      </c>
      <c r="J228" s="374"/>
      <c r="K228" s="374"/>
    </row>
    <row r="229" spans="1:11">
      <c r="A229" s="393" t="s">
        <v>894</v>
      </c>
      <c r="B229" s="393" t="s">
        <v>894</v>
      </c>
      <c r="C229" s="394"/>
      <c r="D229" s="394"/>
      <c r="E229" s="394"/>
      <c r="F229" s="394"/>
      <c r="G229" s="394"/>
      <c r="H229" s="394">
        <f>D229+F229</f>
        <v>0</v>
      </c>
      <c r="I229" s="394">
        <f>E229+G229</f>
        <v>0</v>
      </c>
      <c r="J229" s="374"/>
      <c r="K229" s="374"/>
    </row>
    <row r="230" spans="1:11">
      <c r="A230" s="395" t="s">
        <v>1294</v>
      </c>
      <c r="B230" s="395" t="s">
        <v>894</v>
      </c>
      <c r="C230" s="396"/>
      <c r="D230" s="396"/>
      <c r="E230" s="396"/>
      <c r="F230" s="396"/>
      <c r="G230" s="396"/>
      <c r="H230" s="396"/>
      <c r="I230" s="396"/>
      <c r="J230" s="374"/>
      <c r="K230" s="374"/>
    </row>
    <row r="231" spans="1:11">
      <c r="A231" s="395" t="s">
        <v>1295</v>
      </c>
      <c r="B231" s="395" t="s">
        <v>894</v>
      </c>
      <c r="C231" s="396"/>
      <c r="D231" s="396"/>
      <c r="E231" s="396"/>
      <c r="F231" s="396"/>
      <c r="G231" s="396"/>
      <c r="H231" s="396"/>
      <c r="I231" s="396"/>
      <c r="J231" s="374"/>
      <c r="K231" s="374"/>
    </row>
    <row r="232" spans="1:11">
      <c r="A232" s="393" t="s">
        <v>1296</v>
      </c>
      <c r="B232" s="393" t="s">
        <v>919</v>
      </c>
      <c r="C232" s="394">
        <v>9</v>
      </c>
      <c r="D232" s="394"/>
      <c r="E232" s="394">
        <f>C232*D232</f>
        <v>0</v>
      </c>
      <c r="F232" s="394"/>
      <c r="G232" s="394">
        <f>C232*F232</f>
        <v>0</v>
      </c>
      <c r="H232" s="394">
        <f>D232+F232</f>
        <v>0</v>
      </c>
      <c r="I232" s="394">
        <f>E232+G232</f>
        <v>0</v>
      </c>
      <c r="J232" s="374"/>
      <c r="K232" s="374"/>
    </row>
    <row r="233" spans="1:11">
      <c r="A233" s="393" t="s">
        <v>894</v>
      </c>
      <c r="B233" s="393" t="s">
        <v>894</v>
      </c>
      <c r="C233" s="394"/>
      <c r="D233" s="394"/>
      <c r="E233" s="394"/>
      <c r="F233" s="394"/>
      <c r="G233" s="394"/>
      <c r="H233" s="394">
        <f>D233+F233</f>
        <v>0</v>
      </c>
      <c r="I233" s="394">
        <f>E233+G233</f>
        <v>0</v>
      </c>
      <c r="J233" s="374"/>
      <c r="K233" s="374"/>
    </row>
    <row r="234" spans="1:11">
      <c r="A234" s="395" t="s">
        <v>1080</v>
      </c>
      <c r="B234" s="395" t="s">
        <v>894</v>
      </c>
      <c r="C234" s="396"/>
      <c r="D234" s="396"/>
      <c r="E234" s="396"/>
      <c r="F234" s="396"/>
      <c r="G234" s="396"/>
      <c r="H234" s="396"/>
      <c r="I234" s="396"/>
      <c r="J234" s="374"/>
      <c r="K234" s="374"/>
    </row>
    <row r="235" spans="1:11">
      <c r="A235" s="393" t="s">
        <v>1297</v>
      </c>
      <c r="B235" s="393" t="s">
        <v>21</v>
      </c>
      <c r="C235" s="394">
        <v>450</v>
      </c>
      <c r="D235" s="394"/>
      <c r="E235" s="394">
        <f>C235*D235</f>
        <v>0</v>
      </c>
      <c r="F235" s="394"/>
      <c r="G235" s="394">
        <f>C235*F235</f>
        <v>0</v>
      </c>
      <c r="H235" s="394">
        <f>D235+F235</f>
        <v>0</v>
      </c>
      <c r="I235" s="394">
        <f>E235+G235</f>
        <v>0</v>
      </c>
      <c r="J235" s="374"/>
      <c r="K235" s="374"/>
    </row>
    <row r="236" spans="1:11">
      <c r="A236" s="393" t="s">
        <v>894</v>
      </c>
      <c r="B236" s="393" t="s">
        <v>894</v>
      </c>
      <c r="C236" s="394"/>
      <c r="D236" s="394"/>
      <c r="E236" s="394"/>
      <c r="F236" s="394"/>
      <c r="G236" s="394"/>
      <c r="H236" s="394">
        <f>D236+F236</f>
        <v>0</v>
      </c>
      <c r="I236" s="394">
        <f>E236+G236</f>
        <v>0</v>
      </c>
      <c r="J236" s="374"/>
      <c r="K236" s="374"/>
    </row>
    <row r="237" spans="1:11">
      <c r="A237" s="395" t="s">
        <v>1084</v>
      </c>
      <c r="B237" s="395" t="s">
        <v>894</v>
      </c>
      <c r="C237" s="396"/>
      <c r="D237" s="396"/>
      <c r="E237" s="396"/>
      <c r="F237" s="396"/>
      <c r="G237" s="396"/>
      <c r="H237" s="396"/>
      <c r="I237" s="396"/>
      <c r="J237" s="374"/>
      <c r="K237" s="374"/>
    </row>
    <row r="238" spans="1:11">
      <c r="A238" s="393" t="s">
        <v>1085</v>
      </c>
      <c r="B238" s="393" t="s">
        <v>21</v>
      </c>
      <c r="C238" s="394">
        <v>900</v>
      </c>
      <c r="D238" s="394"/>
      <c r="E238" s="394">
        <f>C238*D238</f>
        <v>0</v>
      </c>
      <c r="F238" s="394"/>
      <c r="G238" s="394">
        <f>C238*F238</f>
        <v>0</v>
      </c>
      <c r="H238" s="394">
        <f>D238+F238</f>
        <v>0</v>
      </c>
      <c r="I238" s="394">
        <f>E238+G238</f>
        <v>0</v>
      </c>
      <c r="J238" s="374"/>
      <c r="K238" s="374"/>
    </row>
    <row r="239" spans="1:11">
      <c r="A239" s="393" t="s">
        <v>894</v>
      </c>
      <c r="B239" s="393" t="s">
        <v>894</v>
      </c>
      <c r="C239" s="394"/>
      <c r="D239" s="394"/>
      <c r="E239" s="394"/>
      <c r="F239" s="394"/>
      <c r="G239" s="394"/>
      <c r="H239" s="394">
        <f>D239+F239</f>
        <v>0</v>
      </c>
      <c r="I239" s="394">
        <f>E239+G239</f>
        <v>0</v>
      </c>
      <c r="J239" s="374"/>
      <c r="K239" s="374"/>
    </row>
    <row r="240" spans="1:11">
      <c r="A240" s="395" t="s">
        <v>1090</v>
      </c>
      <c r="B240" s="395" t="s">
        <v>894</v>
      </c>
      <c r="C240" s="396"/>
      <c r="D240" s="396"/>
      <c r="E240" s="396"/>
      <c r="F240" s="396"/>
      <c r="G240" s="396"/>
      <c r="H240" s="396"/>
      <c r="I240" s="396"/>
      <c r="J240" s="374"/>
      <c r="K240" s="374"/>
    </row>
    <row r="241" spans="1:11">
      <c r="A241" s="393" t="s">
        <v>1091</v>
      </c>
      <c r="B241" s="393" t="s">
        <v>21</v>
      </c>
      <c r="C241" s="394">
        <v>450</v>
      </c>
      <c r="D241" s="394"/>
      <c r="E241" s="394">
        <f>C241*D241</f>
        <v>0</v>
      </c>
      <c r="F241" s="394"/>
      <c r="G241" s="394">
        <f>C241*F241</f>
        <v>0</v>
      </c>
      <c r="H241" s="394">
        <f>D241+F241</f>
        <v>0</v>
      </c>
      <c r="I241" s="394">
        <f>E241+G241</f>
        <v>0</v>
      </c>
      <c r="J241" s="374"/>
      <c r="K241" s="374"/>
    </row>
    <row r="242" spans="1:11">
      <c r="A242" s="393" t="s">
        <v>894</v>
      </c>
      <c r="B242" s="393" t="s">
        <v>894</v>
      </c>
      <c r="C242" s="394"/>
      <c r="D242" s="394"/>
      <c r="E242" s="394"/>
      <c r="F242" s="394"/>
      <c r="G242" s="394"/>
      <c r="H242" s="394">
        <f>D242+F242</f>
        <v>0</v>
      </c>
      <c r="I242" s="394">
        <f>E242+G242</f>
        <v>0</v>
      </c>
      <c r="J242" s="374"/>
      <c r="K242" s="374"/>
    </row>
    <row r="243" spans="1:11">
      <c r="A243" s="395" t="s">
        <v>1088</v>
      </c>
      <c r="B243" s="395" t="s">
        <v>894</v>
      </c>
      <c r="C243" s="396"/>
      <c r="D243" s="396"/>
      <c r="E243" s="396"/>
      <c r="F243" s="396"/>
      <c r="G243" s="396"/>
      <c r="H243" s="396"/>
      <c r="I243" s="396"/>
      <c r="J243" s="374"/>
      <c r="K243" s="374"/>
    </row>
    <row r="244" spans="1:11">
      <c r="A244" s="393" t="s">
        <v>1089</v>
      </c>
      <c r="B244" s="393" t="s">
        <v>21</v>
      </c>
      <c r="C244" s="394">
        <v>6</v>
      </c>
      <c r="D244" s="394"/>
      <c r="E244" s="394">
        <f>C244*D244</f>
        <v>0</v>
      </c>
      <c r="F244" s="394"/>
      <c r="G244" s="394">
        <f>C244*F244</f>
        <v>0</v>
      </c>
      <c r="H244" s="394">
        <f>D244+F244</f>
        <v>0</v>
      </c>
      <c r="I244" s="394">
        <f>E244+G244</f>
        <v>0</v>
      </c>
      <c r="J244" s="374"/>
      <c r="K244" s="374"/>
    </row>
    <row r="245" spans="1:11">
      <c r="A245" s="393" t="s">
        <v>894</v>
      </c>
      <c r="B245" s="393" t="s">
        <v>894</v>
      </c>
      <c r="C245" s="394"/>
      <c r="D245" s="394"/>
      <c r="E245" s="394"/>
      <c r="F245" s="394"/>
      <c r="G245" s="394"/>
      <c r="H245" s="394">
        <f>D245+F245</f>
        <v>0</v>
      </c>
      <c r="I245" s="394">
        <f>E245+G245</f>
        <v>0</v>
      </c>
      <c r="J245" s="374"/>
      <c r="K245" s="374"/>
    </row>
    <row r="246" spans="1:11">
      <c r="A246" s="395" t="s">
        <v>1083</v>
      </c>
      <c r="B246" s="395" t="s">
        <v>894</v>
      </c>
      <c r="C246" s="396"/>
      <c r="D246" s="396"/>
      <c r="E246" s="396"/>
      <c r="F246" s="396"/>
      <c r="G246" s="396"/>
      <c r="H246" s="396"/>
      <c r="I246" s="396"/>
      <c r="J246" s="374"/>
      <c r="K246" s="374"/>
    </row>
    <row r="247" spans="1:11">
      <c r="A247" s="393" t="s">
        <v>1297</v>
      </c>
      <c r="B247" s="393" t="s">
        <v>21</v>
      </c>
      <c r="C247" s="394">
        <v>450</v>
      </c>
      <c r="D247" s="394"/>
      <c r="E247" s="394">
        <f>C247*D247</f>
        <v>0</v>
      </c>
      <c r="F247" s="394"/>
      <c r="G247" s="394">
        <f>C247*F247</f>
        <v>0</v>
      </c>
      <c r="H247" s="394">
        <f>D247+F247</f>
        <v>0</v>
      </c>
      <c r="I247" s="394">
        <f>E247+G247</f>
        <v>0</v>
      </c>
      <c r="J247" s="374"/>
      <c r="K247" s="374"/>
    </row>
    <row r="248" spans="1:11">
      <c r="A248" s="393" t="s">
        <v>894</v>
      </c>
      <c r="B248" s="393" t="s">
        <v>894</v>
      </c>
      <c r="C248" s="394"/>
      <c r="D248" s="394"/>
      <c r="E248" s="394"/>
      <c r="F248" s="394"/>
      <c r="G248" s="394"/>
      <c r="H248" s="394">
        <f>D248+F248</f>
        <v>0</v>
      </c>
      <c r="I248" s="394">
        <f>E248+G248</f>
        <v>0</v>
      </c>
      <c r="J248" s="374"/>
      <c r="K248" s="374"/>
    </row>
    <row r="249" spans="1:11">
      <c r="A249" s="395" t="s">
        <v>1292</v>
      </c>
      <c r="B249" s="395" t="s">
        <v>894</v>
      </c>
      <c r="C249" s="396"/>
      <c r="D249" s="396"/>
      <c r="E249" s="396"/>
      <c r="F249" s="396"/>
      <c r="G249" s="396"/>
      <c r="H249" s="396"/>
      <c r="I249" s="396"/>
      <c r="J249" s="374"/>
      <c r="K249" s="374"/>
    </row>
    <row r="250" spans="1:11">
      <c r="A250" s="393" t="s">
        <v>1298</v>
      </c>
      <c r="B250" s="393" t="s">
        <v>25</v>
      </c>
      <c r="C250" s="394">
        <v>50</v>
      </c>
      <c r="D250" s="394"/>
      <c r="E250" s="394">
        <f>C250*D250</f>
        <v>0</v>
      </c>
      <c r="F250" s="394"/>
      <c r="G250" s="394">
        <f>C250*F250</f>
        <v>0</v>
      </c>
      <c r="H250" s="394">
        <f>D250+F250</f>
        <v>0</v>
      </c>
      <c r="I250" s="394">
        <f>E250+G250</f>
        <v>0</v>
      </c>
      <c r="J250" s="374"/>
      <c r="K250" s="374"/>
    </row>
    <row r="251" spans="1:11">
      <c r="A251" s="393" t="s">
        <v>894</v>
      </c>
      <c r="B251" s="393" t="s">
        <v>894</v>
      </c>
      <c r="C251" s="394"/>
      <c r="D251" s="394"/>
      <c r="E251" s="394"/>
      <c r="F251" s="394"/>
      <c r="G251" s="394"/>
      <c r="H251" s="394">
        <f>D251+F251</f>
        <v>0</v>
      </c>
      <c r="I251" s="394">
        <f>E251+G251</f>
        <v>0</v>
      </c>
      <c r="J251" s="374"/>
      <c r="K251" s="374"/>
    </row>
    <row r="252" spans="1:11">
      <c r="A252" s="395" t="s">
        <v>1092</v>
      </c>
      <c r="B252" s="395" t="s">
        <v>894</v>
      </c>
      <c r="C252" s="396"/>
      <c r="D252" s="396"/>
      <c r="E252" s="396"/>
      <c r="F252" s="396"/>
      <c r="G252" s="396"/>
      <c r="H252" s="396"/>
      <c r="I252" s="396"/>
      <c r="J252" s="374"/>
      <c r="K252" s="374"/>
    </row>
    <row r="253" spans="1:11">
      <c r="A253" s="393" t="s">
        <v>1093</v>
      </c>
      <c r="B253" s="393" t="s">
        <v>34</v>
      </c>
      <c r="C253" s="394">
        <v>900</v>
      </c>
      <c r="D253" s="394"/>
      <c r="E253" s="394">
        <f>C253*D253</f>
        <v>0</v>
      </c>
      <c r="F253" s="394"/>
      <c r="G253" s="394">
        <f>C253*F253</f>
        <v>0</v>
      </c>
      <c r="H253" s="394">
        <f>D253+F253</f>
        <v>0</v>
      </c>
      <c r="I253" s="394">
        <f>E253+G253</f>
        <v>0</v>
      </c>
      <c r="J253" s="374"/>
      <c r="K253" s="374"/>
    </row>
    <row r="254" spans="1:11">
      <c r="A254" s="393" t="s">
        <v>894</v>
      </c>
      <c r="B254" s="393" t="s">
        <v>894</v>
      </c>
      <c r="C254" s="394"/>
      <c r="D254" s="394"/>
      <c r="E254" s="394"/>
      <c r="F254" s="394"/>
      <c r="G254" s="394"/>
      <c r="H254" s="394">
        <f>D254+F254</f>
        <v>0</v>
      </c>
      <c r="I254" s="394">
        <f>E254+G254</f>
        <v>0</v>
      </c>
      <c r="J254" s="374"/>
      <c r="K254" s="374"/>
    </row>
    <row r="255" spans="1:11">
      <c r="A255" s="395" t="s">
        <v>1299</v>
      </c>
      <c r="B255" s="395" t="s">
        <v>894</v>
      </c>
      <c r="C255" s="396"/>
      <c r="D255" s="396"/>
      <c r="E255" s="396"/>
      <c r="F255" s="396"/>
      <c r="G255" s="396"/>
      <c r="H255" s="396"/>
      <c r="I255" s="396"/>
      <c r="J255" s="374"/>
      <c r="K255" s="374"/>
    </row>
    <row r="256" spans="1:11">
      <c r="A256" s="393" t="s">
        <v>1300</v>
      </c>
      <c r="B256" s="393" t="s">
        <v>919</v>
      </c>
      <c r="C256" s="394">
        <v>10</v>
      </c>
      <c r="D256" s="394"/>
      <c r="E256" s="394">
        <f>C256*D256</f>
        <v>0</v>
      </c>
      <c r="F256" s="394"/>
      <c r="G256" s="394">
        <f>C256*F256</f>
        <v>0</v>
      </c>
      <c r="H256" s="394">
        <f>D256+F256</f>
        <v>0</v>
      </c>
      <c r="I256" s="394">
        <f>E256+G256</f>
        <v>0</v>
      </c>
      <c r="J256" s="374"/>
      <c r="K256" s="374"/>
    </row>
    <row r="257" spans="1:11">
      <c r="A257" s="393" t="s">
        <v>894</v>
      </c>
      <c r="B257" s="393" t="s">
        <v>894</v>
      </c>
      <c r="C257" s="394"/>
      <c r="D257" s="394"/>
      <c r="E257" s="394"/>
      <c r="F257" s="394"/>
      <c r="G257" s="394"/>
      <c r="H257" s="394">
        <f>D257+F257</f>
        <v>0</v>
      </c>
      <c r="I257" s="394">
        <f>E257+G257</f>
        <v>0</v>
      </c>
      <c r="J257" s="374"/>
      <c r="K257" s="374"/>
    </row>
    <row r="258" spans="1:11">
      <c r="A258" s="395" t="s">
        <v>1094</v>
      </c>
      <c r="B258" s="395" t="s">
        <v>894</v>
      </c>
      <c r="C258" s="396"/>
      <c r="D258" s="396"/>
      <c r="E258" s="396"/>
      <c r="F258" s="396"/>
      <c r="G258" s="396"/>
      <c r="H258" s="396"/>
      <c r="I258" s="396"/>
      <c r="J258" s="374"/>
      <c r="K258" s="374"/>
    </row>
    <row r="259" spans="1:11">
      <c r="A259" s="393" t="s">
        <v>1095</v>
      </c>
      <c r="B259" s="393" t="s">
        <v>919</v>
      </c>
      <c r="C259" s="394">
        <v>10</v>
      </c>
      <c r="D259" s="394"/>
      <c r="E259" s="394">
        <f>C259*D259</f>
        <v>0</v>
      </c>
      <c r="F259" s="394"/>
      <c r="G259" s="394">
        <f>C259*F259</f>
        <v>0</v>
      </c>
      <c r="H259" s="394">
        <f>D259+F259</f>
        <v>0</v>
      </c>
      <c r="I259" s="394">
        <f>E259+G259</f>
        <v>0</v>
      </c>
      <c r="J259" s="374"/>
      <c r="K259" s="374"/>
    </row>
    <row r="260" spans="1:11">
      <c r="A260" s="393" t="s">
        <v>894</v>
      </c>
      <c r="B260" s="393" t="s">
        <v>894</v>
      </c>
      <c r="C260" s="394"/>
      <c r="D260" s="394"/>
      <c r="E260" s="394"/>
      <c r="F260" s="394"/>
      <c r="G260" s="394"/>
      <c r="H260" s="394">
        <f>D260+F260</f>
        <v>0</v>
      </c>
      <c r="I260" s="394">
        <f>E260+G260</f>
        <v>0</v>
      </c>
      <c r="J260" s="374"/>
      <c r="K260" s="374"/>
    </row>
    <row r="261" spans="1:11">
      <c r="A261" s="391" t="s">
        <v>912</v>
      </c>
      <c r="B261" s="391" t="s">
        <v>894</v>
      </c>
      <c r="C261" s="392"/>
      <c r="D261" s="392"/>
      <c r="E261" s="392">
        <f>SUM(E197:E260)</f>
        <v>0</v>
      </c>
      <c r="F261" s="392"/>
      <c r="G261" s="392">
        <f>SUM(G197:G260)</f>
        <v>0</v>
      </c>
      <c r="H261" s="392"/>
      <c r="I261" s="392">
        <f>SUM(I197:I260)</f>
        <v>0</v>
      </c>
      <c r="J261" s="374"/>
      <c r="K261" s="374"/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C16DDB-8923-4C11-AED0-3DAEFA215E0D}">
  <dimension ref="A1:BJ112"/>
  <sheetViews>
    <sheetView workbookViewId="0">
      <selection activeCell="C4" sqref="C4:C5"/>
    </sheetView>
  </sheetViews>
  <sheetFormatPr defaultColWidth="11.5703125" defaultRowHeight="12.75"/>
  <cols>
    <col min="1" max="1" width="3.7109375" style="412" customWidth="1"/>
    <col min="2" max="2" width="14.28515625" style="412" customWidth="1"/>
    <col min="3" max="3" width="71" style="412" customWidth="1"/>
    <col min="4" max="5" width="11.5703125" style="412"/>
    <col min="6" max="6" width="4.28515625" style="412" customWidth="1"/>
    <col min="7" max="7" width="12.85546875" style="412" customWidth="1"/>
    <col min="8" max="8" width="12" style="412" customWidth="1"/>
    <col min="9" max="11" width="14.28515625" style="412" customWidth="1"/>
    <col min="12" max="12" width="11.7109375" style="412" customWidth="1"/>
    <col min="13" max="24" width="11.5703125" style="412"/>
    <col min="25" max="62" width="12.140625" style="412" hidden="1" customWidth="1"/>
    <col min="63" max="256" width="11.5703125" style="412"/>
    <col min="257" max="257" width="3.7109375" style="412" customWidth="1"/>
    <col min="258" max="258" width="14.28515625" style="412" customWidth="1"/>
    <col min="259" max="259" width="71" style="412" customWidth="1"/>
    <col min="260" max="261" width="11.5703125" style="412"/>
    <col min="262" max="262" width="4.28515625" style="412" customWidth="1"/>
    <col min="263" max="263" width="12.85546875" style="412" customWidth="1"/>
    <col min="264" max="264" width="12" style="412" customWidth="1"/>
    <col min="265" max="267" width="14.28515625" style="412" customWidth="1"/>
    <col min="268" max="268" width="11.7109375" style="412" customWidth="1"/>
    <col min="269" max="280" width="11.5703125" style="412"/>
    <col min="281" max="318" width="0" style="412" hidden="1" customWidth="1"/>
    <col min="319" max="512" width="11.5703125" style="412"/>
    <col min="513" max="513" width="3.7109375" style="412" customWidth="1"/>
    <col min="514" max="514" width="14.28515625" style="412" customWidth="1"/>
    <col min="515" max="515" width="71" style="412" customWidth="1"/>
    <col min="516" max="517" width="11.5703125" style="412"/>
    <col min="518" max="518" width="4.28515625" style="412" customWidth="1"/>
    <col min="519" max="519" width="12.85546875" style="412" customWidth="1"/>
    <col min="520" max="520" width="12" style="412" customWidth="1"/>
    <col min="521" max="523" width="14.28515625" style="412" customWidth="1"/>
    <col min="524" max="524" width="11.7109375" style="412" customWidth="1"/>
    <col min="525" max="536" width="11.5703125" style="412"/>
    <col min="537" max="574" width="0" style="412" hidden="1" customWidth="1"/>
    <col min="575" max="768" width="11.5703125" style="412"/>
    <col min="769" max="769" width="3.7109375" style="412" customWidth="1"/>
    <col min="770" max="770" width="14.28515625" style="412" customWidth="1"/>
    <col min="771" max="771" width="71" style="412" customWidth="1"/>
    <col min="772" max="773" width="11.5703125" style="412"/>
    <col min="774" max="774" width="4.28515625" style="412" customWidth="1"/>
    <col min="775" max="775" width="12.85546875" style="412" customWidth="1"/>
    <col min="776" max="776" width="12" style="412" customWidth="1"/>
    <col min="777" max="779" width="14.28515625" style="412" customWidth="1"/>
    <col min="780" max="780" width="11.7109375" style="412" customWidth="1"/>
    <col min="781" max="792" width="11.5703125" style="412"/>
    <col min="793" max="830" width="0" style="412" hidden="1" customWidth="1"/>
    <col min="831" max="1024" width="11.5703125" style="412"/>
    <col min="1025" max="1025" width="3.7109375" style="412" customWidth="1"/>
    <col min="1026" max="1026" width="14.28515625" style="412" customWidth="1"/>
    <col min="1027" max="1027" width="71" style="412" customWidth="1"/>
    <col min="1028" max="1029" width="11.5703125" style="412"/>
    <col min="1030" max="1030" width="4.28515625" style="412" customWidth="1"/>
    <col min="1031" max="1031" width="12.85546875" style="412" customWidth="1"/>
    <col min="1032" max="1032" width="12" style="412" customWidth="1"/>
    <col min="1033" max="1035" width="14.28515625" style="412" customWidth="1"/>
    <col min="1036" max="1036" width="11.7109375" style="412" customWidth="1"/>
    <col min="1037" max="1048" width="11.5703125" style="412"/>
    <col min="1049" max="1086" width="0" style="412" hidden="1" customWidth="1"/>
    <col min="1087" max="1280" width="11.5703125" style="412"/>
    <col min="1281" max="1281" width="3.7109375" style="412" customWidth="1"/>
    <col min="1282" max="1282" width="14.28515625" style="412" customWidth="1"/>
    <col min="1283" max="1283" width="71" style="412" customWidth="1"/>
    <col min="1284" max="1285" width="11.5703125" style="412"/>
    <col min="1286" max="1286" width="4.28515625" style="412" customWidth="1"/>
    <col min="1287" max="1287" width="12.85546875" style="412" customWidth="1"/>
    <col min="1288" max="1288" width="12" style="412" customWidth="1"/>
    <col min="1289" max="1291" width="14.28515625" style="412" customWidth="1"/>
    <col min="1292" max="1292" width="11.7109375" style="412" customWidth="1"/>
    <col min="1293" max="1304" width="11.5703125" style="412"/>
    <col min="1305" max="1342" width="0" style="412" hidden="1" customWidth="1"/>
    <col min="1343" max="1536" width="11.5703125" style="412"/>
    <col min="1537" max="1537" width="3.7109375" style="412" customWidth="1"/>
    <col min="1538" max="1538" width="14.28515625" style="412" customWidth="1"/>
    <col min="1539" max="1539" width="71" style="412" customWidth="1"/>
    <col min="1540" max="1541" width="11.5703125" style="412"/>
    <col min="1542" max="1542" width="4.28515625" style="412" customWidth="1"/>
    <col min="1543" max="1543" width="12.85546875" style="412" customWidth="1"/>
    <col min="1544" max="1544" width="12" style="412" customWidth="1"/>
    <col min="1545" max="1547" width="14.28515625" style="412" customWidth="1"/>
    <col min="1548" max="1548" width="11.7109375" style="412" customWidth="1"/>
    <col min="1549" max="1560" width="11.5703125" style="412"/>
    <col min="1561" max="1598" width="0" style="412" hidden="1" customWidth="1"/>
    <col min="1599" max="1792" width="11.5703125" style="412"/>
    <col min="1793" max="1793" width="3.7109375" style="412" customWidth="1"/>
    <col min="1794" max="1794" width="14.28515625" style="412" customWidth="1"/>
    <col min="1795" max="1795" width="71" style="412" customWidth="1"/>
    <col min="1796" max="1797" width="11.5703125" style="412"/>
    <col min="1798" max="1798" width="4.28515625" style="412" customWidth="1"/>
    <col min="1799" max="1799" width="12.85546875" style="412" customWidth="1"/>
    <col min="1800" max="1800" width="12" style="412" customWidth="1"/>
    <col min="1801" max="1803" width="14.28515625" style="412" customWidth="1"/>
    <col min="1804" max="1804" width="11.7109375" style="412" customWidth="1"/>
    <col min="1805" max="1816" width="11.5703125" style="412"/>
    <col min="1817" max="1854" width="0" style="412" hidden="1" customWidth="1"/>
    <col min="1855" max="2048" width="11.5703125" style="412"/>
    <col min="2049" max="2049" width="3.7109375" style="412" customWidth="1"/>
    <col min="2050" max="2050" width="14.28515625" style="412" customWidth="1"/>
    <col min="2051" max="2051" width="71" style="412" customWidth="1"/>
    <col min="2052" max="2053" width="11.5703125" style="412"/>
    <col min="2054" max="2054" width="4.28515625" style="412" customWidth="1"/>
    <col min="2055" max="2055" width="12.85546875" style="412" customWidth="1"/>
    <col min="2056" max="2056" width="12" style="412" customWidth="1"/>
    <col min="2057" max="2059" width="14.28515625" style="412" customWidth="1"/>
    <col min="2060" max="2060" width="11.7109375" style="412" customWidth="1"/>
    <col min="2061" max="2072" width="11.5703125" style="412"/>
    <col min="2073" max="2110" width="0" style="412" hidden="1" customWidth="1"/>
    <col min="2111" max="2304" width="11.5703125" style="412"/>
    <col min="2305" max="2305" width="3.7109375" style="412" customWidth="1"/>
    <col min="2306" max="2306" width="14.28515625" style="412" customWidth="1"/>
    <col min="2307" max="2307" width="71" style="412" customWidth="1"/>
    <col min="2308" max="2309" width="11.5703125" style="412"/>
    <col min="2310" max="2310" width="4.28515625" style="412" customWidth="1"/>
    <col min="2311" max="2311" width="12.85546875" style="412" customWidth="1"/>
    <col min="2312" max="2312" width="12" style="412" customWidth="1"/>
    <col min="2313" max="2315" width="14.28515625" style="412" customWidth="1"/>
    <col min="2316" max="2316" width="11.7109375" style="412" customWidth="1"/>
    <col min="2317" max="2328" width="11.5703125" style="412"/>
    <col min="2329" max="2366" width="0" style="412" hidden="1" customWidth="1"/>
    <col min="2367" max="2560" width="11.5703125" style="412"/>
    <col min="2561" max="2561" width="3.7109375" style="412" customWidth="1"/>
    <col min="2562" max="2562" width="14.28515625" style="412" customWidth="1"/>
    <col min="2563" max="2563" width="71" style="412" customWidth="1"/>
    <col min="2564" max="2565" width="11.5703125" style="412"/>
    <col min="2566" max="2566" width="4.28515625" style="412" customWidth="1"/>
    <col min="2567" max="2567" width="12.85546875" style="412" customWidth="1"/>
    <col min="2568" max="2568" width="12" style="412" customWidth="1"/>
    <col min="2569" max="2571" width="14.28515625" style="412" customWidth="1"/>
    <col min="2572" max="2572" width="11.7109375" style="412" customWidth="1"/>
    <col min="2573" max="2584" width="11.5703125" style="412"/>
    <col min="2585" max="2622" width="0" style="412" hidden="1" customWidth="1"/>
    <col min="2623" max="2816" width="11.5703125" style="412"/>
    <col min="2817" max="2817" width="3.7109375" style="412" customWidth="1"/>
    <col min="2818" max="2818" width="14.28515625" style="412" customWidth="1"/>
    <col min="2819" max="2819" width="71" style="412" customWidth="1"/>
    <col min="2820" max="2821" width="11.5703125" style="412"/>
    <col min="2822" max="2822" width="4.28515625" style="412" customWidth="1"/>
    <col min="2823" max="2823" width="12.85546875" style="412" customWidth="1"/>
    <col min="2824" max="2824" width="12" style="412" customWidth="1"/>
    <col min="2825" max="2827" width="14.28515625" style="412" customWidth="1"/>
    <col min="2828" max="2828" width="11.7109375" style="412" customWidth="1"/>
    <col min="2829" max="2840" width="11.5703125" style="412"/>
    <col min="2841" max="2878" width="0" style="412" hidden="1" customWidth="1"/>
    <col min="2879" max="3072" width="11.5703125" style="412"/>
    <col min="3073" max="3073" width="3.7109375" style="412" customWidth="1"/>
    <col min="3074" max="3074" width="14.28515625" style="412" customWidth="1"/>
    <col min="3075" max="3075" width="71" style="412" customWidth="1"/>
    <col min="3076" max="3077" width="11.5703125" style="412"/>
    <col min="3078" max="3078" width="4.28515625" style="412" customWidth="1"/>
    <col min="3079" max="3079" width="12.85546875" style="412" customWidth="1"/>
    <col min="3080" max="3080" width="12" style="412" customWidth="1"/>
    <col min="3081" max="3083" width="14.28515625" style="412" customWidth="1"/>
    <col min="3084" max="3084" width="11.7109375" style="412" customWidth="1"/>
    <col min="3085" max="3096" width="11.5703125" style="412"/>
    <col min="3097" max="3134" width="0" style="412" hidden="1" customWidth="1"/>
    <col min="3135" max="3328" width="11.5703125" style="412"/>
    <col min="3329" max="3329" width="3.7109375" style="412" customWidth="1"/>
    <col min="3330" max="3330" width="14.28515625" style="412" customWidth="1"/>
    <col min="3331" max="3331" width="71" style="412" customWidth="1"/>
    <col min="3332" max="3333" width="11.5703125" style="412"/>
    <col min="3334" max="3334" width="4.28515625" style="412" customWidth="1"/>
    <col min="3335" max="3335" width="12.85546875" style="412" customWidth="1"/>
    <col min="3336" max="3336" width="12" style="412" customWidth="1"/>
    <col min="3337" max="3339" width="14.28515625" style="412" customWidth="1"/>
    <col min="3340" max="3340" width="11.7109375" style="412" customWidth="1"/>
    <col min="3341" max="3352" width="11.5703125" style="412"/>
    <col min="3353" max="3390" width="0" style="412" hidden="1" customWidth="1"/>
    <col min="3391" max="3584" width="11.5703125" style="412"/>
    <col min="3585" max="3585" width="3.7109375" style="412" customWidth="1"/>
    <col min="3586" max="3586" width="14.28515625" style="412" customWidth="1"/>
    <col min="3587" max="3587" width="71" style="412" customWidth="1"/>
    <col min="3588" max="3589" width="11.5703125" style="412"/>
    <col min="3590" max="3590" width="4.28515625" style="412" customWidth="1"/>
    <col min="3591" max="3591" width="12.85546875" style="412" customWidth="1"/>
    <col min="3592" max="3592" width="12" style="412" customWidth="1"/>
    <col min="3593" max="3595" width="14.28515625" style="412" customWidth="1"/>
    <col min="3596" max="3596" width="11.7109375" style="412" customWidth="1"/>
    <col min="3597" max="3608" width="11.5703125" style="412"/>
    <col min="3609" max="3646" width="0" style="412" hidden="1" customWidth="1"/>
    <col min="3647" max="3840" width="11.5703125" style="412"/>
    <col min="3841" max="3841" width="3.7109375" style="412" customWidth="1"/>
    <col min="3842" max="3842" width="14.28515625" style="412" customWidth="1"/>
    <col min="3843" max="3843" width="71" style="412" customWidth="1"/>
    <col min="3844" max="3845" width="11.5703125" style="412"/>
    <col min="3846" max="3846" width="4.28515625" style="412" customWidth="1"/>
    <col min="3847" max="3847" width="12.85546875" style="412" customWidth="1"/>
    <col min="3848" max="3848" width="12" style="412" customWidth="1"/>
    <col min="3849" max="3851" width="14.28515625" style="412" customWidth="1"/>
    <col min="3852" max="3852" width="11.7109375" style="412" customWidth="1"/>
    <col min="3853" max="3864" width="11.5703125" style="412"/>
    <col min="3865" max="3902" width="0" style="412" hidden="1" customWidth="1"/>
    <col min="3903" max="4096" width="11.5703125" style="412"/>
    <col min="4097" max="4097" width="3.7109375" style="412" customWidth="1"/>
    <col min="4098" max="4098" width="14.28515625" style="412" customWidth="1"/>
    <col min="4099" max="4099" width="71" style="412" customWidth="1"/>
    <col min="4100" max="4101" width="11.5703125" style="412"/>
    <col min="4102" max="4102" width="4.28515625" style="412" customWidth="1"/>
    <col min="4103" max="4103" width="12.85546875" style="412" customWidth="1"/>
    <col min="4104" max="4104" width="12" style="412" customWidth="1"/>
    <col min="4105" max="4107" width="14.28515625" style="412" customWidth="1"/>
    <col min="4108" max="4108" width="11.7109375" style="412" customWidth="1"/>
    <col min="4109" max="4120" width="11.5703125" style="412"/>
    <col min="4121" max="4158" width="0" style="412" hidden="1" customWidth="1"/>
    <col min="4159" max="4352" width="11.5703125" style="412"/>
    <col min="4353" max="4353" width="3.7109375" style="412" customWidth="1"/>
    <col min="4354" max="4354" width="14.28515625" style="412" customWidth="1"/>
    <col min="4355" max="4355" width="71" style="412" customWidth="1"/>
    <col min="4356" max="4357" width="11.5703125" style="412"/>
    <col min="4358" max="4358" width="4.28515625" style="412" customWidth="1"/>
    <col min="4359" max="4359" width="12.85546875" style="412" customWidth="1"/>
    <col min="4360" max="4360" width="12" style="412" customWidth="1"/>
    <col min="4361" max="4363" width="14.28515625" style="412" customWidth="1"/>
    <col min="4364" max="4364" width="11.7109375" style="412" customWidth="1"/>
    <col min="4365" max="4376" width="11.5703125" style="412"/>
    <col min="4377" max="4414" width="0" style="412" hidden="1" customWidth="1"/>
    <col min="4415" max="4608" width="11.5703125" style="412"/>
    <col min="4609" max="4609" width="3.7109375" style="412" customWidth="1"/>
    <col min="4610" max="4610" width="14.28515625" style="412" customWidth="1"/>
    <col min="4611" max="4611" width="71" style="412" customWidth="1"/>
    <col min="4612" max="4613" width="11.5703125" style="412"/>
    <col min="4614" max="4614" width="4.28515625" style="412" customWidth="1"/>
    <col min="4615" max="4615" width="12.85546875" style="412" customWidth="1"/>
    <col min="4616" max="4616" width="12" style="412" customWidth="1"/>
    <col min="4617" max="4619" width="14.28515625" style="412" customWidth="1"/>
    <col min="4620" max="4620" width="11.7109375" style="412" customWidth="1"/>
    <col min="4621" max="4632" width="11.5703125" style="412"/>
    <col min="4633" max="4670" width="0" style="412" hidden="1" customWidth="1"/>
    <col min="4671" max="4864" width="11.5703125" style="412"/>
    <col min="4865" max="4865" width="3.7109375" style="412" customWidth="1"/>
    <col min="4866" max="4866" width="14.28515625" style="412" customWidth="1"/>
    <col min="4867" max="4867" width="71" style="412" customWidth="1"/>
    <col min="4868" max="4869" width="11.5703125" style="412"/>
    <col min="4870" max="4870" width="4.28515625" style="412" customWidth="1"/>
    <col min="4871" max="4871" width="12.85546875" style="412" customWidth="1"/>
    <col min="4872" max="4872" width="12" style="412" customWidth="1"/>
    <col min="4873" max="4875" width="14.28515625" style="412" customWidth="1"/>
    <col min="4876" max="4876" width="11.7109375" style="412" customWidth="1"/>
    <col min="4877" max="4888" width="11.5703125" style="412"/>
    <col min="4889" max="4926" width="0" style="412" hidden="1" customWidth="1"/>
    <col min="4927" max="5120" width="11.5703125" style="412"/>
    <col min="5121" max="5121" width="3.7109375" style="412" customWidth="1"/>
    <col min="5122" max="5122" width="14.28515625" style="412" customWidth="1"/>
    <col min="5123" max="5123" width="71" style="412" customWidth="1"/>
    <col min="5124" max="5125" width="11.5703125" style="412"/>
    <col min="5126" max="5126" width="4.28515625" style="412" customWidth="1"/>
    <col min="5127" max="5127" width="12.85546875" style="412" customWidth="1"/>
    <col min="5128" max="5128" width="12" style="412" customWidth="1"/>
    <col min="5129" max="5131" width="14.28515625" style="412" customWidth="1"/>
    <col min="5132" max="5132" width="11.7109375" style="412" customWidth="1"/>
    <col min="5133" max="5144" width="11.5703125" style="412"/>
    <col min="5145" max="5182" width="0" style="412" hidden="1" customWidth="1"/>
    <col min="5183" max="5376" width="11.5703125" style="412"/>
    <col min="5377" max="5377" width="3.7109375" style="412" customWidth="1"/>
    <col min="5378" max="5378" width="14.28515625" style="412" customWidth="1"/>
    <col min="5379" max="5379" width="71" style="412" customWidth="1"/>
    <col min="5380" max="5381" width="11.5703125" style="412"/>
    <col min="5382" max="5382" width="4.28515625" style="412" customWidth="1"/>
    <col min="5383" max="5383" width="12.85546875" style="412" customWidth="1"/>
    <col min="5384" max="5384" width="12" style="412" customWidth="1"/>
    <col min="5385" max="5387" width="14.28515625" style="412" customWidth="1"/>
    <col min="5388" max="5388" width="11.7109375" style="412" customWidth="1"/>
    <col min="5389" max="5400" width="11.5703125" style="412"/>
    <col min="5401" max="5438" width="0" style="412" hidden="1" customWidth="1"/>
    <col min="5439" max="5632" width="11.5703125" style="412"/>
    <col min="5633" max="5633" width="3.7109375" style="412" customWidth="1"/>
    <col min="5634" max="5634" width="14.28515625" style="412" customWidth="1"/>
    <col min="5635" max="5635" width="71" style="412" customWidth="1"/>
    <col min="5636" max="5637" width="11.5703125" style="412"/>
    <col min="5638" max="5638" width="4.28515625" style="412" customWidth="1"/>
    <col min="5639" max="5639" width="12.85546875" style="412" customWidth="1"/>
    <col min="5640" max="5640" width="12" style="412" customWidth="1"/>
    <col min="5641" max="5643" width="14.28515625" style="412" customWidth="1"/>
    <col min="5644" max="5644" width="11.7109375" style="412" customWidth="1"/>
    <col min="5645" max="5656" width="11.5703125" style="412"/>
    <col min="5657" max="5694" width="0" style="412" hidden="1" customWidth="1"/>
    <col min="5695" max="5888" width="11.5703125" style="412"/>
    <col min="5889" max="5889" width="3.7109375" style="412" customWidth="1"/>
    <col min="5890" max="5890" width="14.28515625" style="412" customWidth="1"/>
    <col min="5891" max="5891" width="71" style="412" customWidth="1"/>
    <col min="5892" max="5893" width="11.5703125" style="412"/>
    <col min="5894" max="5894" width="4.28515625" style="412" customWidth="1"/>
    <col min="5895" max="5895" width="12.85546875" style="412" customWidth="1"/>
    <col min="5896" max="5896" width="12" style="412" customWidth="1"/>
    <col min="5897" max="5899" width="14.28515625" style="412" customWidth="1"/>
    <col min="5900" max="5900" width="11.7109375" style="412" customWidth="1"/>
    <col min="5901" max="5912" width="11.5703125" style="412"/>
    <col min="5913" max="5950" width="0" style="412" hidden="1" customWidth="1"/>
    <col min="5951" max="6144" width="11.5703125" style="412"/>
    <col min="6145" max="6145" width="3.7109375" style="412" customWidth="1"/>
    <col min="6146" max="6146" width="14.28515625" style="412" customWidth="1"/>
    <col min="6147" max="6147" width="71" style="412" customWidth="1"/>
    <col min="6148" max="6149" width="11.5703125" style="412"/>
    <col min="6150" max="6150" width="4.28515625" style="412" customWidth="1"/>
    <col min="6151" max="6151" width="12.85546875" style="412" customWidth="1"/>
    <col min="6152" max="6152" width="12" style="412" customWidth="1"/>
    <col min="6153" max="6155" width="14.28515625" style="412" customWidth="1"/>
    <col min="6156" max="6156" width="11.7109375" style="412" customWidth="1"/>
    <col min="6157" max="6168" width="11.5703125" style="412"/>
    <col min="6169" max="6206" width="0" style="412" hidden="1" customWidth="1"/>
    <col min="6207" max="6400" width="11.5703125" style="412"/>
    <col min="6401" max="6401" width="3.7109375" style="412" customWidth="1"/>
    <col min="6402" max="6402" width="14.28515625" style="412" customWidth="1"/>
    <col min="6403" max="6403" width="71" style="412" customWidth="1"/>
    <col min="6404" max="6405" width="11.5703125" style="412"/>
    <col min="6406" max="6406" width="4.28515625" style="412" customWidth="1"/>
    <col min="6407" max="6407" width="12.85546875" style="412" customWidth="1"/>
    <col min="6408" max="6408" width="12" style="412" customWidth="1"/>
    <col min="6409" max="6411" width="14.28515625" style="412" customWidth="1"/>
    <col min="6412" max="6412" width="11.7109375" style="412" customWidth="1"/>
    <col min="6413" max="6424" width="11.5703125" style="412"/>
    <col min="6425" max="6462" width="0" style="412" hidden="1" customWidth="1"/>
    <col min="6463" max="6656" width="11.5703125" style="412"/>
    <col min="6657" max="6657" width="3.7109375" style="412" customWidth="1"/>
    <col min="6658" max="6658" width="14.28515625" style="412" customWidth="1"/>
    <col min="6659" max="6659" width="71" style="412" customWidth="1"/>
    <col min="6660" max="6661" width="11.5703125" style="412"/>
    <col min="6662" max="6662" width="4.28515625" style="412" customWidth="1"/>
    <col min="6663" max="6663" width="12.85546875" style="412" customWidth="1"/>
    <col min="6664" max="6664" width="12" style="412" customWidth="1"/>
    <col min="6665" max="6667" width="14.28515625" style="412" customWidth="1"/>
    <col min="6668" max="6668" width="11.7109375" style="412" customWidth="1"/>
    <col min="6669" max="6680" width="11.5703125" style="412"/>
    <col min="6681" max="6718" width="0" style="412" hidden="1" customWidth="1"/>
    <col min="6719" max="6912" width="11.5703125" style="412"/>
    <col min="6913" max="6913" width="3.7109375" style="412" customWidth="1"/>
    <col min="6914" max="6914" width="14.28515625" style="412" customWidth="1"/>
    <col min="6915" max="6915" width="71" style="412" customWidth="1"/>
    <col min="6916" max="6917" width="11.5703125" style="412"/>
    <col min="6918" max="6918" width="4.28515625" style="412" customWidth="1"/>
    <col min="6919" max="6919" width="12.85546875" style="412" customWidth="1"/>
    <col min="6920" max="6920" width="12" style="412" customWidth="1"/>
    <col min="6921" max="6923" width="14.28515625" style="412" customWidth="1"/>
    <col min="6924" max="6924" width="11.7109375" style="412" customWidth="1"/>
    <col min="6925" max="6936" width="11.5703125" style="412"/>
    <col min="6937" max="6974" width="0" style="412" hidden="1" customWidth="1"/>
    <col min="6975" max="7168" width="11.5703125" style="412"/>
    <col min="7169" max="7169" width="3.7109375" style="412" customWidth="1"/>
    <col min="7170" max="7170" width="14.28515625" style="412" customWidth="1"/>
    <col min="7171" max="7171" width="71" style="412" customWidth="1"/>
    <col min="7172" max="7173" width="11.5703125" style="412"/>
    <col min="7174" max="7174" width="4.28515625" style="412" customWidth="1"/>
    <col min="7175" max="7175" width="12.85546875" style="412" customWidth="1"/>
    <col min="7176" max="7176" width="12" style="412" customWidth="1"/>
    <col min="7177" max="7179" width="14.28515625" style="412" customWidth="1"/>
    <col min="7180" max="7180" width="11.7109375" style="412" customWidth="1"/>
    <col min="7181" max="7192" width="11.5703125" style="412"/>
    <col min="7193" max="7230" width="0" style="412" hidden="1" customWidth="1"/>
    <col min="7231" max="7424" width="11.5703125" style="412"/>
    <col min="7425" max="7425" width="3.7109375" style="412" customWidth="1"/>
    <col min="7426" max="7426" width="14.28515625" style="412" customWidth="1"/>
    <col min="7427" max="7427" width="71" style="412" customWidth="1"/>
    <col min="7428" max="7429" width="11.5703125" style="412"/>
    <col min="7430" max="7430" width="4.28515625" style="412" customWidth="1"/>
    <col min="7431" max="7431" width="12.85546875" style="412" customWidth="1"/>
    <col min="7432" max="7432" width="12" style="412" customWidth="1"/>
    <col min="7433" max="7435" width="14.28515625" style="412" customWidth="1"/>
    <col min="7436" max="7436" width="11.7109375" style="412" customWidth="1"/>
    <col min="7437" max="7448" width="11.5703125" style="412"/>
    <col min="7449" max="7486" width="0" style="412" hidden="1" customWidth="1"/>
    <col min="7487" max="7680" width="11.5703125" style="412"/>
    <col min="7681" max="7681" width="3.7109375" style="412" customWidth="1"/>
    <col min="7682" max="7682" width="14.28515625" style="412" customWidth="1"/>
    <col min="7683" max="7683" width="71" style="412" customWidth="1"/>
    <col min="7684" max="7685" width="11.5703125" style="412"/>
    <col min="7686" max="7686" width="4.28515625" style="412" customWidth="1"/>
    <col min="7687" max="7687" width="12.85546875" style="412" customWidth="1"/>
    <col min="7688" max="7688" width="12" style="412" customWidth="1"/>
    <col min="7689" max="7691" width="14.28515625" style="412" customWidth="1"/>
    <col min="7692" max="7692" width="11.7109375" style="412" customWidth="1"/>
    <col min="7693" max="7704" width="11.5703125" style="412"/>
    <col min="7705" max="7742" width="0" style="412" hidden="1" customWidth="1"/>
    <col min="7743" max="7936" width="11.5703125" style="412"/>
    <col min="7937" max="7937" width="3.7109375" style="412" customWidth="1"/>
    <col min="7938" max="7938" width="14.28515625" style="412" customWidth="1"/>
    <col min="7939" max="7939" width="71" style="412" customWidth="1"/>
    <col min="7940" max="7941" width="11.5703125" style="412"/>
    <col min="7942" max="7942" width="4.28515625" style="412" customWidth="1"/>
    <col min="7943" max="7943" width="12.85546875" style="412" customWidth="1"/>
    <col min="7944" max="7944" width="12" style="412" customWidth="1"/>
    <col min="7945" max="7947" width="14.28515625" style="412" customWidth="1"/>
    <col min="7948" max="7948" width="11.7109375" style="412" customWidth="1"/>
    <col min="7949" max="7960" width="11.5703125" style="412"/>
    <col min="7961" max="7998" width="0" style="412" hidden="1" customWidth="1"/>
    <col min="7999" max="8192" width="11.5703125" style="412"/>
    <col min="8193" max="8193" width="3.7109375" style="412" customWidth="1"/>
    <col min="8194" max="8194" width="14.28515625" style="412" customWidth="1"/>
    <col min="8195" max="8195" width="71" style="412" customWidth="1"/>
    <col min="8196" max="8197" width="11.5703125" style="412"/>
    <col min="8198" max="8198" width="4.28515625" style="412" customWidth="1"/>
    <col min="8199" max="8199" width="12.85546875" style="412" customWidth="1"/>
    <col min="8200" max="8200" width="12" style="412" customWidth="1"/>
    <col min="8201" max="8203" width="14.28515625" style="412" customWidth="1"/>
    <col min="8204" max="8204" width="11.7109375" style="412" customWidth="1"/>
    <col min="8205" max="8216" width="11.5703125" style="412"/>
    <col min="8217" max="8254" width="0" style="412" hidden="1" customWidth="1"/>
    <col min="8255" max="8448" width="11.5703125" style="412"/>
    <col min="8449" max="8449" width="3.7109375" style="412" customWidth="1"/>
    <col min="8450" max="8450" width="14.28515625" style="412" customWidth="1"/>
    <col min="8451" max="8451" width="71" style="412" customWidth="1"/>
    <col min="8452" max="8453" width="11.5703125" style="412"/>
    <col min="8454" max="8454" width="4.28515625" style="412" customWidth="1"/>
    <col min="8455" max="8455" width="12.85546875" style="412" customWidth="1"/>
    <col min="8456" max="8456" width="12" style="412" customWidth="1"/>
    <col min="8457" max="8459" width="14.28515625" style="412" customWidth="1"/>
    <col min="8460" max="8460" width="11.7109375" style="412" customWidth="1"/>
    <col min="8461" max="8472" width="11.5703125" style="412"/>
    <col min="8473" max="8510" width="0" style="412" hidden="1" customWidth="1"/>
    <col min="8511" max="8704" width="11.5703125" style="412"/>
    <col min="8705" max="8705" width="3.7109375" style="412" customWidth="1"/>
    <col min="8706" max="8706" width="14.28515625" style="412" customWidth="1"/>
    <col min="8707" max="8707" width="71" style="412" customWidth="1"/>
    <col min="8708" max="8709" width="11.5703125" style="412"/>
    <col min="8710" max="8710" width="4.28515625" style="412" customWidth="1"/>
    <col min="8711" max="8711" width="12.85546875" style="412" customWidth="1"/>
    <col min="8712" max="8712" width="12" style="412" customWidth="1"/>
    <col min="8713" max="8715" width="14.28515625" style="412" customWidth="1"/>
    <col min="8716" max="8716" width="11.7109375" style="412" customWidth="1"/>
    <col min="8717" max="8728" width="11.5703125" style="412"/>
    <col min="8729" max="8766" width="0" style="412" hidden="1" customWidth="1"/>
    <col min="8767" max="8960" width="11.5703125" style="412"/>
    <col min="8961" max="8961" width="3.7109375" style="412" customWidth="1"/>
    <col min="8962" max="8962" width="14.28515625" style="412" customWidth="1"/>
    <col min="8963" max="8963" width="71" style="412" customWidth="1"/>
    <col min="8964" max="8965" width="11.5703125" style="412"/>
    <col min="8966" max="8966" width="4.28515625" style="412" customWidth="1"/>
    <col min="8967" max="8967" width="12.85546875" style="412" customWidth="1"/>
    <col min="8968" max="8968" width="12" style="412" customWidth="1"/>
    <col min="8969" max="8971" width="14.28515625" style="412" customWidth="1"/>
    <col min="8972" max="8972" width="11.7109375" style="412" customWidth="1"/>
    <col min="8973" max="8984" width="11.5703125" style="412"/>
    <col min="8985" max="9022" width="0" style="412" hidden="1" customWidth="1"/>
    <col min="9023" max="9216" width="11.5703125" style="412"/>
    <col min="9217" max="9217" width="3.7109375" style="412" customWidth="1"/>
    <col min="9218" max="9218" width="14.28515625" style="412" customWidth="1"/>
    <col min="9219" max="9219" width="71" style="412" customWidth="1"/>
    <col min="9220" max="9221" width="11.5703125" style="412"/>
    <col min="9222" max="9222" width="4.28515625" style="412" customWidth="1"/>
    <col min="9223" max="9223" width="12.85546875" style="412" customWidth="1"/>
    <col min="9224" max="9224" width="12" style="412" customWidth="1"/>
    <col min="9225" max="9227" width="14.28515625" style="412" customWidth="1"/>
    <col min="9228" max="9228" width="11.7109375" style="412" customWidth="1"/>
    <col min="9229" max="9240" width="11.5703125" style="412"/>
    <col min="9241" max="9278" width="0" style="412" hidden="1" customWidth="1"/>
    <col min="9279" max="9472" width="11.5703125" style="412"/>
    <col min="9473" max="9473" width="3.7109375" style="412" customWidth="1"/>
    <col min="9474" max="9474" width="14.28515625" style="412" customWidth="1"/>
    <col min="9475" max="9475" width="71" style="412" customWidth="1"/>
    <col min="9476" max="9477" width="11.5703125" style="412"/>
    <col min="9478" max="9478" width="4.28515625" style="412" customWidth="1"/>
    <col min="9479" max="9479" width="12.85546875" style="412" customWidth="1"/>
    <col min="9480" max="9480" width="12" style="412" customWidth="1"/>
    <col min="9481" max="9483" width="14.28515625" style="412" customWidth="1"/>
    <col min="9484" max="9484" width="11.7109375" style="412" customWidth="1"/>
    <col min="9485" max="9496" width="11.5703125" style="412"/>
    <col min="9497" max="9534" width="0" style="412" hidden="1" customWidth="1"/>
    <col min="9535" max="9728" width="11.5703125" style="412"/>
    <col min="9729" max="9729" width="3.7109375" style="412" customWidth="1"/>
    <col min="9730" max="9730" width="14.28515625" style="412" customWidth="1"/>
    <col min="9731" max="9731" width="71" style="412" customWidth="1"/>
    <col min="9732" max="9733" width="11.5703125" style="412"/>
    <col min="9734" max="9734" width="4.28515625" style="412" customWidth="1"/>
    <col min="9735" max="9735" width="12.85546875" style="412" customWidth="1"/>
    <col min="9736" max="9736" width="12" style="412" customWidth="1"/>
    <col min="9737" max="9739" width="14.28515625" style="412" customWidth="1"/>
    <col min="9740" max="9740" width="11.7109375" style="412" customWidth="1"/>
    <col min="9741" max="9752" width="11.5703125" style="412"/>
    <col min="9753" max="9790" width="0" style="412" hidden="1" customWidth="1"/>
    <col min="9791" max="9984" width="11.5703125" style="412"/>
    <col min="9985" max="9985" width="3.7109375" style="412" customWidth="1"/>
    <col min="9986" max="9986" width="14.28515625" style="412" customWidth="1"/>
    <col min="9987" max="9987" width="71" style="412" customWidth="1"/>
    <col min="9988" max="9989" width="11.5703125" style="412"/>
    <col min="9990" max="9990" width="4.28515625" style="412" customWidth="1"/>
    <col min="9991" max="9991" width="12.85546875" style="412" customWidth="1"/>
    <col min="9992" max="9992" width="12" style="412" customWidth="1"/>
    <col min="9993" max="9995" width="14.28515625" style="412" customWidth="1"/>
    <col min="9996" max="9996" width="11.7109375" style="412" customWidth="1"/>
    <col min="9997" max="10008" width="11.5703125" style="412"/>
    <col min="10009" max="10046" width="0" style="412" hidden="1" customWidth="1"/>
    <col min="10047" max="10240" width="11.5703125" style="412"/>
    <col min="10241" max="10241" width="3.7109375" style="412" customWidth="1"/>
    <col min="10242" max="10242" width="14.28515625" style="412" customWidth="1"/>
    <col min="10243" max="10243" width="71" style="412" customWidth="1"/>
    <col min="10244" max="10245" width="11.5703125" style="412"/>
    <col min="10246" max="10246" width="4.28515625" style="412" customWidth="1"/>
    <col min="10247" max="10247" width="12.85546875" style="412" customWidth="1"/>
    <col min="10248" max="10248" width="12" style="412" customWidth="1"/>
    <col min="10249" max="10251" width="14.28515625" style="412" customWidth="1"/>
    <col min="10252" max="10252" width="11.7109375" style="412" customWidth="1"/>
    <col min="10253" max="10264" width="11.5703125" style="412"/>
    <col min="10265" max="10302" width="0" style="412" hidden="1" customWidth="1"/>
    <col min="10303" max="10496" width="11.5703125" style="412"/>
    <col min="10497" max="10497" width="3.7109375" style="412" customWidth="1"/>
    <col min="10498" max="10498" width="14.28515625" style="412" customWidth="1"/>
    <col min="10499" max="10499" width="71" style="412" customWidth="1"/>
    <col min="10500" max="10501" width="11.5703125" style="412"/>
    <col min="10502" max="10502" width="4.28515625" style="412" customWidth="1"/>
    <col min="10503" max="10503" width="12.85546875" style="412" customWidth="1"/>
    <col min="10504" max="10504" width="12" style="412" customWidth="1"/>
    <col min="10505" max="10507" width="14.28515625" style="412" customWidth="1"/>
    <col min="10508" max="10508" width="11.7109375" style="412" customWidth="1"/>
    <col min="10509" max="10520" width="11.5703125" style="412"/>
    <col min="10521" max="10558" width="0" style="412" hidden="1" customWidth="1"/>
    <col min="10559" max="10752" width="11.5703125" style="412"/>
    <col min="10753" max="10753" width="3.7109375" style="412" customWidth="1"/>
    <col min="10754" max="10754" width="14.28515625" style="412" customWidth="1"/>
    <col min="10755" max="10755" width="71" style="412" customWidth="1"/>
    <col min="10756" max="10757" width="11.5703125" style="412"/>
    <col min="10758" max="10758" width="4.28515625" style="412" customWidth="1"/>
    <col min="10759" max="10759" width="12.85546875" style="412" customWidth="1"/>
    <col min="10760" max="10760" width="12" style="412" customWidth="1"/>
    <col min="10761" max="10763" width="14.28515625" style="412" customWidth="1"/>
    <col min="10764" max="10764" width="11.7109375" style="412" customWidth="1"/>
    <col min="10765" max="10776" width="11.5703125" style="412"/>
    <col min="10777" max="10814" width="0" style="412" hidden="1" customWidth="1"/>
    <col min="10815" max="11008" width="11.5703125" style="412"/>
    <col min="11009" max="11009" width="3.7109375" style="412" customWidth="1"/>
    <col min="11010" max="11010" width="14.28515625" style="412" customWidth="1"/>
    <col min="11011" max="11011" width="71" style="412" customWidth="1"/>
    <col min="11012" max="11013" width="11.5703125" style="412"/>
    <col min="11014" max="11014" width="4.28515625" style="412" customWidth="1"/>
    <col min="11015" max="11015" width="12.85546875" style="412" customWidth="1"/>
    <col min="11016" max="11016" width="12" style="412" customWidth="1"/>
    <col min="11017" max="11019" width="14.28515625" style="412" customWidth="1"/>
    <col min="11020" max="11020" width="11.7109375" style="412" customWidth="1"/>
    <col min="11021" max="11032" width="11.5703125" style="412"/>
    <col min="11033" max="11070" width="0" style="412" hidden="1" customWidth="1"/>
    <col min="11071" max="11264" width="11.5703125" style="412"/>
    <col min="11265" max="11265" width="3.7109375" style="412" customWidth="1"/>
    <col min="11266" max="11266" width="14.28515625" style="412" customWidth="1"/>
    <col min="11267" max="11267" width="71" style="412" customWidth="1"/>
    <col min="11268" max="11269" width="11.5703125" style="412"/>
    <col min="11270" max="11270" width="4.28515625" style="412" customWidth="1"/>
    <col min="11271" max="11271" width="12.85546875" style="412" customWidth="1"/>
    <col min="11272" max="11272" width="12" style="412" customWidth="1"/>
    <col min="11273" max="11275" width="14.28515625" style="412" customWidth="1"/>
    <col min="11276" max="11276" width="11.7109375" style="412" customWidth="1"/>
    <col min="11277" max="11288" width="11.5703125" style="412"/>
    <col min="11289" max="11326" width="0" style="412" hidden="1" customWidth="1"/>
    <col min="11327" max="11520" width="11.5703125" style="412"/>
    <col min="11521" max="11521" width="3.7109375" style="412" customWidth="1"/>
    <col min="11522" max="11522" width="14.28515625" style="412" customWidth="1"/>
    <col min="11523" max="11523" width="71" style="412" customWidth="1"/>
    <col min="11524" max="11525" width="11.5703125" style="412"/>
    <col min="11526" max="11526" width="4.28515625" style="412" customWidth="1"/>
    <col min="11527" max="11527" width="12.85546875" style="412" customWidth="1"/>
    <col min="11528" max="11528" width="12" style="412" customWidth="1"/>
    <col min="11529" max="11531" width="14.28515625" style="412" customWidth="1"/>
    <col min="11532" max="11532" width="11.7109375" style="412" customWidth="1"/>
    <col min="11533" max="11544" width="11.5703125" style="412"/>
    <col min="11545" max="11582" width="0" style="412" hidden="1" customWidth="1"/>
    <col min="11583" max="11776" width="11.5703125" style="412"/>
    <col min="11777" max="11777" width="3.7109375" style="412" customWidth="1"/>
    <col min="11778" max="11778" width="14.28515625" style="412" customWidth="1"/>
    <col min="11779" max="11779" width="71" style="412" customWidth="1"/>
    <col min="11780" max="11781" width="11.5703125" style="412"/>
    <col min="11782" max="11782" width="4.28515625" style="412" customWidth="1"/>
    <col min="11783" max="11783" width="12.85546875" style="412" customWidth="1"/>
    <col min="11784" max="11784" width="12" style="412" customWidth="1"/>
    <col min="11785" max="11787" width="14.28515625" style="412" customWidth="1"/>
    <col min="11788" max="11788" width="11.7109375" style="412" customWidth="1"/>
    <col min="11789" max="11800" width="11.5703125" style="412"/>
    <col min="11801" max="11838" width="0" style="412" hidden="1" customWidth="1"/>
    <col min="11839" max="12032" width="11.5703125" style="412"/>
    <col min="12033" max="12033" width="3.7109375" style="412" customWidth="1"/>
    <col min="12034" max="12034" width="14.28515625" style="412" customWidth="1"/>
    <col min="12035" max="12035" width="71" style="412" customWidth="1"/>
    <col min="12036" max="12037" width="11.5703125" style="412"/>
    <col min="12038" max="12038" width="4.28515625" style="412" customWidth="1"/>
    <col min="12039" max="12039" width="12.85546875" style="412" customWidth="1"/>
    <col min="12040" max="12040" width="12" style="412" customWidth="1"/>
    <col min="12041" max="12043" width="14.28515625" style="412" customWidth="1"/>
    <col min="12044" max="12044" width="11.7109375" style="412" customWidth="1"/>
    <col min="12045" max="12056" width="11.5703125" style="412"/>
    <col min="12057" max="12094" width="0" style="412" hidden="1" customWidth="1"/>
    <col min="12095" max="12288" width="11.5703125" style="412"/>
    <col min="12289" max="12289" width="3.7109375" style="412" customWidth="1"/>
    <col min="12290" max="12290" width="14.28515625" style="412" customWidth="1"/>
    <col min="12291" max="12291" width="71" style="412" customWidth="1"/>
    <col min="12292" max="12293" width="11.5703125" style="412"/>
    <col min="12294" max="12294" width="4.28515625" style="412" customWidth="1"/>
    <col min="12295" max="12295" width="12.85546875" style="412" customWidth="1"/>
    <col min="12296" max="12296" width="12" style="412" customWidth="1"/>
    <col min="12297" max="12299" width="14.28515625" style="412" customWidth="1"/>
    <col min="12300" max="12300" width="11.7109375" style="412" customWidth="1"/>
    <col min="12301" max="12312" width="11.5703125" style="412"/>
    <col min="12313" max="12350" width="0" style="412" hidden="1" customWidth="1"/>
    <col min="12351" max="12544" width="11.5703125" style="412"/>
    <col min="12545" max="12545" width="3.7109375" style="412" customWidth="1"/>
    <col min="12546" max="12546" width="14.28515625" style="412" customWidth="1"/>
    <col min="12547" max="12547" width="71" style="412" customWidth="1"/>
    <col min="12548" max="12549" width="11.5703125" style="412"/>
    <col min="12550" max="12550" width="4.28515625" style="412" customWidth="1"/>
    <col min="12551" max="12551" width="12.85546875" style="412" customWidth="1"/>
    <col min="12552" max="12552" width="12" style="412" customWidth="1"/>
    <col min="12553" max="12555" width="14.28515625" style="412" customWidth="1"/>
    <col min="12556" max="12556" width="11.7109375" style="412" customWidth="1"/>
    <col min="12557" max="12568" width="11.5703125" style="412"/>
    <col min="12569" max="12606" width="0" style="412" hidden="1" customWidth="1"/>
    <col min="12607" max="12800" width="11.5703125" style="412"/>
    <col min="12801" max="12801" width="3.7109375" style="412" customWidth="1"/>
    <col min="12802" max="12802" width="14.28515625" style="412" customWidth="1"/>
    <col min="12803" max="12803" width="71" style="412" customWidth="1"/>
    <col min="12804" max="12805" width="11.5703125" style="412"/>
    <col min="12806" max="12806" width="4.28515625" style="412" customWidth="1"/>
    <col min="12807" max="12807" width="12.85546875" style="412" customWidth="1"/>
    <col min="12808" max="12808" width="12" style="412" customWidth="1"/>
    <col min="12809" max="12811" width="14.28515625" style="412" customWidth="1"/>
    <col min="12812" max="12812" width="11.7109375" style="412" customWidth="1"/>
    <col min="12813" max="12824" width="11.5703125" style="412"/>
    <col min="12825" max="12862" width="0" style="412" hidden="1" customWidth="1"/>
    <col min="12863" max="13056" width="11.5703125" style="412"/>
    <col min="13057" max="13057" width="3.7109375" style="412" customWidth="1"/>
    <col min="13058" max="13058" width="14.28515625" style="412" customWidth="1"/>
    <col min="13059" max="13059" width="71" style="412" customWidth="1"/>
    <col min="13060" max="13061" width="11.5703125" style="412"/>
    <col min="13062" max="13062" width="4.28515625" style="412" customWidth="1"/>
    <col min="13063" max="13063" width="12.85546875" style="412" customWidth="1"/>
    <col min="13064" max="13064" width="12" style="412" customWidth="1"/>
    <col min="13065" max="13067" width="14.28515625" style="412" customWidth="1"/>
    <col min="13068" max="13068" width="11.7109375" style="412" customWidth="1"/>
    <col min="13069" max="13080" width="11.5703125" style="412"/>
    <col min="13081" max="13118" width="0" style="412" hidden="1" customWidth="1"/>
    <col min="13119" max="13312" width="11.5703125" style="412"/>
    <col min="13313" max="13313" width="3.7109375" style="412" customWidth="1"/>
    <col min="13314" max="13314" width="14.28515625" style="412" customWidth="1"/>
    <col min="13315" max="13315" width="71" style="412" customWidth="1"/>
    <col min="13316" max="13317" width="11.5703125" style="412"/>
    <col min="13318" max="13318" width="4.28515625" style="412" customWidth="1"/>
    <col min="13319" max="13319" width="12.85546875" style="412" customWidth="1"/>
    <col min="13320" max="13320" width="12" style="412" customWidth="1"/>
    <col min="13321" max="13323" width="14.28515625" style="412" customWidth="1"/>
    <col min="13324" max="13324" width="11.7109375" style="412" customWidth="1"/>
    <col min="13325" max="13336" width="11.5703125" style="412"/>
    <col min="13337" max="13374" width="0" style="412" hidden="1" customWidth="1"/>
    <col min="13375" max="13568" width="11.5703125" style="412"/>
    <col min="13569" max="13569" width="3.7109375" style="412" customWidth="1"/>
    <col min="13570" max="13570" width="14.28515625" style="412" customWidth="1"/>
    <col min="13571" max="13571" width="71" style="412" customWidth="1"/>
    <col min="13572" max="13573" width="11.5703125" style="412"/>
    <col min="13574" max="13574" width="4.28515625" style="412" customWidth="1"/>
    <col min="13575" max="13575" width="12.85546875" style="412" customWidth="1"/>
    <col min="13576" max="13576" width="12" style="412" customWidth="1"/>
    <col min="13577" max="13579" width="14.28515625" style="412" customWidth="1"/>
    <col min="13580" max="13580" width="11.7109375" style="412" customWidth="1"/>
    <col min="13581" max="13592" width="11.5703125" style="412"/>
    <col min="13593" max="13630" width="0" style="412" hidden="1" customWidth="1"/>
    <col min="13631" max="13824" width="11.5703125" style="412"/>
    <col min="13825" max="13825" width="3.7109375" style="412" customWidth="1"/>
    <col min="13826" max="13826" width="14.28515625" style="412" customWidth="1"/>
    <col min="13827" max="13827" width="71" style="412" customWidth="1"/>
    <col min="13828" max="13829" width="11.5703125" style="412"/>
    <col min="13830" max="13830" width="4.28515625" style="412" customWidth="1"/>
    <col min="13831" max="13831" width="12.85546875" style="412" customWidth="1"/>
    <col min="13832" max="13832" width="12" style="412" customWidth="1"/>
    <col min="13833" max="13835" width="14.28515625" style="412" customWidth="1"/>
    <col min="13836" max="13836" width="11.7109375" style="412" customWidth="1"/>
    <col min="13837" max="13848" width="11.5703125" style="412"/>
    <col min="13849" max="13886" width="0" style="412" hidden="1" customWidth="1"/>
    <col min="13887" max="14080" width="11.5703125" style="412"/>
    <col min="14081" max="14081" width="3.7109375" style="412" customWidth="1"/>
    <col min="14082" max="14082" width="14.28515625" style="412" customWidth="1"/>
    <col min="14083" max="14083" width="71" style="412" customWidth="1"/>
    <col min="14084" max="14085" width="11.5703125" style="412"/>
    <col min="14086" max="14086" width="4.28515625" style="412" customWidth="1"/>
    <col min="14087" max="14087" width="12.85546875" style="412" customWidth="1"/>
    <col min="14088" max="14088" width="12" style="412" customWidth="1"/>
    <col min="14089" max="14091" width="14.28515625" style="412" customWidth="1"/>
    <col min="14092" max="14092" width="11.7109375" style="412" customWidth="1"/>
    <col min="14093" max="14104" width="11.5703125" style="412"/>
    <col min="14105" max="14142" width="0" style="412" hidden="1" customWidth="1"/>
    <col min="14143" max="14336" width="11.5703125" style="412"/>
    <col min="14337" max="14337" width="3.7109375" style="412" customWidth="1"/>
    <col min="14338" max="14338" width="14.28515625" style="412" customWidth="1"/>
    <col min="14339" max="14339" width="71" style="412" customWidth="1"/>
    <col min="14340" max="14341" width="11.5703125" style="412"/>
    <col min="14342" max="14342" width="4.28515625" style="412" customWidth="1"/>
    <col min="14343" max="14343" width="12.85546875" style="412" customWidth="1"/>
    <col min="14344" max="14344" width="12" style="412" customWidth="1"/>
    <col min="14345" max="14347" width="14.28515625" style="412" customWidth="1"/>
    <col min="14348" max="14348" width="11.7109375" style="412" customWidth="1"/>
    <col min="14349" max="14360" width="11.5703125" style="412"/>
    <col min="14361" max="14398" width="0" style="412" hidden="1" customWidth="1"/>
    <col min="14399" max="14592" width="11.5703125" style="412"/>
    <col min="14593" max="14593" width="3.7109375" style="412" customWidth="1"/>
    <col min="14594" max="14594" width="14.28515625" style="412" customWidth="1"/>
    <col min="14595" max="14595" width="71" style="412" customWidth="1"/>
    <col min="14596" max="14597" width="11.5703125" style="412"/>
    <col min="14598" max="14598" width="4.28515625" style="412" customWidth="1"/>
    <col min="14599" max="14599" width="12.85546875" style="412" customWidth="1"/>
    <col min="14600" max="14600" width="12" style="412" customWidth="1"/>
    <col min="14601" max="14603" width="14.28515625" style="412" customWidth="1"/>
    <col min="14604" max="14604" width="11.7109375" style="412" customWidth="1"/>
    <col min="14605" max="14616" width="11.5703125" style="412"/>
    <col min="14617" max="14654" width="0" style="412" hidden="1" customWidth="1"/>
    <col min="14655" max="14848" width="11.5703125" style="412"/>
    <col min="14849" max="14849" width="3.7109375" style="412" customWidth="1"/>
    <col min="14850" max="14850" width="14.28515625" style="412" customWidth="1"/>
    <col min="14851" max="14851" width="71" style="412" customWidth="1"/>
    <col min="14852" max="14853" width="11.5703125" style="412"/>
    <col min="14854" max="14854" width="4.28515625" style="412" customWidth="1"/>
    <col min="14855" max="14855" width="12.85546875" style="412" customWidth="1"/>
    <col min="14856" max="14856" width="12" style="412" customWidth="1"/>
    <col min="14857" max="14859" width="14.28515625" style="412" customWidth="1"/>
    <col min="14860" max="14860" width="11.7109375" style="412" customWidth="1"/>
    <col min="14861" max="14872" width="11.5703125" style="412"/>
    <col min="14873" max="14910" width="0" style="412" hidden="1" customWidth="1"/>
    <col min="14911" max="15104" width="11.5703125" style="412"/>
    <col min="15105" max="15105" width="3.7109375" style="412" customWidth="1"/>
    <col min="15106" max="15106" width="14.28515625" style="412" customWidth="1"/>
    <col min="15107" max="15107" width="71" style="412" customWidth="1"/>
    <col min="15108" max="15109" width="11.5703125" style="412"/>
    <col min="15110" max="15110" width="4.28515625" style="412" customWidth="1"/>
    <col min="15111" max="15111" width="12.85546875" style="412" customWidth="1"/>
    <col min="15112" max="15112" width="12" style="412" customWidth="1"/>
    <col min="15113" max="15115" width="14.28515625" style="412" customWidth="1"/>
    <col min="15116" max="15116" width="11.7109375" style="412" customWidth="1"/>
    <col min="15117" max="15128" width="11.5703125" style="412"/>
    <col min="15129" max="15166" width="0" style="412" hidden="1" customWidth="1"/>
    <col min="15167" max="15360" width="11.5703125" style="412"/>
    <col min="15361" max="15361" width="3.7109375" style="412" customWidth="1"/>
    <col min="15362" max="15362" width="14.28515625" style="412" customWidth="1"/>
    <col min="15363" max="15363" width="71" style="412" customWidth="1"/>
    <col min="15364" max="15365" width="11.5703125" style="412"/>
    <col min="15366" max="15366" width="4.28515625" style="412" customWidth="1"/>
    <col min="15367" max="15367" width="12.85546875" style="412" customWidth="1"/>
    <col min="15368" max="15368" width="12" style="412" customWidth="1"/>
    <col min="15369" max="15371" width="14.28515625" style="412" customWidth="1"/>
    <col min="15372" max="15372" width="11.7109375" style="412" customWidth="1"/>
    <col min="15373" max="15384" width="11.5703125" style="412"/>
    <col min="15385" max="15422" width="0" style="412" hidden="1" customWidth="1"/>
    <col min="15423" max="15616" width="11.5703125" style="412"/>
    <col min="15617" max="15617" width="3.7109375" style="412" customWidth="1"/>
    <col min="15618" max="15618" width="14.28515625" style="412" customWidth="1"/>
    <col min="15619" max="15619" width="71" style="412" customWidth="1"/>
    <col min="15620" max="15621" width="11.5703125" style="412"/>
    <col min="15622" max="15622" width="4.28515625" style="412" customWidth="1"/>
    <col min="15623" max="15623" width="12.85546875" style="412" customWidth="1"/>
    <col min="15624" max="15624" width="12" style="412" customWidth="1"/>
    <col min="15625" max="15627" width="14.28515625" style="412" customWidth="1"/>
    <col min="15628" max="15628" width="11.7109375" style="412" customWidth="1"/>
    <col min="15629" max="15640" width="11.5703125" style="412"/>
    <col min="15641" max="15678" width="0" style="412" hidden="1" customWidth="1"/>
    <col min="15679" max="15872" width="11.5703125" style="412"/>
    <col min="15873" max="15873" width="3.7109375" style="412" customWidth="1"/>
    <col min="15874" max="15874" width="14.28515625" style="412" customWidth="1"/>
    <col min="15875" max="15875" width="71" style="412" customWidth="1"/>
    <col min="15876" max="15877" width="11.5703125" style="412"/>
    <col min="15878" max="15878" width="4.28515625" style="412" customWidth="1"/>
    <col min="15879" max="15879" width="12.85546875" style="412" customWidth="1"/>
    <col min="15880" max="15880" width="12" style="412" customWidth="1"/>
    <col min="15881" max="15883" width="14.28515625" style="412" customWidth="1"/>
    <col min="15884" max="15884" width="11.7109375" style="412" customWidth="1"/>
    <col min="15885" max="15896" width="11.5703125" style="412"/>
    <col min="15897" max="15934" width="0" style="412" hidden="1" customWidth="1"/>
    <col min="15935" max="16128" width="11.5703125" style="412"/>
    <col min="16129" max="16129" width="3.7109375" style="412" customWidth="1"/>
    <col min="16130" max="16130" width="14.28515625" style="412" customWidth="1"/>
    <col min="16131" max="16131" width="71" style="412" customWidth="1"/>
    <col min="16132" max="16133" width="11.5703125" style="412"/>
    <col min="16134" max="16134" width="4.28515625" style="412" customWidth="1"/>
    <col min="16135" max="16135" width="12.85546875" style="412" customWidth="1"/>
    <col min="16136" max="16136" width="12" style="412" customWidth="1"/>
    <col min="16137" max="16139" width="14.28515625" style="412" customWidth="1"/>
    <col min="16140" max="16140" width="11.7109375" style="412" customWidth="1"/>
    <col min="16141" max="16152" width="11.5703125" style="412"/>
    <col min="16153" max="16190" width="0" style="412" hidden="1" customWidth="1"/>
    <col min="16191" max="16384" width="11.5703125" style="412"/>
  </cols>
  <sheetData>
    <row r="1" spans="1:62" ht="72.95" customHeight="1">
      <c r="A1" s="513" t="s">
        <v>1301</v>
      </c>
      <c r="B1" s="514"/>
      <c r="C1" s="514"/>
      <c r="D1" s="514"/>
      <c r="E1" s="514"/>
      <c r="F1" s="514"/>
      <c r="G1" s="514"/>
      <c r="H1" s="514"/>
      <c r="I1" s="514"/>
      <c r="J1" s="514"/>
      <c r="K1" s="514"/>
      <c r="L1" s="514"/>
    </row>
    <row r="2" spans="1:62">
      <c r="A2" s="515" t="s">
        <v>1302</v>
      </c>
      <c r="B2" s="516"/>
      <c r="C2" s="517" t="s">
        <v>1303</v>
      </c>
      <c r="D2" s="519" t="s">
        <v>1304</v>
      </c>
      <c r="E2" s="516"/>
      <c r="F2" s="519" t="s">
        <v>3</v>
      </c>
      <c r="G2" s="516"/>
      <c r="H2" s="520" t="s">
        <v>1305</v>
      </c>
      <c r="I2" s="520" t="s">
        <v>1306</v>
      </c>
      <c r="J2" s="516"/>
      <c r="K2" s="516"/>
      <c r="L2" s="521"/>
      <c r="M2" s="413"/>
    </row>
    <row r="3" spans="1:62">
      <c r="A3" s="512"/>
      <c r="B3" s="484"/>
      <c r="C3" s="518"/>
      <c r="D3" s="484"/>
      <c r="E3" s="484"/>
      <c r="F3" s="484"/>
      <c r="G3" s="484"/>
      <c r="H3" s="484"/>
      <c r="I3" s="484"/>
      <c r="J3" s="484"/>
      <c r="K3" s="484"/>
      <c r="L3" s="510"/>
      <c r="M3" s="413"/>
    </row>
    <row r="4" spans="1:62">
      <c r="A4" s="506" t="s">
        <v>1307</v>
      </c>
      <c r="B4" s="484"/>
      <c r="C4" s="483" t="s">
        <v>1308</v>
      </c>
      <c r="D4" s="509" t="s">
        <v>1309</v>
      </c>
      <c r="E4" s="484"/>
      <c r="F4" s="509" t="s">
        <v>3</v>
      </c>
      <c r="G4" s="484"/>
      <c r="H4" s="483" t="s">
        <v>1310</v>
      </c>
      <c r="I4" s="483" t="s">
        <v>1311</v>
      </c>
      <c r="J4" s="484"/>
      <c r="K4" s="484"/>
      <c r="L4" s="510"/>
      <c r="M4" s="413"/>
    </row>
    <row r="5" spans="1:62">
      <c r="A5" s="512"/>
      <c r="B5" s="484"/>
      <c r="C5" s="484"/>
      <c r="D5" s="484"/>
      <c r="E5" s="484"/>
      <c r="F5" s="484"/>
      <c r="G5" s="484"/>
      <c r="H5" s="484"/>
      <c r="I5" s="484"/>
      <c r="J5" s="484"/>
      <c r="K5" s="484"/>
      <c r="L5" s="510"/>
      <c r="M5" s="413"/>
    </row>
    <row r="6" spans="1:62">
      <c r="A6" s="506" t="s">
        <v>1312</v>
      </c>
      <c r="B6" s="484"/>
      <c r="C6" s="483" t="s">
        <v>1313</v>
      </c>
      <c r="D6" s="509" t="s">
        <v>1314</v>
      </c>
      <c r="E6" s="484"/>
      <c r="F6" s="509" t="s">
        <v>3</v>
      </c>
      <c r="G6" s="484"/>
      <c r="H6" s="483" t="s">
        <v>1315</v>
      </c>
      <c r="I6" s="509" t="s">
        <v>1316</v>
      </c>
      <c r="J6" s="484"/>
      <c r="K6" s="484"/>
      <c r="L6" s="510"/>
      <c r="M6" s="413"/>
    </row>
    <row r="7" spans="1:62">
      <c r="A7" s="512"/>
      <c r="B7" s="484"/>
      <c r="C7" s="484"/>
      <c r="D7" s="484"/>
      <c r="E7" s="484"/>
      <c r="F7" s="484"/>
      <c r="G7" s="484"/>
      <c r="H7" s="484"/>
      <c r="I7" s="484"/>
      <c r="J7" s="484"/>
      <c r="K7" s="484"/>
      <c r="L7" s="510"/>
      <c r="M7" s="413"/>
    </row>
    <row r="8" spans="1:62">
      <c r="A8" s="506" t="s">
        <v>1317</v>
      </c>
      <c r="B8" s="484"/>
      <c r="C8" s="483" t="s">
        <v>3</v>
      </c>
      <c r="D8" s="509" t="s">
        <v>1318</v>
      </c>
      <c r="E8" s="484"/>
      <c r="F8" s="509" t="s">
        <v>1319</v>
      </c>
      <c r="G8" s="484"/>
      <c r="H8" s="483" t="s">
        <v>1320</v>
      </c>
      <c r="I8" s="483" t="s">
        <v>1321</v>
      </c>
      <c r="J8" s="484"/>
      <c r="K8" s="484"/>
      <c r="L8" s="510"/>
      <c r="M8" s="413"/>
    </row>
    <row r="9" spans="1:62" ht="13.5" thickBot="1">
      <c r="A9" s="507"/>
      <c r="B9" s="508"/>
      <c r="C9" s="508"/>
      <c r="D9" s="508"/>
      <c r="E9" s="508"/>
      <c r="F9" s="508"/>
      <c r="G9" s="508"/>
      <c r="H9" s="508"/>
      <c r="I9" s="508"/>
      <c r="J9" s="508"/>
      <c r="K9" s="508"/>
      <c r="L9" s="511"/>
      <c r="M9" s="413"/>
    </row>
    <row r="10" spans="1:62">
      <c r="A10" s="414" t="s">
        <v>1322</v>
      </c>
      <c r="B10" s="415" t="s">
        <v>1323</v>
      </c>
      <c r="C10" s="495" t="s">
        <v>1324</v>
      </c>
      <c r="D10" s="496"/>
      <c r="E10" s="497"/>
      <c r="F10" s="415" t="s">
        <v>9</v>
      </c>
      <c r="G10" s="416" t="s">
        <v>617</v>
      </c>
      <c r="H10" s="417" t="s">
        <v>1325</v>
      </c>
      <c r="I10" s="498" t="s">
        <v>1326</v>
      </c>
      <c r="J10" s="499"/>
      <c r="K10" s="500"/>
      <c r="L10" s="418" t="s">
        <v>1327</v>
      </c>
      <c r="M10" s="419"/>
    </row>
    <row r="11" spans="1:62" ht="13.5" thickBot="1">
      <c r="A11" s="420" t="s">
        <v>3</v>
      </c>
      <c r="B11" s="421" t="s">
        <v>3</v>
      </c>
      <c r="C11" s="501" t="s">
        <v>1328</v>
      </c>
      <c r="D11" s="502"/>
      <c r="E11" s="503"/>
      <c r="F11" s="421" t="s">
        <v>3</v>
      </c>
      <c r="G11" s="421" t="s">
        <v>3</v>
      </c>
      <c r="H11" s="422" t="s">
        <v>1329</v>
      </c>
      <c r="I11" s="423" t="s">
        <v>60</v>
      </c>
      <c r="J11" s="424" t="s">
        <v>621</v>
      </c>
      <c r="K11" s="425" t="s">
        <v>619</v>
      </c>
      <c r="L11" s="426" t="s">
        <v>1330</v>
      </c>
      <c r="M11" s="419"/>
      <c r="Z11" s="427" t="s">
        <v>1331</v>
      </c>
      <c r="AA11" s="427" t="s">
        <v>1332</v>
      </c>
      <c r="AB11" s="427" t="s">
        <v>1333</v>
      </c>
      <c r="AC11" s="427" t="s">
        <v>1334</v>
      </c>
      <c r="AD11" s="427" t="s">
        <v>1335</v>
      </c>
      <c r="AE11" s="427" t="s">
        <v>1336</v>
      </c>
      <c r="AF11" s="427" t="s">
        <v>1337</v>
      </c>
      <c r="AG11" s="427" t="s">
        <v>1338</v>
      </c>
      <c r="AH11" s="427" t="s">
        <v>1339</v>
      </c>
      <c r="BH11" s="427" t="s">
        <v>1340</v>
      </c>
      <c r="BI11" s="427" t="s">
        <v>1341</v>
      </c>
      <c r="BJ11" s="427" t="s">
        <v>1342</v>
      </c>
    </row>
    <row r="12" spans="1:62">
      <c r="A12" s="428"/>
      <c r="B12" s="429" t="s">
        <v>751</v>
      </c>
      <c r="C12" s="504" t="s">
        <v>1343</v>
      </c>
      <c r="D12" s="505"/>
      <c r="E12" s="505"/>
      <c r="F12" s="428" t="s">
        <v>3</v>
      </c>
      <c r="G12" s="428" t="s">
        <v>3</v>
      </c>
      <c r="H12" s="428" t="s">
        <v>3</v>
      </c>
      <c r="I12" s="430">
        <f>SUM(I13:I17)</f>
        <v>0</v>
      </c>
      <c r="J12" s="430">
        <f>SUM(J13:J17)</f>
        <v>0</v>
      </c>
      <c r="K12" s="430">
        <f>SUM(K13:K17)</f>
        <v>0</v>
      </c>
      <c r="L12" s="431"/>
      <c r="AI12" s="427"/>
      <c r="AS12" s="432">
        <f>SUM(AJ13:AJ17)</f>
        <v>0</v>
      </c>
      <c r="AT12" s="432">
        <f>SUM(AK13:AK17)</f>
        <v>0</v>
      </c>
      <c r="AU12" s="432">
        <f>SUM(AL13:AL17)</f>
        <v>0</v>
      </c>
    </row>
    <row r="13" spans="1:62">
      <c r="A13" s="433" t="s">
        <v>14</v>
      </c>
      <c r="B13" s="433" t="s">
        <v>1344</v>
      </c>
      <c r="C13" s="491" t="s">
        <v>1345</v>
      </c>
      <c r="D13" s="492"/>
      <c r="E13" s="492"/>
      <c r="F13" s="433" t="s">
        <v>34</v>
      </c>
      <c r="G13" s="434">
        <v>4695</v>
      </c>
      <c r="H13" s="434">
        <v>0</v>
      </c>
      <c r="I13" s="434">
        <f>G13*AO13</f>
        <v>0</v>
      </c>
      <c r="J13" s="434">
        <f>G13*AP13</f>
        <v>0</v>
      </c>
      <c r="K13" s="434">
        <f>G13*H13</f>
        <v>0</v>
      </c>
      <c r="L13" s="435" t="s">
        <v>1346</v>
      </c>
      <c r="Z13" s="436">
        <f>IF(AQ13="5",BJ13,0)</f>
        <v>0</v>
      </c>
      <c r="AB13" s="436">
        <f>IF(AQ13="1",BH13,0)</f>
        <v>0</v>
      </c>
      <c r="AC13" s="436">
        <f>IF(AQ13="1",BI13,0)</f>
        <v>0</v>
      </c>
      <c r="AD13" s="436">
        <f>IF(AQ13="7",BH13,0)</f>
        <v>0</v>
      </c>
      <c r="AE13" s="436">
        <f>IF(AQ13="7",BI13,0)</f>
        <v>0</v>
      </c>
      <c r="AF13" s="436">
        <f>IF(AQ13="2",BH13,0)</f>
        <v>0</v>
      </c>
      <c r="AG13" s="436">
        <f>IF(AQ13="2",BI13,0)</f>
        <v>0</v>
      </c>
      <c r="AH13" s="436">
        <f>IF(AQ13="0",BJ13,0)</f>
        <v>0</v>
      </c>
      <c r="AI13" s="427"/>
      <c r="AJ13" s="434">
        <f>IF(AN13=0,K13,0)</f>
        <v>0</v>
      </c>
      <c r="AK13" s="434">
        <f>IF(AN13=15,K13,0)</f>
        <v>0</v>
      </c>
      <c r="AL13" s="434">
        <f>IF(AN13=21,K13,0)</f>
        <v>0</v>
      </c>
      <c r="AN13" s="436">
        <v>21</v>
      </c>
      <c r="AO13" s="436">
        <f>H13*0</f>
        <v>0</v>
      </c>
      <c r="AP13" s="436">
        <f>H13*(1-0)</f>
        <v>0</v>
      </c>
      <c r="AQ13" s="435" t="s">
        <v>14</v>
      </c>
      <c r="AV13" s="436">
        <f>AW13+AX13</f>
        <v>0</v>
      </c>
      <c r="AW13" s="436">
        <f>G13*AO13</f>
        <v>0</v>
      </c>
      <c r="AX13" s="436">
        <f>G13*AP13</f>
        <v>0</v>
      </c>
      <c r="AY13" s="437" t="s">
        <v>1347</v>
      </c>
      <c r="AZ13" s="437" t="s">
        <v>1348</v>
      </c>
      <c r="BA13" s="427" t="s">
        <v>1349</v>
      </c>
      <c r="BC13" s="436">
        <f>AW13+AX13</f>
        <v>0</v>
      </c>
      <c r="BD13" s="436">
        <f>H13/(100-BE13)*100</f>
        <v>0</v>
      </c>
      <c r="BE13" s="436">
        <v>0</v>
      </c>
      <c r="BF13" s="436">
        <f>13</f>
        <v>13</v>
      </c>
      <c r="BH13" s="434">
        <f>G13*AO13</f>
        <v>0</v>
      </c>
      <c r="BI13" s="434">
        <f>G13*AP13</f>
        <v>0</v>
      </c>
      <c r="BJ13" s="434">
        <f>G13*H13</f>
        <v>0</v>
      </c>
    </row>
    <row r="14" spans="1:62">
      <c r="A14" s="433" t="s">
        <v>682</v>
      </c>
      <c r="B14" s="433" t="s">
        <v>1350</v>
      </c>
      <c r="C14" s="491" t="s">
        <v>1351</v>
      </c>
      <c r="D14" s="492"/>
      <c r="E14" s="492"/>
      <c r="F14" s="433" t="s">
        <v>63</v>
      </c>
      <c r="G14" s="434">
        <v>2351.5</v>
      </c>
      <c r="H14" s="434">
        <v>0</v>
      </c>
      <c r="I14" s="434">
        <f>G14*AO14</f>
        <v>0</v>
      </c>
      <c r="J14" s="434">
        <f>G14*AP14</f>
        <v>0</v>
      </c>
      <c r="K14" s="434">
        <f>G14*H14</f>
        <v>0</v>
      </c>
      <c r="L14" s="435" t="s">
        <v>1352</v>
      </c>
      <c r="Z14" s="436">
        <f>IF(AQ14="5",BJ14,0)</f>
        <v>0</v>
      </c>
      <c r="AB14" s="436">
        <f>IF(AQ14="1",BH14,0)</f>
        <v>0</v>
      </c>
      <c r="AC14" s="436">
        <f>IF(AQ14="1",BI14,0)</f>
        <v>0</v>
      </c>
      <c r="AD14" s="436">
        <f>IF(AQ14="7",BH14,0)</f>
        <v>0</v>
      </c>
      <c r="AE14" s="436">
        <f>IF(AQ14="7",BI14,0)</f>
        <v>0</v>
      </c>
      <c r="AF14" s="436">
        <f>IF(AQ14="2",BH14,0)</f>
        <v>0</v>
      </c>
      <c r="AG14" s="436">
        <f>IF(AQ14="2",BI14,0)</f>
        <v>0</v>
      </c>
      <c r="AH14" s="436">
        <f>IF(AQ14="0",BJ14,0)</f>
        <v>0</v>
      </c>
      <c r="AI14" s="427"/>
      <c r="AJ14" s="434">
        <f>IF(AN14=0,K14,0)</f>
        <v>0</v>
      </c>
      <c r="AK14" s="434">
        <f>IF(AN14=15,K14,0)</f>
        <v>0</v>
      </c>
      <c r="AL14" s="434">
        <f>IF(AN14=21,K14,0)</f>
        <v>0</v>
      </c>
      <c r="AN14" s="436">
        <v>21</v>
      </c>
      <c r="AO14" s="436">
        <f>H14*0</f>
        <v>0</v>
      </c>
      <c r="AP14" s="436">
        <f>H14*(1-0)</f>
        <v>0</v>
      </c>
      <c r="AQ14" s="435" t="s">
        <v>860</v>
      </c>
      <c r="AV14" s="436">
        <f>AW14+AX14</f>
        <v>0</v>
      </c>
      <c r="AW14" s="436">
        <f>G14*AO14</f>
        <v>0</v>
      </c>
      <c r="AX14" s="436">
        <f>G14*AP14</f>
        <v>0</v>
      </c>
      <c r="AY14" s="437" t="s">
        <v>1347</v>
      </c>
      <c r="AZ14" s="437" t="s">
        <v>1348</v>
      </c>
      <c r="BA14" s="427" t="s">
        <v>1349</v>
      </c>
      <c r="BC14" s="436">
        <f>AW14+AX14</f>
        <v>0</v>
      </c>
      <c r="BD14" s="436">
        <f>H14/(100-BE14)*100</f>
        <v>0</v>
      </c>
      <c r="BE14" s="436">
        <v>0</v>
      </c>
      <c r="BF14" s="436">
        <f>14</f>
        <v>14</v>
      </c>
      <c r="BH14" s="434">
        <f>G14*AO14</f>
        <v>0</v>
      </c>
      <c r="BI14" s="434">
        <f>G14*AP14</f>
        <v>0</v>
      </c>
      <c r="BJ14" s="434">
        <f>G14*H14</f>
        <v>0</v>
      </c>
    </row>
    <row r="15" spans="1:62">
      <c r="A15" s="433" t="s">
        <v>1353</v>
      </c>
      <c r="B15" s="433" t="s">
        <v>1354</v>
      </c>
      <c r="C15" s="491" t="s">
        <v>1355</v>
      </c>
      <c r="D15" s="492"/>
      <c r="E15" s="492"/>
      <c r="F15" s="433" t="s">
        <v>34</v>
      </c>
      <c r="G15" s="434">
        <v>4695</v>
      </c>
      <c r="H15" s="434">
        <v>0</v>
      </c>
      <c r="I15" s="434">
        <f>G15*AO15</f>
        <v>0</v>
      </c>
      <c r="J15" s="434">
        <f>G15*AP15</f>
        <v>0</v>
      </c>
      <c r="K15" s="434">
        <f>G15*H15</f>
        <v>0</v>
      </c>
      <c r="L15" s="435" t="s">
        <v>1346</v>
      </c>
      <c r="Z15" s="436">
        <f>IF(AQ15="5",BJ15,0)</f>
        <v>0</v>
      </c>
      <c r="AB15" s="436">
        <f>IF(AQ15="1",BH15,0)</f>
        <v>0</v>
      </c>
      <c r="AC15" s="436">
        <f>IF(AQ15="1",BI15,0)</f>
        <v>0</v>
      </c>
      <c r="AD15" s="436">
        <f>IF(AQ15="7",BH15,0)</f>
        <v>0</v>
      </c>
      <c r="AE15" s="436">
        <f>IF(AQ15="7",BI15,0)</f>
        <v>0</v>
      </c>
      <c r="AF15" s="436">
        <f>IF(AQ15="2",BH15,0)</f>
        <v>0</v>
      </c>
      <c r="AG15" s="436">
        <f>IF(AQ15="2",BI15,0)</f>
        <v>0</v>
      </c>
      <c r="AH15" s="436">
        <f>IF(AQ15="0",BJ15,0)</f>
        <v>0</v>
      </c>
      <c r="AI15" s="427"/>
      <c r="AJ15" s="434">
        <f>IF(AN15=0,K15,0)</f>
        <v>0</v>
      </c>
      <c r="AK15" s="434">
        <f>IF(AN15=15,K15,0)</f>
        <v>0</v>
      </c>
      <c r="AL15" s="434">
        <f>IF(AN15=21,K15,0)</f>
        <v>0</v>
      </c>
      <c r="AN15" s="436">
        <v>21</v>
      </c>
      <c r="AO15" s="436">
        <f>H15*0</f>
        <v>0</v>
      </c>
      <c r="AP15" s="436">
        <f>H15*(1-0)</f>
        <v>0</v>
      </c>
      <c r="AQ15" s="435" t="s">
        <v>14</v>
      </c>
      <c r="AV15" s="436">
        <f>AW15+AX15</f>
        <v>0</v>
      </c>
      <c r="AW15" s="436">
        <f>G15*AO15</f>
        <v>0</v>
      </c>
      <c r="AX15" s="436">
        <f>G15*AP15</f>
        <v>0</v>
      </c>
      <c r="AY15" s="437" t="s">
        <v>1347</v>
      </c>
      <c r="AZ15" s="437" t="s">
        <v>1348</v>
      </c>
      <c r="BA15" s="427" t="s">
        <v>1349</v>
      </c>
      <c r="BC15" s="436">
        <f>AW15+AX15</f>
        <v>0</v>
      </c>
      <c r="BD15" s="436">
        <f>H15/(100-BE15)*100</f>
        <v>0</v>
      </c>
      <c r="BE15" s="436">
        <v>0</v>
      </c>
      <c r="BF15" s="436">
        <f>15</f>
        <v>15</v>
      </c>
      <c r="BH15" s="434">
        <f>G15*AO15</f>
        <v>0</v>
      </c>
      <c r="BI15" s="434">
        <f>G15*AP15</f>
        <v>0</v>
      </c>
      <c r="BJ15" s="434">
        <f>G15*H15</f>
        <v>0</v>
      </c>
    </row>
    <row r="16" spans="1:62">
      <c r="A16" s="433" t="s">
        <v>67</v>
      </c>
      <c r="B16" s="433" t="s">
        <v>1356</v>
      </c>
      <c r="C16" s="491" t="s">
        <v>1357</v>
      </c>
      <c r="D16" s="492"/>
      <c r="E16" s="492"/>
      <c r="F16" s="433" t="s">
        <v>63</v>
      </c>
      <c r="G16" s="434">
        <v>1103.325</v>
      </c>
      <c r="H16" s="434">
        <v>0</v>
      </c>
      <c r="I16" s="434">
        <f>G16*AO16</f>
        <v>0</v>
      </c>
      <c r="J16" s="434">
        <f>G16*AP16</f>
        <v>0</v>
      </c>
      <c r="K16" s="434">
        <f>G16*H16</f>
        <v>0</v>
      </c>
      <c r="L16" s="435" t="s">
        <v>1352</v>
      </c>
      <c r="Z16" s="436">
        <f>IF(AQ16="5",BJ16,0)</f>
        <v>0</v>
      </c>
      <c r="AB16" s="436">
        <f>IF(AQ16="1",BH16,0)</f>
        <v>0</v>
      </c>
      <c r="AC16" s="436">
        <f>IF(AQ16="1",BI16,0)</f>
        <v>0</v>
      </c>
      <c r="AD16" s="436">
        <f>IF(AQ16="7",BH16,0)</f>
        <v>0</v>
      </c>
      <c r="AE16" s="436">
        <f>IF(AQ16="7",BI16,0)</f>
        <v>0</v>
      </c>
      <c r="AF16" s="436">
        <f>IF(AQ16="2",BH16,0)</f>
        <v>0</v>
      </c>
      <c r="AG16" s="436">
        <f>IF(AQ16="2",BI16,0)</f>
        <v>0</v>
      </c>
      <c r="AH16" s="436">
        <f>IF(AQ16="0",BJ16,0)</f>
        <v>0</v>
      </c>
      <c r="AI16" s="427"/>
      <c r="AJ16" s="434">
        <f>IF(AN16=0,K16,0)</f>
        <v>0</v>
      </c>
      <c r="AK16" s="434">
        <f>IF(AN16=15,K16,0)</f>
        <v>0</v>
      </c>
      <c r="AL16" s="434">
        <f>IF(AN16=21,K16,0)</f>
        <v>0</v>
      </c>
      <c r="AN16" s="436">
        <v>21</v>
      </c>
      <c r="AO16" s="436">
        <f>H16*0</f>
        <v>0</v>
      </c>
      <c r="AP16" s="436">
        <f>H16*(1-0)</f>
        <v>0</v>
      </c>
      <c r="AQ16" s="435" t="s">
        <v>860</v>
      </c>
      <c r="AV16" s="436">
        <f>AW16+AX16</f>
        <v>0</v>
      </c>
      <c r="AW16" s="436">
        <f>G16*AO16</f>
        <v>0</v>
      </c>
      <c r="AX16" s="436">
        <f>G16*AP16</f>
        <v>0</v>
      </c>
      <c r="AY16" s="437" t="s">
        <v>1347</v>
      </c>
      <c r="AZ16" s="437" t="s">
        <v>1348</v>
      </c>
      <c r="BA16" s="427" t="s">
        <v>1349</v>
      </c>
      <c r="BC16" s="436">
        <f>AW16+AX16</f>
        <v>0</v>
      </c>
      <c r="BD16" s="436">
        <f>H16/(100-BE16)*100</f>
        <v>0</v>
      </c>
      <c r="BE16" s="436">
        <v>0</v>
      </c>
      <c r="BF16" s="436">
        <f>16</f>
        <v>16</v>
      </c>
      <c r="BH16" s="434">
        <f>G16*AO16</f>
        <v>0</v>
      </c>
      <c r="BI16" s="434">
        <f>G16*AP16</f>
        <v>0</v>
      </c>
      <c r="BJ16" s="434">
        <f>G16*H16</f>
        <v>0</v>
      </c>
    </row>
    <row r="17" spans="1:62">
      <c r="A17" s="433" t="s">
        <v>860</v>
      </c>
      <c r="B17" s="433" t="s">
        <v>1358</v>
      </c>
      <c r="C17" s="491" t="s">
        <v>1359</v>
      </c>
      <c r="D17" s="492"/>
      <c r="E17" s="492"/>
      <c r="F17" s="433" t="s">
        <v>63</v>
      </c>
      <c r="G17" s="434">
        <v>1103.325</v>
      </c>
      <c r="H17" s="434">
        <v>0</v>
      </c>
      <c r="I17" s="434">
        <f>G17*AO17</f>
        <v>0</v>
      </c>
      <c r="J17" s="434">
        <f>G17*AP17</f>
        <v>0</v>
      </c>
      <c r="K17" s="434">
        <f>G17*H17</f>
        <v>0</v>
      </c>
      <c r="L17" s="435" t="s">
        <v>1352</v>
      </c>
      <c r="Z17" s="436">
        <f>IF(AQ17="5",BJ17,0)</f>
        <v>0</v>
      </c>
      <c r="AB17" s="436">
        <f>IF(AQ17="1",BH17,0)</f>
        <v>0</v>
      </c>
      <c r="AC17" s="436">
        <f>IF(AQ17="1",BI17,0)</f>
        <v>0</v>
      </c>
      <c r="AD17" s="436">
        <f>IF(AQ17="7",BH17,0)</f>
        <v>0</v>
      </c>
      <c r="AE17" s="436">
        <f>IF(AQ17="7",BI17,0)</f>
        <v>0</v>
      </c>
      <c r="AF17" s="436">
        <f>IF(AQ17="2",BH17,0)</f>
        <v>0</v>
      </c>
      <c r="AG17" s="436">
        <f>IF(AQ17="2",BI17,0)</f>
        <v>0</v>
      </c>
      <c r="AH17" s="436">
        <f>IF(AQ17="0",BJ17,0)</f>
        <v>0</v>
      </c>
      <c r="AI17" s="427"/>
      <c r="AJ17" s="434">
        <f>IF(AN17=0,K17,0)</f>
        <v>0</v>
      </c>
      <c r="AK17" s="434">
        <f>IF(AN17=15,K17,0)</f>
        <v>0</v>
      </c>
      <c r="AL17" s="434">
        <f>IF(AN17=21,K17,0)</f>
        <v>0</v>
      </c>
      <c r="AN17" s="436">
        <v>21</v>
      </c>
      <c r="AO17" s="436">
        <f>H17*0</f>
        <v>0</v>
      </c>
      <c r="AP17" s="436">
        <f>H17*(1-0)</f>
        <v>0</v>
      </c>
      <c r="AQ17" s="435" t="s">
        <v>860</v>
      </c>
      <c r="AV17" s="436">
        <f>AW17+AX17</f>
        <v>0</v>
      </c>
      <c r="AW17" s="436">
        <f>G17*AO17</f>
        <v>0</v>
      </c>
      <c r="AX17" s="436">
        <f>G17*AP17</f>
        <v>0</v>
      </c>
      <c r="AY17" s="437" t="s">
        <v>1347</v>
      </c>
      <c r="AZ17" s="437" t="s">
        <v>1348</v>
      </c>
      <c r="BA17" s="427" t="s">
        <v>1349</v>
      </c>
      <c r="BC17" s="436">
        <f>AW17+AX17</f>
        <v>0</v>
      </c>
      <c r="BD17" s="436">
        <f>H17/(100-BE17)*100</f>
        <v>0</v>
      </c>
      <c r="BE17" s="436">
        <v>0</v>
      </c>
      <c r="BF17" s="436">
        <f>17</f>
        <v>17</v>
      </c>
      <c r="BH17" s="434">
        <f>G17*AO17</f>
        <v>0</v>
      </c>
      <c r="BI17" s="434">
        <f>G17*AP17</f>
        <v>0</v>
      </c>
      <c r="BJ17" s="434">
        <f>G17*H17</f>
        <v>0</v>
      </c>
    </row>
    <row r="18" spans="1:62">
      <c r="A18" s="438"/>
      <c r="B18" s="439" t="s">
        <v>1360</v>
      </c>
      <c r="C18" s="493" t="s">
        <v>1361</v>
      </c>
      <c r="D18" s="494"/>
      <c r="E18" s="494"/>
      <c r="F18" s="438" t="s">
        <v>3</v>
      </c>
      <c r="G18" s="438" t="s">
        <v>3</v>
      </c>
      <c r="H18" s="438" t="s">
        <v>3</v>
      </c>
      <c r="I18" s="432">
        <f>SUM(I19:I23)</f>
        <v>0</v>
      </c>
      <c r="J18" s="432">
        <f>SUM(J19:J23)</f>
        <v>0</v>
      </c>
      <c r="K18" s="432">
        <f>SUM(K19:K23)</f>
        <v>0</v>
      </c>
      <c r="L18" s="427"/>
      <c r="AI18" s="427"/>
      <c r="AS18" s="432">
        <f>SUM(AJ19:AJ23)</f>
        <v>0</v>
      </c>
      <c r="AT18" s="432">
        <f>SUM(AK19:AK23)</f>
        <v>0</v>
      </c>
      <c r="AU18" s="432">
        <f>SUM(AL19:AL23)</f>
        <v>0</v>
      </c>
    </row>
    <row r="19" spans="1:62">
      <c r="A19" s="433" t="s">
        <v>1362</v>
      </c>
      <c r="B19" s="433" t="s">
        <v>1363</v>
      </c>
      <c r="C19" s="491" t="s">
        <v>1364</v>
      </c>
      <c r="D19" s="492"/>
      <c r="E19" s="492"/>
      <c r="F19" s="433" t="s">
        <v>25</v>
      </c>
      <c r="G19" s="434">
        <v>8</v>
      </c>
      <c r="H19" s="434">
        <v>0</v>
      </c>
      <c r="I19" s="434">
        <f>G19*AO19</f>
        <v>0</v>
      </c>
      <c r="J19" s="434">
        <f>G19*AP19</f>
        <v>0</v>
      </c>
      <c r="K19" s="434">
        <f>G19*H19</f>
        <v>0</v>
      </c>
      <c r="L19" s="435" t="s">
        <v>1352</v>
      </c>
      <c r="Z19" s="436">
        <f>IF(AQ19="5",BJ19,0)</f>
        <v>0</v>
      </c>
      <c r="AB19" s="436">
        <f>IF(AQ19="1",BH19,0)</f>
        <v>0</v>
      </c>
      <c r="AC19" s="436">
        <f>IF(AQ19="1",BI19,0)</f>
        <v>0</v>
      </c>
      <c r="AD19" s="436">
        <f>IF(AQ19="7",BH19,0)</f>
        <v>0</v>
      </c>
      <c r="AE19" s="436">
        <f>IF(AQ19="7",BI19,0)</f>
        <v>0</v>
      </c>
      <c r="AF19" s="436">
        <f>IF(AQ19="2",BH19,0)</f>
        <v>0</v>
      </c>
      <c r="AG19" s="436">
        <f>IF(AQ19="2",BI19,0)</f>
        <v>0</v>
      </c>
      <c r="AH19" s="436">
        <f>IF(AQ19="0",BJ19,0)</f>
        <v>0</v>
      </c>
      <c r="AI19" s="427"/>
      <c r="AJ19" s="434">
        <f>IF(AN19=0,K19,0)</f>
        <v>0</v>
      </c>
      <c r="AK19" s="434">
        <f>IF(AN19=15,K19,0)</f>
        <v>0</v>
      </c>
      <c r="AL19" s="434">
        <f>IF(AN19=21,K19,0)</f>
        <v>0</v>
      </c>
      <c r="AN19" s="436">
        <v>21</v>
      </c>
      <c r="AO19" s="436">
        <f>H19*0</f>
        <v>0</v>
      </c>
      <c r="AP19" s="436">
        <f>H19*(1-0)</f>
        <v>0</v>
      </c>
      <c r="AQ19" s="435" t="s">
        <v>14</v>
      </c>
      <c r="AV19" s="436">
        <f>AW19+AX19</f>
        <v>0</v>
      </c>
      <c r="AW19" s="436">
        <f>G19*AO19</f>
        <v>0</v>
      </c>
      <c r="AX19" s="436">
        <f>G19*AP19</f>
        <v>0</v>
      </c>
      <c r="AY19" s="437" t="s">
        <v>1365</v>
      </c>
      <c r="AZ19" s="437" t="s">
        <v>1348</v>
      </c>
      <c r="BA19" s="427" t="s">
        <v>1349</v>
      </c>
      <c r="BC19" s="436">
        <f>AW19+AX19</f>
        <v>0</v>
      </c>
      <c r="BD19" s="436">
        <f>H19/(100-BE19)*100</f>
        <v>0</v>
      </c>
      <c r="BE19" s="436">
        <v>0</v>
      </c>
      <c r="BF19" s="436">
        <f>19</f>
        <v>19</v>
      </c>
      <c r="BH19" s="434">
        <f>G19*AO19</f>
        <v>0</v>
      </c>
      <c r="BI19" s="434">
        <f>G19*AP19</f>
        <v>0</v>
      </c>
      <c r="BJ19" s="434">
        <f>G19*H19</f>
        <v>0</v>
      </c>
    </row>
    <row r="20" spans="1:62">
      <c r="A20" s="433" t="s">
        <v>1366</v>
      </c>
      <c r="B20" s="433" t="s">
        <v>1367</v>
      </c>
      <c r="C20" s="491" t="s">
        <v>1368</v>
      </c>
      <c r="D20" s="492"/>
      <c r="E20" s="492"/>
      <c r="F20" s="433" t="s">
        <v>25</v>
      </c>
      <c r="G20" s="434">
        <v>7037</v>
      </c>
      <c r="H20" s="434">
        <v>0</v>
      </c>
      <c r="I20" s="434">
        <f>G20*AO20</f>
        <v>0</v>
      </c>
      <c r="J20" s="434">
        <f>G20*AP20</f>
        <v>0</v>
      </c>
      <c r="K20" s="434">
        <f>G20*H20</f>
        <v>0</v>
      </c>
      <c r="L20" s="435" t="s">
        <v>1352</v>
      </c>
      <c r="Z20" s="436">
        <f>IF(AQ20="5",BJ20,0)</f>
        <v>0</v>
      </c>
      <c r="AB20" s="436">
        <f>IF(AQ20="1",BH20,0)</f>
        <v>0</v>
      </c>
      <c r="AC20" s="436">
        <f>IF(AQ20="1",BI20,0)</f>
        <v>0</v>
      </c>
      <c r="AD20" s="436">
        <f>IF(AQ20="7",BH20,0)</f>
        <v>0</v>
      </c>
      <c r="AE20" s="436">
        <f>IF(AQ20="7",BI20,0)</f>
        <v>0</v>
      </c>
      <c r="AF20" s="436">
        <f>IF(AQ20="2",BH20,0)</f>
        <v>0</v>
      </c>
      <c r="AG20" s="436">
        <f>IF(AQ20="2",BI20,0)</f>
        <v>0</v>
      </c>
      <c r="AH20" s="436">
        <f>IF(AQ20="0",BJ20,0)</f>
        <v>0</v>
      </c>
      <c r="AI20" s="427"/>
      <c r="AJ20" s="434">
        <f>IF(AN20=0,K20,0)</f>
        <v>0</v>
      </c>
      <c r="AK20" s="434">
        <f>IF(AN20=15,K20,0)</f>
        <v>0</v>
      </c>
      <c r="AL20" s="434">
        <f>IF(AN20=21,K20,0)</f>
        <v>0</v>
      </c>
      <c r="AN20" s="436">
        <v>21</v>
      </c>
      <c r="AO20" s="436">
        <f>H20*0</f>
        <v>0</v>
      </c>
      <c r="AP20" s="436">
        <f>H20*(1-0)</f>
        <v>0</v>
      </c>
      <c r="AQ20" s="435" t="s">
        <v>14</v>
      </c>
      <c r="AV20" s="436">
        <f>AW20+AX20</f>
        <v>0</v>
      </c>
      <c r="AW20" s="436">
        <f>G20*AO20</f>
        <v>0</v>
      </c>
      <c r="AX20" s="436">
        <f>G20*AP20</f>
        <v>0</v>
      </c>
      <c r="AY20" s="437" t="s">
        <v>1365</v>
      </c>
      <c r="AZ20" s="437" t="s">
        <v>1348</v>
      </c>
      <c r="BA20" s="427" t="s">
        <v>1349</v>
      </c>
      <c r="BC20" s="436">
        <f>AW20+AX20</f>
        <v>0</v>
      </c>
      <c r="BD20" s="436">
        <f>H20/(100-BE20)*100</f>
        <v>0</v>
      </c>
      <c r="BE20" s="436">
        <v>0</v>
      </c>
      <c r="BF20" s="436">
        <f>20</f>
        <v>20</v>
      </c>
      <c r="BH20" s="434">
        <f>G20*AO20</f>
        <v>0</v>
      </c>
      <c r="BI20" s="434">
        <f>G20*AP20</f>
        <v>0</v>
      </c>
      <c r="BJ20" s="434">
        <f>G20*H20</f>
        <v>0</v>
      </c>
    </row>
    <row r="21" spans="1:62">
      <c r="A21" s="433" t="s">
        <v>1369</v>
      </c>
      <c r="B21" s="433" t="s">
        <v>1370</v>
      </c>
      <c r="C21" s="491" t="s">
        <v>1371</v>
      </c>
      <c r="D21" s="492"/>
      <c r="E21" s="492"/>
      <c r="F21" s="433" t="s">
        <v>25</v>
      </c>
      <c r="G21" s="434">
        <v>7037</v>
      </c>
      <c r="H21" s="434">
        <v>0</v>
      </c>
      <c r="I21" s="434">
        <f>G21*AO21</f>
        <v>0</v>
      </c>
      <c r="J21" s="434">
        <f>G21*AP21</f>
        <v>0</v>
      </c>
      <c r="K21" s="434">
        <f>G21*H21</f>
        <v>0</v>
      </c>
      <c r="L21" s="435" t="s">
        <v>1352</v>
      </c>
      <c r="Z21" s="436">
        <f>IF(AQ21="5",BJ21,0)</f>
        <v>0</v>
      </c>
      <c r="AB21" s="436">
        <f>IF(AQ21="1",BH21,0)</f>
        <v>0</v>
      </c>
      <c r="AC21" s="436">
        <f>IF(AQ21="1",BI21,0)</f>
        <v>0</v>
      </c>
      <c r="AD21" s="436">
        <f>IF(AQ21="7",BH21,0)</f>
        <v>0</v>
      </c>
      <c r="AE21" s="436">
        <f>IF(AQ21="7",BI21,0)</f>
        <v>0</v>
      </c>
      <c r="AF21" s="436">
        <f>IF(AQ21="2",BH21,0)</f>
        <v>0</v>
      </c>
      <c r="AG21" s="436">
        <f>IF(AQ21="2",BI21,0)</f>
        <v>0</v>
      </c>
      <c r="AH21" s="436">
        <f>IF(AQ21="0",BJ21,0)</f>
        <v>0</v>
      </c>
      <c r="AI21" s="427"/>
      <c r="AJ21" s="434">
        <f>IF(AN21=0,K21,0)</f>
        <v>0</v>
      </c>
      <c r="AK21" s="434">
        <f>IF(AN21=15,K21,0)</f>
        <v>0</v>
      </c>
      <c r="AL21" s="434">
        <f>IF(AN21=21,K21,0)</f>
        <v>0</v>
      </c>
      <c r="AN21" s="436">
        <v>21</v>
      </c>
      <c r="AO21" s="436">
        <f>H21*0</f>
        <v>0</v>
      </c>
      <c r="AP21" s="436">
        <f>H21*(1-0)</f>
        <v>0</v>
      </c>
      <c r="AQ21" s="435" t="s">
        <v>14</v>
      </c>
      <c r="AV21" s="436">
        <f>AW21+AX21</f>
        <v>0</v>
      </c>
      <c r="AW21" s="436">
        <f>G21*AO21</f>
        <v>0</v>
      </c>
      <c r="AX21" s="436">
        <f>G21*AP21</f>
        <v>0</v>
      </c>
      <c r="AY21" s="437" t="s">
        <v>1365</v>
      </c>
      <c r="AZ21" s="437" t="s">
        <v>1348</v>
      </c>
      <c r="BA21" s="427" t="s">
        <v>1349</v>
      </c>
      <c r="BC21" s="436">
        <f>AW21+AX21</f>
        <v>0</v>
      </c>
      <c r="BD21" s="436">
        <f>H21/(100-BE21)*100</f>
        <v>0</v>
      </c>
      <c r="BE21" s="436">
        <v>0</v>
      </c>
      <c r="BF21" s="436">
        <f>21</f>
        <v>21</v>
      </c>
      <c r="BH21" s="434">
        <f>G21*AO21</f>
        <v>0</v>
      </c>
      <c r="BI21" s="434">
        <f>G21*AP21</f>
        <v>0</v>
      </c>
      <c r="BJ21" s="434">
        <f>G21*H21</f>
        <v>0</v>
      </c>
    </row>
    <row r="22" spans="1:62">
      <c r="A22" s="433" t="s">
        <v>872</v>
      </c>
      <c r="B22" s="433" t="s">
        <v>1372</v>
      </c>
      <c r="C22" s="491" t="s">
        <v>1373</v>
      </c>
      <c r="D22" s="492"/>
      <c r="E22" s="492"/>
      <c r="F22" s="433" t="s">
        <v>25</v>
      </c>
      <c r="G22" s="434">
        <v>252</v>
      </c>
      <c r="H22" s="434">
        <v>0</v>
      </c>
      <c r="I22" s="434">
        <f>G22*AO22</f>
        <v>0</v>
      </c>
      <c r="J22" s="434">
        <f>G22*AP22</f>
        <v>0</v>
      </c>
      <c r="K22" s="434">
        <f>G22*H22</f>
        <v>0</v>
      </c>
      <c r="L22" s="435" t="s">
        <v>1352</v>
      </c>
      <c r="Z22" s="436">
        <f>IF(AQ22="5",BJ22,0)</f>
        <v>0</v>
      </c>
      <c r="AB22" s="436">
        <f>IF(AQ22="1",BH22,0)</f>
        <v>0</v>
      </c>
      <c r="AC22" s="436">
        <f>IF(AQ22="1",BI22,0)</f>
        <v>0</v>
      </c>
      <c r="AD22" s="436">
        <f>IF(AQ22="7",BH22,0)</f>
        <v>0</v>
      </c>
      <c r="AE22" s="436">
        <f>IF(AQ22="7",BI22,0)</f>
        <v>0</v>
      </c>
      <c r="AF22" s="436">
        <f>IF(AQ22="2",BH22,0)</f>
        <v>0</v>
      </c>
      <c r="AG22" s="436">
        <f>IF(AQ22="2",BI22,0)</f>
        <v>0</v>
      </c>
      <c r="AH22" s="436">
        <f>IF(AQ22="0",BJ22,0)</f>
        <v>0</v>
      </c>
      <c r="AI22" s="427"/>
      <c r="AJ22" s="434">
        <f>IF(AN22=0,K22,0)</f>
        <v>0</v>
      </c>
      <c r="AK22" s="434">
        <f>IF(AN22=15,K22,0)</f>
        <v>0</v>
      </c>
      <c r="AL22" s="434">
        <f>IF(AN22=21,K22,0)</f>
        <v>0</v>
      </c>
      <c r="AN22" s="436">
        <v>21</v>
      </c>
      <c r="AO22" s="436">
        <f>H22*0</f>
        <v>0</v>
      </c>
      <c r="AP22" s="436">
        <f>H22*(1-0)</f>
        <v>0</v>
      </c>
      <c r="AQ22" s="435" t="s">
        <v>14</v>
      </c>
      <c r="AV22" s="436">
        <f>AW22+AX22</f>
        <v>0</v>
      </c>
      <c r="AW22" s="436">
        <f>G22*AO22</f>
        <v>0</v>
      </c>
      <c r="AX22" s="436">
        <f>G22*AP22</f>
        <v>0</v>
      </c>
      <c r="AY22" s="437" t="s">
        <v>1365</v>
      </c>
      <c r="AZ22" s="437" t="s">
        <v>1348</v>
      </c>
      <c r="BA22" s="427" t="s">
        <v>1349</v>
      </c>
      <c r="BC22" s="436">
        <f>AW22+AX22</f>
        <v>0</v>
      </c>
      <c r="BD22" s="436">
        <f>H22/(100-BE22)*100</f>
        <v>0</v>
      </c>
      <c r="BE22" s="436">
        <v>0</v>
      </c>
      <c r="BF22" s="436">
        <f>22</f>
        <v>22</v>
      </c>
      <c r="BH22" s="434">
        <f>G22*AO22</f>
        <v>0</v>
      </c>
      <c r="BI22" s="434">
        <f>G22*AP22</f>
        <v>0</v>
      </c>
      <c r="BJ22" s="434">
        <f>G22*H22</f>
        <v>0</v>
      </c>
    </row>
    <row r="23" spans="1:62">
      <c r="A23" s="433" t="s">
        <v>1374</v>
      </c>
      <c r="B23" s="433" t="s">
        <v>1375</v>
      </c>
      <c r="C23" s="491" t="s">
        <v>1376</v>
      </c>
      <c r="D23" s="492"/>
      <c r="E23" s="492"/>
      <c r="F23" s="433" t="s">
        <v>25</v>
      </c>
      <c r="G23" s="434">
        <v>252</v>
      </c>
      <c r="H23" s="434">
        <v>0</v>
      </c>
      <c r="I23" s="434">
        <f>G23*AO23</f>
        <v>0</v>
      </c>
      <c r="J23" s="434">
        <f>G23*AP23</f>
        <v>0</v>
      </c>
      <c r="K23" s="434">
        <f>G23*H23</f>
        <v>0</v>
      </c>
      <c r="L23" s="435" t="s">
        <v>1352</v>
      </c>
      <c r="Z23" s="436">
        <f>IF(AQ23="5",BJ23,0)</f>
        <v>0</v>
      </c>
      <c r="AB23" s="436">
        <f>IF(AQ23="1",BH23,0)</f>
        <v>0</v>
      </c>
      <c r="AC23" s="436">
        <f>IF(AQ23="1",BI23,0)</f>
        <v>0</v>
      </c>
      <c r="AD23" s="436">
        <f>IF(AQ23="7",BH23,0)</f>
        <v>0</v>
      </c>
      <c r="AE23" s="436">
        <f>IF(AQ23="7",BI23,0)</f>
        <v>0</v>
      </c>
      <c r="AF23" s="436">
        <f>IF(AQ23="2",BH23,0)</f>
        <v>0</v>
      </c>
      <c r="AG23" s="436">
        <f>IF(AQ23="2",BI23,0)</f>
        <v>0</v>
      </c>
      <c r="AH23" s="436">
        <f>IF(AQ23="0",BJ23,0)</f>
        <v>0</v>
      </c>
      <c r="AI23" s="427"/>
      <c r="AJ23" s="434">
        <f>IF(AN23=0,K23,0)</f>
        <v>0</v>
      </c>
      <c r="AK23" s="434">
        <f>IF(AN23=15,K23,0)</f>
        <v>0</v>
      </c>
      <c r="AL23" s="434">
        <f>IF(AN23=21,K23,0)</f>
        <v>0</v>
      </c>
      <c r="AN23" s="436">
        <v>21</v>
      </c>
      <c r="AO23" s="436">
        <f>H23*0</f>
        <v>0</v>
      </c>
      <c r="AP23" s="436">
        <f>H23*(1-0)</f>
        <v>0</v>
      </c>
      <c r="AQ23" s="435" t="s">
        <v>14</v>
      </c>
      <c r="AV23" s="436">
        <f>AW23+AX23</f>
        <v>0</v>
      </c>
      <c r="AW23" s="436">
        <f>G23*AO23</f>
        <v>0</v>
      </c>
      <c r="AX23" s="436">
        <f>G23*AP23</f>
        <v>0</v>
      </c>
      <c r="AY23" s="437" t="s">
        <v>1365</v>
      </c>
      <c r="AZ23" s="437" t="s">
        <v>1348</v>
      </c>
      <c r="BA23" s="427" t="s">
        <v>1349</v>
      </c>
      <c r="BC23" s="436">
        <f>AW23+AX23</f>
        <v>0</v>
      </c>
      <c r="BD23" s="436">
        <f>H23/(100-BE23)*100</f>
        <v>0</v>
      </c>
      <c r="BE23" s="436">
        <v>0</v>
      </c>
      <c r="BF23" s="436">
        <f>23</f>
        <v>23</v>
      </c>
      <c r="BH23" s="434">
        <f>G23*AO23</f>
        <v>0</v>
      </c>
      <c r="BI23" s="434">
        <f>G23*AP23</f>
        <v>0</v>
      </c>
      <c r="BJ23" s="434">
        <f>G23*H23</f>
        <v>0</v>
      </c>
    </row>
    <row r="24" spans="1:62">
      <c r="A24" s="438"/>
      <c r="B24" s="439" t="s">
        <v>1377</v>
      </c>
      <c r="C24" s="493" t="s">
        <v>1378</v>
      </c>
      <c r="D24" s="494"/>
      <c r="E24" s="494"/>
      <c r="F24" s="438" t="s">
        <v>3</v>
      </c>
      <c r="G24" s="438" t="s">
        <v>3</v>
      </c>
      <c r="H24" s="438" t="s">
        <v>3</v>
      </c>
      <c r="I24" s="432">
        <f>SUM(I25:I29)</f>
        <v>0</v>
      </c>
      <c r="J24" s="432">
        <f>SUM(J25:J29)</f>
        <v>0</v>
      </c>
      <c r="K24" s="432">
        <f>SUM(K25:K29)</f>
        <v>0</v>
      </c>
      <c r="L24" s="427"/>
      <c r="AI24" s="427"/>
      <c r="AS24" s="432">
        <f>SUM(AJ25:AJ29)</f>
        <v>0</v>
      </c>
      <c r="AT24" s="432">
        <f>SUM(AK25:AK29)</f>
        <v>0</v>
      </c>
      <c r="AU24" s="432">
        <f>SUM(AL25:AL29)</f>
        <v>0</v>
      </c>
    </row>
    <row r="25" spans="1:62">
      <c r="A25" s="433" t="s">
        <v>751</v>
      </c>
      <c r="B25" s="433" t="s">
        <v>1379</v>
      </c>
      <c r="C25" s="491" t="s">
        <v>1380</v>
      </c>
      <c r="D25" s="492"/>
      <c r="E25" s="492"/>
      <c r="F25" s="433" t="s">
        <v>25</v>
      </c>
      <c r="G25" s="434">
        <v>279</v>
      </c>
      <c r="H25" s="434">
        <v>0</v>
      </c>
      <c r="I25" s="434">
        <f>G25*AO25</f>
        <v>0</v>
      </c>
      <c r="J25" s="434">
        <f>G25*AP25</f>
        <v>0</v>
      </c>
      <c r="K25" s="434">
        <f>G25*H25</f>
        <v>0</v>
      </c>
      <c r="L25" s="435" t="s">
        <v>1352</v>
      </c>
      <c r="Z25" s="436">
        <f>IF(AQ25="5",BJ25,0)</f>
        <v>0</v>
      </c>
      <c r="AB25" s="436">
        <f>IF(AQ25="1",BH25,0)</f>
        <v>0</v>
      </c>
      <c r="AC25" s="436">
        <f>IF(AQ25="1",BI25,0)</f>
        <v>0</v>
      </c>
      <c r="AD25" s="436">
        <f>IF(AQ25="7",BH25,0)</f>
        <v>0</v>
      </c>
      <c r="AE25" s="436">
        <f>IF(AQ25="7",BI25,0)</f>
        <v>0</v>
      </c>
      <c r="AF25" s="436">
        <f>IF(AQ25="2",BH25,0)</f>
        <v>0</v>
      </c>
      <c r="AG25" s="436">
        <f>IF(AQ25="2",BI25,0)</f>
        <v>0</v>
      </c>
      <c r="AH25" s="436">
        <f>IF(AQ25="0",BJ25,0)</f>
        <v>0</v>
      </c>
      <c r="AI25" s="427"/>
      <c r="AJ25" s="434">
        <f>IF(AN25=0,K25,0)</f>
        <v>0</v>
      </c>
      <c r="AK25" s="434">
        <f>IF(AN25=15,K25,0)</f>
        <v>0</v>
      </c>
      <c r="AL25" s="434">
        <f>IF(AN25=21,K25,0)</f>
        <v>0</v>
      </c>
      <c r="AN25" s="436">
        <v>21</v>
      </c>
      <c r="AO25" s="436">
        <f>H25*0</f>
        <v>0</v>
      </c>
      <c r="AP25" s="436">
        <f>H25*(1-0)</f>
        <v>0</v>
      </c>
      <c r="AQ25" s="435" t="s">
        <v>14</v>
      </c>
      <c r="AV25" s="436">
        <f>AW25+AX25</f>
        <v>0</v>
      </c>
      <c r="AW25" s="436">
        <f>G25*AO25</f>
        <v>0</v>
      </c>
      <c r="AX25" s="436">
        <f>G25*AP25</f>
        <v>0</v>
      </c>
      <c r="AY25" s="437" t="s">
        <v>1381</v>
      </c>
      <c r="AZ25" s="437" t="s">
        <v>1348</v>
      </c>
      <c r="BA25" s="427" t="s">
        <v>1349</v>
      </c>
      <c r="BC25" s="436">
        <f>AW25+AX25</f>
        <v>0</v>
      </c>
      <c r="BD25" s="436">
        <f>H25/(100-BE25)*100</f>
        <v>0</v>
      </c>
      <c r="BE25" s="436">
        <v>0</v>
      </c>
      <c r="BF25" s="436">
        <f>25</f>
        <v>25</v>
      </c>
      <c r="BH25" s="434">
        <f>G25*AO25</f>
        <v>0</v>
      </c>
      <c r="BI25" s="434">
        <f>G25*AP25</f>
        <v>0</v>
      </c>
      <c r="BJ25" s="434">
        <f>G25*H25</f>
        <v>0</v>
      </c>
    </row>
    <row r="26" spans="1:62">
      <c r="A26" s="433" t="s">
        <v>1360</v>
      </c>
      <c r="B26" s="433" t="s">
        <v>1382</v>
      </c>
      <c r="C26" s="491" t="s">
        <v>1383</v>
      </c>
      <c r="D26" s="492"/>
      <c r="E26" s="492"/>
      <c r="F26" s="433" t="s">
        <v>63</v>
      </c>
      <c r="G26" s="434">
        <v>25</v>
      </c>
      <c r="H26" s="434">
        <v>0</v>
      </c>
      <c r="I26" s="434">
        <f>G26*AO26</f>
        <v>0</v>
      </c>
      <c r="J26" s="434">
        <f>G26*AP26</f>
        <v>0</v>
      </c>
      <c r="K26" s="434">
        <f>G26*H26</f>
        <v>0</v>
      </c>
      <c r="L26" s="435" t="s">
        <v>1352</v>
      </c>
      <c r="Z26" s="436">
        <f>IF(AQ26="5",BJ26,0)</f>
        <v>0</v>
      </c>
      <c r="AB26" s="436">
        <f>IF(AQ26="1",BH26,0)</f>
        <v>0</v>
      </c>
      <c r="AC26" s="436">
        <f>IF(AQ26="1",BI26,0)</f>
        <v>0</v>
      </c>
      <c r="AD26" s="436">
        <f>IF(AQ26="7",BH26,0)</f>
        <v>0</v>
      </c>
      <c r="AE26" s="436">
        <f>IF(AQ26="7",BI26,0)</f>
        <v>0</v>
      </c>
      <c r="AF26" s="436">
        <f>IF(AQ26="2",BH26,0)</f>
        <v>0</v>
      </c>
      <c r="AG26" s="436">
        <f>IF(AQ26="2",BI26,0)</f>
        <v>0</v>
      </c>
      <c r="AH26" s="436">
        <f>IF(AQ26="0",BJ26,0)</f>
        <v>0</v>
      </c>
      <c r="AI26" s="427"/>
      <c r="AJ26" s="434">
        <f>IF(AN26=0,K26,0)</f>
        <v>0</v>
      </c>
      <c r="AK26" s="434">
        <f>IF(AN26=15,K26,0)</f>
        <v>0</v>
      </c>
      <c r="AL26" s="434">
        <f>IF(AN26=21,K26,0)</f>
        <v>0</v>
      </c>
      <c r="AN26" s="436">
        <v>21</v>
      </c>
      <c r="AO26" s="436">
        <f>H26*0</f>
        <v>0</v>
      </c>
      <c r="AP26" s="436">
        <f>H26*(1-0)</f>
        <v>0</v>
      </c>
      <c r="AQ26" s="435" t="s">
        <v>860</v>
      </c>
      <c r="AV26" s="436">
        <f>AW26+AX26</f>
        <v>0</v>
      </c>
      <c r="AW26" s="436">
        <f>G26*AO26</f>
        <v>0</v>
      </c>
      <c r="AX26" s="436">
        <f>G26*AP26</f>
        <v>0</v>
      </c>
      <c r="AY26" s="437" t="s">
        <v>1381</v>
      </c>
      <c r="AZ26" s="437" t="s">
        <v>1348</v>
      </c>
      <c r="BA26" s="427" t="s">
        <v>1349</v>
      </c>
      <c r="BC26" s="436">
        <f>AW26+AX26</f>
        <v>0</v>
      </c>
      <c r="BD26" s="436">
        <f>H26/(100-BE26)*100</f>
        <v>0</v>
      </c>
      <c r="BE26" s="436">
        <v>0</v>
      </c>
      <c r="BF26" s="436">
        <f>26</f>
        <v>26</v>
      </c>
      <c r="BH26" s="434">
        <f>G26*AO26</f>
        <v>0</v>
      </c>
      <c r="BI26" s="434">
        <f>G26*AP26</f>
        <v>0</v>
      </c>
      <c r="BJ26" s="434">
        <f>G26*H26</f>
        <v>0</v>
      </c>
    </row>
    <row r="27" spans="1:62">
      <c r="A27" s="433" t="s">
        <v>1377</v>
      </c>
      <c r="B27" s="433" t="s">
        <v>1384</v>
      </c>
      <c r="C27" s="491" t="s">
        <v>1385</v>
      </c>
      <c r="D27" s="492"/>
      <c r="E27" s="492"/>
      <c r="F27" s="433" t="s">
        <v>25</v>
      </c>
      <c r="G27" s="434">
        <v>279</v>
      </c>
      <c r="H27" s="434">
        <v>0</v>
      </c>
      <c r="I27" s="434">
        <f>G27*AO27</f>
        <v>0</v>
      </c>
      <c r="J27" s="434">
        <f>G27*AP27</f>
        <v>0</v>
      </c>
      <c r="K27" s="434">
        <f>G27*H27</f>
        <v>0</v>
      </c>
      <c r="L27" s="435" t="s">
        <v>1352</v>
      </c>
      <c r="Z27" s="436">
        <f>IF(AQ27="5",BJ27,0)</f>
        <v>0</v>
      </c>
      <c r="AB27" s="436">
        <f>IF(AQ27="1",BH27,0)</f>
        <v>0</v>
      </c>
      <c r="AC27" s="436">
        <f>IF(AQ27="1",BI27,0)</f>
        <v>0</v>
      </c>
      <c r="AD27" s="436">
        <f>IF(AQ27="7",BH27,0)</f>
        <v>0</v>
      </c>
      <c r="AE27" s="436">
        <f>IF(AQ27="7",BI27,0)</f>
        <v>0</v>
      </c>
      <c r="AF27" s="436">
        <f>IF(AQ27="2",BH27,0)</f>
        <v>0</v>
      </c>
      <c r="AG27" s="436">
        <f>IF(AQ27="2",BI27,0)</f>
        <v>0</v>
      </c>
      <c r="AH27" s="436">
        <f>IF(AQ27="0",BJ27,0)</f>
        <v>0</v>
      </c>
      <c r="AI27" s="427"/>
      <c r="AJ27" s="434">
        <f>IF(AN27=0,K27,0)</f>
        <v>0</v>
      </c>
      <c r="AK27" s="434">
        <f>IF(AN27=15,K27,0)</f>
        <v>0</v>
      </c>
      <c r="AL27" s="434">
        <f>IF(AN27=21,K27,0)</f>
        <v>0</v>
      </c>
      <c r="AN27" s="436">
        <v>21</v>
      </c>
      <c r="AO27" s="436">
        <f>H27*0</f>
        <v>0</v>
      </c>
      <c r="AP27" s="436">
        <f>H27*(1-0)</f>
        <v>0</v>
      </c>
      <c r="AQ27" s="435" t="s">
        <v>14</v>
      </c>
      <c r="AV27" s="436">
        <f>AW27+AX27</f>
        <v>0</v>
      </c>
      <c r="AW27" s="436">
        <f>G27*AO27</f>
        <v>0</v>
      </c>
      <c r="AX27" s="436">
        <f>G27*AP27</f>
        <v>0</v>
      </c>
      <c r="AY27" s="437" t="s">
        <v>1381</v>
      </c>
      <c r="AZ27" s="437" t="s">
        <v>1348</v>
      </c>
      <c r="BA27" s="427" t="s">
        <v>1349</v>
      </c>
      <c r="BC27" s="436">
        <f>AW27+AX27</f>
        <v>0</v>
      </c>
      <c r="BD27" s="436">
        <f>H27/(100-BE27)*100</f>
        <v>0</v>
      </c>
      <c r="BE27" s="436">
        <v>0</v>
      </c>
      <c r="BF27" s="436">
        <f>27</f>
        <v>27</v>
      </c>
      <c r="BH27" s="434">
        <f>G27*AO27</f>
        <v>0</v>
      </c>
      <c r="BI27" s="434">
        <f>G27*AP27</f>
        <v>0</v>
      </c>
      <c r="BJ27" s="434">
        <f>G27*H27</f>
        <v>0</v>
      </c>
    </row>
    <row r="28" spans="1:62">
      <c r="A28" s="433" t="s">
        <v>1386</v>
      </c>
      <c r="B28" s="433" t="s">
        <v>1387</v>
      </c>
      <c r="C28" s="491" t="s">
        <v>1388</v>
      </c>
      <c r="D28" s="492"/>
      <c r="E28" s="492"/>
      <c r="F28" s="433" t="s">
        <v>25</v>
      </c>
      <c r="G28" s="434">
        <v>74.760000000000005</v>
      </c>
      <c r="H28" s="434">
        <v>0</v>
      </c>
      <c r="I28" s="434">
        <f>G28*AO28</f>
        <v>0</v>
      </c>
      <c r="J28" s="434">
        <f>G28*AP28</f>
        <v>0</v>
      </c>
      <c r="K28" s="434">
        <f>G28*H28</f>
        <v>0</v>
      </c>
      <c r="L28" s="435" t="s">
        <v>1352</v>
      </c>
      <c r="Z28" s="436">
        <f>IF(AQ28="5",BJ28,0)</f>
        <v>0</v>
      </c>
      <c r="AB28" s="436">
        <f>IF(AQ28="1",BH28,0)</f>
        <v>0</v>
      </c>
      <c r="AC28" s="436">
        <f>IF(AQ28="1",BI28,0)</f>
        <v>0</v>
      </c>
      <c r="AD28" s="436">
        <f>IF(AQ28="7",BH28,0)</f>
        <v>0</v>
      </c>
      <c r="AE28" s="436">
        <f>IF(AQ28="7",BI28,0)</f>
        <v>0</v>
      </c>
      <c r="AF28" s="436">
        <f>IF(AQ28="2",BH28,0)</f>
        <v>0</v>
      </c>
      <c r="AG28" s="436">
        <f>IF(AQ28="2",BI28,0)</f>
        <v>0</v>
      </c>
      <c r="AH28" s="436">
        <f>IF(AQ28="0",BJ28,0)</f>
        <v>0</v>
      </c>
      <c r="AI28" s="427"/>
      <c r="AJ28" s="434">
        <f>IF(AN28=0,K28,0)</f>
        <v>0</v>
      </c>
      <c r="AK28" s="434">
        <f>IF(AN28=15,K28,0)</f>
        <v>0</v>
      </c>
      <c r="AL28" s="434">
        <f>IF(AN28=21,K28,0)</f>
        <v>0</v>
      </c>
      <c r="AN28" s="436">
        <v>21</v>
      </c>
      <c r="AO28" s="436">
        <f>H28*0</f>
        <v>0</v>
      </c>
      <c r="AP28" s="436">
        <f>H28*(1-0)</f>
        <v>0</v>
      </c>
      <c r="AQ28" s="435" t="s">
        <v>14</v>
      </c>
      <c r="AV28" s="436">
        <f>AW28+AX28</f>
        <v>0</v>
      </c>
      <c r="AW28" s="436">
        <f>G28*AO28</f>
        <v>0</v>
      </c>
      <c r="AX28" s="436">
        <f>G28*AP28</f>
        <v>0</v>
      </c>
      <c r="AY28" s="437" t="s">
        <v>1381</v>
      </c>
      <c r="AZ28" s="437" t="s">
        <v>1348</v>
      </c>
      <c r="BA28" s="427" t="s">
        <v>1349</v>
      </c>
      <c r="BC28" s="436">
        <f>AW28+AX28</f>
        <v>0</v>
      </c>
      <c r="BD28" s="436">
        <f>H28/(100-BE28)*100</f>
        <v>0</v>
      </c>
      <c r="BE28" s="436">
        <v>0</v>
      </c>
      <c r="BF28" s="436">
        <f>28</f>
        <v>28</v>
      </c>
      <c r="BH28" s="434">
        <f>G28*AO28</f>
        <v>0</v>
      </c>
      <c r="BI28" s="434">
        <f>G28*AP28</f>
        <v>0</v>
      </c>
      <c r="BJ28" s="434">
        <f>G28*H28</f>
        <v>0</v>
      </c>
    </row>
    <row r="29" spans="1:62">
      <c r="A29" s="433" t="s">
        <v>1389</v>
      </c>
      <c r="B29" s="433" t="s">
        <v>1390</v>
      </c>
      <c r="C29" s="491" t="s">
        <v>1391</v>
      </c>
      <c r="D29" s="492"/>
      <c r="E29" s="492"/>
      <c r="F29" s="433" t="s">
        <v>25</v>
      </c>
      <c r="G29" s="434">
        <v>74.760000000000005</v>
      </c>
      <c r="H29" s="434">
        <v>0</v>
      </c>
      <c r="I29" s="434">
        <f>G29*AO29</f>
        <v>0</v>
      </c>
      <c r="J29" s="434">
        <f>G29*AP29</f>
        <v>0</v>
      </c>
      <c r="K29" s="434">
        <f>G29*H29</f>
        <v>0</v>
      </c>
      <c r="L29" s="435" t="s">
        <v>1352</v>
      </c>
      <c r="Z29" s="436">
        <f>IF(AQ29="5",BJ29,0)</f>
        <v>0</v>
      </c>
      <c r="AB29" s="436">
        <f>IF(AQ29="1",BH29,0)</f>
        <v>0</v>
      </c>
      <c r="AC29" s="436">
        <f>IF(AQ29="1",BI29,0)</f>
        <v>0</v>
      </c>
      <c r="AD29" s="436">
        <f>IF(AQ29="7",BH29,0)</f>
        <v>0</v>
      </c>
      <c r="AE29" s="436">
        <f>IF(AQ29="7",BI29,0)</f>
        <v>0</v>
      </c>
      <c r="AF29" s="436">
        <f>IF(AQ29="2",BH29,0)</f>
        <v>0</v>
      </c>
      <c r="AG29" s="436">
        <f>IF(AQ29="2",BI29,0)</f>
        <v>0</v>
      </c>
      <c r="AH29" s="436">
        <f>IF(AQ29="0",BJ29,0)</f>
        <v>0</v>
      </c>
      <c r="AI29" s="427"/>
      <c r="AJ29" s="434">
        <f>IF(AN29=0,K29,0)</f>
        <v>0</v>
      </c>
      <c r="AK29" s="434">
        <f>IF(AN29=15,K29,0)</f>
        <v>0</v>
      </c>
      <c r="AL29" s="434">
        <f>IF(AN29=21,K29,0)</f>
        <v>0</v>
      </c>
      <c r="AN29" s="436">
        <v>21</v>
      </c>
      <c r="AO29" s="436">
        <f>H29*0</f>
        <v>0</v>
      </c>
      <c r="AP29" s="436">
        <f>H29*(1-0)</f>
        <v>0</v>
      </c>
      <c r="AQ29" s="435" t="s">
        <v>14</v>
      </c>
      <c r="AV29" s="436">
        <f>AW29+AX29</f>
        <v>0</v>
      </c>
      <c r="AW29" s="436">
        <f>G29*AO29</f>
        <v>0</v>
      </c>
      <c r="AX29" s="436">
        <f>G29*AP29</f>
        <v>0</v>
      </c>
      <c r="AY29" s="437" t="s">
        <v>1381</v>
      </c>
      <c r="AZ29" s="437" t="s">
        <v>1348</v>
      </c>
      <c r="BA29" s="427" t="s">
        <v>1349</v>
      </c>
      <c r="BC29" s="436">
        <f>AW29+AX29</f>
        <v>0</v>
      </c>
      <c r="BD29" s="436">
        <f>H29/(100-BE29)*100</f>
        <v>0</v>
      </c>
      <c r="BE29" s="436">
        <v>0</v>
      </c>
      <c r="BF29" s="436">
        <f>29</f>
        <v>29</v>
      </c>
      <c r="BH29" s="434">
        <f>G29*AO29</f>
        <v>0</v>
      </c>
      <c r="BI29" s="434">
        <f>G29*AP29</f>
        <v>0</v>
      </c>
      <c r="BJ29" s="434">
        <f>G29*H29</f>
        <v>0</v>
      </c>
    </row>
    <row r="30" spans="1:62">
      <c r="A30" s="438"/>
      <c r="B30" s="439" t="s">
        <v>1389</v>
      </c>
      <c r="C30" s="493" t="s">
        <v>1392</v>
      </c>
      <c r="D30" s="494"/>
      <c r="E30" s="494"/>
      <c r="F30" s="438" t="s">
        <v>3</v>
      </c>
      <c r="G30" s="438" t="s">
        <v>3</v>
      </c>
      <c r="H30" s="438" t="s">
        <v>3</v>
      </c>
      <c r="I30" s="432">
        <f>SUM(I31:I32)</f>
        <v>0</v>
      </c>
      <c r="J30" s="432">
        <f>SUM(J31:J32)</f>
        <v>0</v>
      </c>
      <c r="K30" s="432">
        <f>SUM(K31:K32)</f>
        <v>0</v>
      </c>
      <c r="L30" s="427"/>
      <c r="AI30" s="427"/>
      <c r="AS30" s="432">
        <f>SUM(AJ31:AJ32)</f>
        <v>0</v>
      </c>
      <c r="AT30" s="432">
        <f>SUM(AK31:AK32)</f>
        <v>0</v>
      </c>
      <c r="AU30" s="432">
        <f>SUM(AL31:AL32)</f>
        <v>0</v>
      </c>
    </row>
    <row r="31" spans="1:62">
      <c r="A31" s="433" t="s">
        <v>1393</v>
      </c>
      <c r="B31" s="433" t="s">
        <v>1394</v>
      </c>
      <c r="C31" s="491" t="s">
        <v>1395</v>
      </c>
      <c r="D31" s="492"/>
      <c r="E31" s="492"/>
      <c r="F31" s="433" t="s">
        <v>34</v>
      </c>
      <c r="G31" s="434">
        <v>558</v>
      </c>
      <c r="H31" s="434">
        <v>0</v>
      </c>
      <c r="I31" s="434">
        <f>G31*AO31</f>
        <v>0</v>
      </c>
      <c r="J31" s="434">
        <f>G31*AP31</f>
        <v>0</v>
      </c>
      <c r="K31" s="434">
        <f>G31*H31</f>
        <v>0</v>
      </c>
      <c r="L31" s="435" t="s">
        <v>1352</v>
      </c>
      <c r="Z31" s="436">
        <f>IF(AQ31="5",BJ31,0)</f>
        <v>0</v>
      </c>
      <c r="AB31" s="436">
        <f>IF(AQ31="1",BH31,0)</f>
        <v>0</v>
      </c>
      <c r="AC31" s="436">
        <f>IF(AQ31="1",BI31,0)</f>
        <v>0</v>
      </c>
      <c r="AD31" s="436">
        <f>IF(AQ31="7",BH31,0)</f>
        <v>0</v>
      </c>
      <c r="AE31" s="436">
        <f>IF(AQ31="7",BI31,0)</f>
        <v>0</v>
      </c>
      <c r="AF31" s="436">
        <f>IF(AQ31="2",BH31,0)</f>
        <v>0</v>
      </c>
      <c r="AG31" s="436">
        <f>IF(AQ31="2",BI31,0)</f>
        <v>0</v>
      </c>
      <c r="AH31" s="436">
        <f>IF(AQ31="0",BJ31,0)</f>
        <v>0</v>
      </c>
      <c r="AI31" s="427"/>
      <c r="AJ31" s="434">
        <f>IF(AN31=0,K31,0)</f>
        <v>0</v>
      </c>
      <c r="AK31" s="434">
        <f>IF(AN31=15,K31,0)</f>
        <v>0</v>
      </c>
      <c r="AL31" s="434">
        <f>IF(AN31=21,K31,0)</f>
        <v>0</v>
      </c>
      <c r="AN31" s="436">
        <v>21</v>
      </c>
      <c r="AO31" s="436">
        <f>H31*0.090126703322974</f>
        <v>0</v>
      </c>
      <c r="AP31" s="436">
        <f>H31*(1-0.090126703322974)</f>
        <v>0</v>
      </c>
      <c r="AQ31" s="435" t="s">
        <v>14</v>
      </c>
      <c r="AV31" s="436">
        <f>AW31+AX31</f>
        <v>0</v>
      </c>
      <c r="AW31" s="436">
        <f>G31*AO31</f>
        <v>0</v>
      </c>
      <c r="AX31" s="436">
        <f>G31*AP31</f>
        <v>0</v>
      </c>
      <c r="AY31" s="437" t="s">
        <v>1396</v>
      </c>
      <c r="AZ31" s="437" t="s">
        <v>1348</v>
      </c>
      <c r="BA31" s="427" t="s">
        <v>1349</v>
      </c>
      <c r="BC31" s="436">
        <f>AW31+AX31</f>
        <v>0</v>
      </c>
      <c r="BD31" s="436">
        <f>H31/(100-BE31)*100</f>
        <v>0</v>
      </c>
      <c r="BE31" s="436">
        <v>0</v>
      </c>
      <c r="BF31" s="436">
        <f>31</f>
        <v>31</v>
      </c>
      <c r="BH31" s="434">
        <f>G31*AO31</f>
        <v>0</v>
      </c>
      <c r="BI31" s="434">
        <f>G31*AP31</f>
        <v>0</v>
      </c>
      <c r="BJ31" s="434">
        <f>G31*H31</f>
        <v>0</v>
      </c>
    </row>
    <row r="32" spans="1:62">
      <c r="A32" s="433" t="s">
        <v>1397</v>
      </c>
      <c r="B32" s="433" t="s">
        <v>1398</v>
      </c>
      <c r="C32" s="491" t="s">
        <v>1399</v>
      </c>
      <c r="D32" s="492"/>
      <c r="E32" s="492"/>
      <c r="F32" s="433" t="s">
        <v>34</v>
      </c>
      <c r="G32" s="434">
        <v>558</v>
      </c>
      <c r="H32" s="434">
        <v>0</v>
      </c>
      <c r="I32" s="434">
        <f>G32*AO32</f>
        <v>0</v>
      </c>
      <c r="J32" s="434">
        <f>G32*AP32</f>
        <v>0</v>
      </c>
      <c r="K32" s="434">
        <f>G32*H32</f>
        <v>0</v>
      </c>
      <c r="L32" s="435" t="s">
        <v>1352</v>
      </c>
      <c r="Z32" s="436">
        <f>IF(AQ32="5",BJ32,0)</f>
        <v>0</v>
      </c>
      <c r="AB32" s="436">
        <f>IF(AQ32="1",BH32,0)</f>
        <v>0</v>
      </c>
      <c r="AC32" s="436">
        <f>IF(AQ32="1",BI32,0)</f>
        <v>0</v>
      </c>
      <c r="AD32" s="436">
        <f>IF(AQ32="7",BH32,0)</f>
        <v>0</v>
      </c>
      <c r="AE32" s="436">
        <f>IF(AQ32="7",BI32,0)</f>
        <v>0</v>
      </c>
      <c r="AF32" s="436">
        <f>IF(AQ32="2",BH32,0)</f>
        <v>0</v>
      </c>
      <c r="AG32" s="436">
        <f>IF(AQ32="2",BI32,0)</f>
        <v>0</v>
      </c>
      <c r="AH32" s="436">
        <f>IF(AQ32="0",BJ32,0)</f>
        <v>0</v>
      </c>
      <c r="AI32" s="427"/>
      <c r="AJ32" s="434">
        <f>IF(AN32=0,K32,0)</f>
        <v>0</v>
      </c>
      <c r="AK32" s="434">
        <f>IF(AN32=15,K32,0)</f>
        <v>0</v>
      </c>
      <c r="AL32" s="434">
        <f>IF(AN32=21,K32,0)</f>
        <v>0</v>
      </c>
      <c r="AN32" s="436">
        <v>21</v>
      </c>
      <c r="AO32" s="436">
        <f>H32*0</f>
        <v>0</v>
      </c>
      <c r="AP32" s="436">
        <f>H32*(1-0)</f>
        <v>0</v>
      </c>
      <c r="AQ32" s="435" t="s">
        <v>14</v>
      </c>
      <c r="AV32" s="436">
        <f>AW32+AX32</f>
        <v>0</v>
      </c>
      <c r="AW32" s="436">
        <f>G32*AO32</f>
        <v>0</v>
      </c>
      <c r="AX32" s="436">
        <f>G32*AP32</f>
        <v>0</v>
      </c>
      <c r="AY32" s="437" t="s">
        <v>1396</v>
      </c>
      <c r="AZ32" s="437" t="s">
        <v>1348</v>
      </c>
      <c r="BA32" s="427" t="s">
        <v>1349</v>
      </c>
      <c r="BC32" s="436">
        <f>AW32+AX32</f>
        <v>0</v>
      </c>
      <c r="BD32" s="436">
        <f>H32/(100-BE32)*100</f>
        <v>0</v>
      </c>
      <c r="BE32" s="436">
        <v>0</v>
      </c>
      <c r="BF32" s="436">
        <f>32</f>
        <v>32</v>
      </c>
      <c r="BH32" s="434">
        <f>G32*AO32</f>
        <v>0</v>
      </c>
      <c r="BI32" s="434">
        <f>G32*AP32</f>
        <v>0</v>
      </c>
      <c r="BJ32" s="434">
        <f>G32*H32</f>
        <v>0</v>
      </c>
    </row>
    <row r="33" spans="1:62">
      <c r="A33" s="438"/>
      <c r="B33" s="439" t="s">
        <v>1393</v>
      </c>
      <c r="C33" s="493" t="s">
        <v>1400</v>
      </c>
      <c r="D33" s="494"/>
      <c r="E33" s="494"/>
      <c r="F33" s="438" t="s">
        <v>3</v>
      </c>
      <c r="G33" s="438" t="s">
        <v>3</v>
      </c>
      <c r="H33" s="438" t="s">
        <v>3</v>
      </c>
      <c r="I33" s="432">
        <f>SUM(I34:I35)</f>
        <v>0</v>
      </c>
      <c r="J33" s="432">
        <f>SUM(J34:J35)</f>
        <v>0</v>
      </c>
      <c r="K33" s="432">
        <f>SUM(K34:K35)</f>
        <v>0</v>
      </c>
      <c r="L33" s="427"/>
      <c r="AI33" s="427"/>
      <c r="AS33" s="432">
        <f>SUM(AJ34:AJ35)</f>
        <v>0</v>
      </c>
      <c r="AT33" s="432">
        <f>SUM(AK34:AK35)</f>
        <v>0</v>
      </c>
      <c r="AU33" s="432">
        <f>SUM(AL34:AL35)</f>
        <v>0</v>
      </c>
    </row>
    <row r="34" spans="1:62">
      <c r="A34" s="433" t="s">
        <v>1401</v>
      </c>
      <c r="B34" s="433" t="s">
        <v>1402</v>
      </c>
      <c r="C34" s="491" t="s">
        <v>648</v>
      </c>
      <c r="D34" s="492"/>
      <c r="E34" s="492"/>
      <c r="F34" s="433" t="s">
        <v>25</v>
      </c>
      <c r="G34" s="434">
        <v>7391</v>
      </c>
      <c r="H34" s="434">
        <v>0</v>
      </c>
      <c r="I34" s="434">
        <f>G34*AO34</f>
        <v>0</v>
      </c>
      <c r="J34" s="434">
        <f>G34*AP34</f>
        <v>0</v>
      </c>
      <c r="K34" s="434">
        <f>G34*H34</f>
        <v>0</v>
      </c>
      <c r="L34" s="435" t="s">
        <v>1352</v>
      </c>
      <c r="Z34" s="436">
        <f>IF(AQ34="5",BJ34,0)</f>
        <v>0</v>
      </c>
      <c r="AB34" s="436">
        <f>IF(AQ34="1",BH34,0)</f>
        <v>0</v>
      </c>
      <c r="AC34" s="436">
        <f>IF(AQ34="1",BI34,0)</f>
        <v>0</v>
      </c>
      <c r="AD34" s="436">
        <f>IF(AQ34="7",BH34,0)</f>
        <v>0</v>
      </c>
      <c r="AE34" s="436">
        <f>IF(AQ34="7",BI34,0)</f>
        <v>0</v>
      </c>
      <c r="AF34" s="436">
        <f>IF(AQ34="2",BH34,0)</f>
        <v>0</v>
      </c>
      <c r="AG34" s="436">
        <f>IF(AQ34="2",BI34,0)</f>
        <v>0</v>
      </c>
      <c r="AH34" s="436">
        <f>IF(AQ34="0",BJ34,0)</f>
        <v>0</v>
      </c>
      <c r="AI34" s="427"/>
      <c r="AJ34" s="434">
        <f>IF(AN34=0,K34,0)</f>
        <v>0</v>
      </c>
      <c r="AK34" s="434">
        <f>IF(AN34=15,K34,0)</f>
        <v>0</v>
      </c>
      <c r="AL34" s="434">
        <f>IF(AN34=21,K34,0)</f>
        <v>0</v>
      </c>
      <c r="AN34" s="436">
        <v>21</v>
      </c>
      <c r="AO34" s="436">
        <f>H34*0</f>
        <v>0</v>
      </c>
      <c r="AP34" s="436">
        <f>H34*(1-0)</f>
        <v>0</v>
      </c>
      <c r="AQ34" s="435" t="s">
        <v>14</v>
      </c>
      <c r="AV34" s="436">
        <f>AW34+AX34</f>
        <v>0</v>
      </c>
      <c r="AW34" s="436">
        <f>G34*AO34</f>
        <v>0</v>
      </c>
      <c r="AX34" s="436">
        <f>G34*AP34</f>
        <v>0</v>
      </c>
      <c r="AY34" s="437" t="s">
        <v>1403</v>
      </c>
      <c r="AZ34" s="437" t="s">
        <v>1348</v>
      </c>
      <c r="BA34" s="427" t="s">
        <v>1349</v>
      </c>
      <c r="BC34" s="436">
        <f>AW34+AX34</f>
        <v>0</v>
      </c>
      <c r="BD34" s="436">
        <f>H34/(100-BE34)*100</f>
        <v>0</v>
      </c>
      <c r="BE34" s="436">
        <v>0</v>
      </c>
      <c r="BF34" s="436">
        <f>34</f>
        <v>34</v>
      </c>
      <c r="BH34" s="434">
        <f>G34*AO34</f>
        <v>0</v>
      </c>
      <c r="BI34" s="434">
        <f>G34*AP34</f>
        <v>0</v>
      </c>
      <c r="BJ34" s="434">
        <f>G34*H34</f>
        <v>0</v>
      </c>
    </row>
    <row r="35" spans="1:62">
      <c r="A35" s="433" t="s">
        <v>291</v>
      </c>
      <c r="B35" s="433" t="s">
        <v>1402</v>
      </c>
      <c r="C35" s="491" t="s">
        <v>1404</v>
      </c>
      <c r="D35" s="492"/>
      <c r="E35" s="492"/>
      <c r="F35" s="433" t="s">
        <v>25</v>
      </c>
      <c r="G35" s="434">
        <v>252</v>
      </c>
      <c r="H35" s="434">
        <v>0</v>
      </c>
      <c r="I35" s="434">
        <f>G35*AO35</f>
        <v>0</v>
      </c>
      <c r="J35" s="434">
        <f>G35*AP35</f>
        <v>0</v>
      </c>
      <c r="K35" s="434">
        <f>G35*H35</f>
        <v>0</v>
      </c>
      <c r="L35" s="435" t="s">
        <v>1352</v>
      </c>
      <c r="Z35" s="436">
        <f>IF(AQ35="5",BJ35,0)</f>
        <v>0</v>
      </c>
      <c r="AB35" s="436">
        <f>IF(AQ35="1",BH35,0)</f>
        <v>0</v>
      </c>
      <c r="AC35" s="436">
        <f>IF(AQ35="1",BI35,0)</f>
        <v>0</v>
      </c>
      <c r="AD35" s="436">
        <f>IF(AQ35="7",BH35,0)</f>
        <v>0</v>
      </c>
      <c r="AE35" s="436">
        <f>IF(AQ35="7",BI35,0)</f>
        <v>0</v>
      </c>
      <c r="AF35" s="436">
        <f>IF(AQ35="2",BH35,0)</f>
        <v>0</v>
      </c>
      <c r="AG35" s="436">
        <f>IF(AQ35="2",BI35,0)</f>
        <v>0</v>
      </c>
      <c r="AH35" s="436">
        <f>IF(AQ35="0",BJ35,0)</f>
        <v>0</v>
      </c>
      <c r="AI35" s="427"/>
      <c r="AJ35" s="434">
        <f>IF(AN35=0,K35,0)</f>
        <v>0</v>
      </c>
      <c r="AK35" s="434">
        <f>IF(AN35=15,K35,0)</f>
        <v>0</v>
      </c>
      <c r="AL35" s="434">
        <f>IF(AN35=21,K35,0)</f>
        <v>0</v>
      </c>
      <c r="AN35" s="436">
        <v>21</v>
      </c>
      <c r="AO35" s="436">
        <f>H35*0</f>
        <v>0</v>
      </c>
      <c r="AP35" s="436">
        <f>H35*(1-0)</f>
        <v>0</v>
      </c>
      <c r="AQ35" s="435" t="s">
        <v>14</v>
      </c>
      <c r="AV35" s="436">
        <f>AW35+AX35</f>
        <v>0</v>
      </c>
      <c r="AW35" s="436">
        <f>G35*AO35</f>
        <v>0</v>
      </c>
      <c r="AX35" s="436">
        <f>G35*AP35</f>
        <v>0</v>
      </c>
      <c r="AY35" s="437" t="s">
        <v>1403</v>
      </c>
      <c r="AZ35" s="437" t="s">
        <v>1348</v>
      </c>
      <c r="BA35" s="427" t="s">
        <v>1349</v>
      </c>
      <c r="BC35" s="436">
        <f>AW35+AX35</f>
        <v>0</v>
      </c>
      <c r="BD35" s="436">
        <f>H35/(100-BE35)*100</f>
        <v>0</v>
      </c>
      <c r="BE35" s="436">
        <v>0</v>
      </c>
      <c r="BF35" s="436">
        <f>35</f>
        <v>35</v>
      </c>
      <c r="BH35" s="434">
        <f>G35*AO35</f>
        <v>0</v>
      </c>
      <c r="BI35" s="434">
        <f>G35*AP35</f>
        <v>0</v>
      </c>
      <c r="BJ35" s="434">
        <f>G35*H35</f>
        <v>0</v>
      </c>
    </row>
    <row r="36" spans="1:62">
      <c r="A36" s="438"/>
      <c r="B36" s="439" t="s">
        <v>1397</v>
      </c>
      <c r="C36" s="493" t="s">
        <v>1405</v>
      </c>
      <c r="D36" s="494"/>
      <c r="E36" s="494"/>
      <c r="F36" s="438" t="s">
        <v>3</v>
      </c>
      <c r="G36" s="438" t="s">
        <v>3</v>
      </c>
      <c r="H36" s="438" t="s">
        <v>3</v>
      </c>
      <c r="I36" s="432">
        <f>SUM(I37:I39)</f>
        <v>0</v>
      </c>
      <c r="J36" s="432">
        <f>SUM(J37:J39)</f>
        <v>0</v>
      </c>
      <c r="K36" s="432">
        <f>SUM(K37:K39)</f>
        <v>0</v>
      </c>
      <c r="L36" s="427"/>
      <c r="AI36" s="427"/>
      <c r="AS36" s="432">
        <f>SUM(AJ37:AJ39)</f>
        <v>0</v>
      </c>
      <c r="AT36" s="432">
        <f>SUM(AK37:AK39)</f>
        <v>0</v>
      </c>
      <c r="AU36" s="432">
        <f>SUM(AL37:AL39)</f>
        <v>0</v>
      </c>
    </row>
    <row r="37" spans="1:62">
      <c r="A37" s="433" t="s">
        <v>1406</v>
      </c>
      <c r="B37" s="433" t="s">
        <v>1407</v>
      </c>
      <c r="C37" s="491" t="s">
        <v>1408</v>
      </c>
      <c r="D37" s="492"/>
      <c r="E37" s="492"/>
      <c r="F37" s="433" t="s">
        <v>25</v>
      </c>
      <c r="G37" s="434">
        <v>1066</v>
      </c>
      <c r="H37" s="434">
        <v>0</v>
      </c>
      <c r="I37" s="434">
        <f>G37*AO37</f>
        <v>0</v>
      </c>
      <c r="J37" s="434">
        <f>G37*AP37</f>
        <v>0</v>
      </c>
      <c r="K37" s="434">
        <f>G37*H37</f>
        <v>0</v>
      </c>
      <c r="L37" s="435" t="s">
        <v>1352</v>
      </c>
      <c r="Z37" s="436">
        <f>IF(AQ37="5",BJ37,0)</f>
        <v>0</v>
      </c>
      <c r="AB37" s="436">
        <f>IF(AQ37="1",BH37,0)</f>
        <v>0</v>
      </c>
      <c r="AC37" s="436">
        <f>IF(AQ37="1",BI37,0)</f>
        <v>0</v>
      </c>
      <c r="AD37" s="436">
        <f>IF(AQ37="7",BH37,0)</f>
        <v>0</v>
      </c>
      <c r="AE37" s="436">
        <f>IF(AQ37="7",BI37,0)</f>
        <v>0</v>
      </c>
      <c r="AF37" s="436">
        <f>IF(AQ37="2",BH37,0)</f>
        <v>0</v>
      </c>
      <c r="AG37" s="436">
        <f>IF(AQ37="2",BI37,0)</f>
        <v>0</v>
      </c>
      <c r="AH37" s="436">
        <f>IF(AQ37="0",BJ37,0)</f>
        <v>0</v>
      </c>
      <c r="AI37" s="427"/>
      <c r="AJ37" s="434">
        <f>IF(AN37=0,K37,0)</f>
        <v>0</v>
      </c>
      <c r="AK37" s="434">
        <f>IF(AN37=15,K37,0)</f>
        <v>0</v>
      </c>
      <c r="AL37" s="434">
        <f>IF(AN37=21,K37,0)</f>
        <v>0</v>
      </c>
      <c r="AN37" s="436">
        <v>21</v>
      </c>
      <c r="AO37" s="436">
        <f>H37*0</f>
        <v>0</v>
      </c>
      <c r="AP37" s="436">
        <f>H37*(1-0)</f>
        <v>0</v>
      </c>
      <c r="AQ37" s="435" t="s">
        <v>14</v>
      </c>
      <c r="AV37" s="436">
        <f>AW37+AX37</f>
        <v>0</v>
      </c>
      <c r="AW37" s="436">
        <f>G37*AO37</f>
        <v>0</v>
      </c>
      <c r="AX37" s="436">
        <f>G37*AP37</f>
        <v>0</v>
      </c>
      <c r="AY37" s="437" t="s">
        <v>1409</v>
      </c>
      <c r="AZ37" s="437" t="s">
        <v>1348</v>
      </c>
      <c r="BA37" s="427" t="s">
        <v>1349</v>
      </c>
      <c r="BC37" s="436">
        <f>AW37+AX37</f>
        <v>0</v>
      </c>
      <c r="BD37" s="436">
        <f>H37/(100-BE37)*100</f>
        <v>0</v>
      </c>
      <c r="BE37" s="436">
        <v>0</v>
      </c>
      <c r="BF37" s="436">
        <f>37</f>
        <v>37</v>
      </c>
      <c r="BH37" s="434">
        <f>G37*AO37</f>
        <v>0</v>
      </c>
      <c r="BI37" s="434">
        <f>G37*AP37</f>
        <v>0</v>
      </c>
      <c r="BJ37" s="434">
        <f>G37*H37</f>
        <v>0</v>
      </c>
    </row>
    <row r="38" spans="1:62">
      <c r="A38" s="433" t="s">
        <v>294</v>
      </c>
      <c r="B38" s="433" t="s">
        <v>1410</v>
      </c>
      <c r="C38" s="491" t="s">
        <v>1411</v>
      </c>
      <c r="D38" s="492"/>
      <c r="E38" s="492"/>
      <c r="F38" s="433" t="s">
        <v>25</v>
      </c>
      <c r="G38" s="434">
        <v>251.1</v>
      </c>
      <c r="H38" s="434">
        <v>0</v>
      </c>
      <c r="I38" s="434">
        <f>G38*AO38</f>
        <v>0</v>
      </c>
      <c r="J38" s="434">
        <f>G38*AP38</f>
        <v>0</v>
      </c>
      <c r="K38" s="434">
        <f>G38*H38</f>
        <v>0</v>
      </c>
      <c r="L38" s="435" t="s">
        <v>1352</v>
      </c>
      <c r="Z38" s="436">
        <f>IF(AQ38="5",BJ38,0)</f>
        <v>0</v>
      </c>
      <c r="AB38" s="436">
        <f>IF(AQ38="1",BH38,0)</f>
        <v>0</v>
      </c>
      <c r="AC38" s="436">
        <f>IF(AQ38="1",BI38,0)</f>
        <v>0</v>
      </c>
      <c r="AD38" s="436">
        <f>IF(AQ38="7",BH38,0)</f>
        <v>0</v>
      </c>
      <c r="AE38" s="436">
        <f>IF(AQ38="7",BI38,0)</f>
        <v>0</v>
      </c>
      <c r="AF38" s="436">
        <f>IF(AQ38="2",BH38,0)</f>
        <v>0</v>
      </c>
      <c r="AG38" s="436">
        <f>IF(AQ38="2",BI38,0)</f>
        <v>0</v>
      </c>
      <c r="AH38" s="436">
        <f>IF(AQ38="0",BJ38,0)</f>
        <v>0</v>
      </c>
      <c r="AI38" s="427"/>
      <c r="AJ38" s="434">
        <f>IF(AN38=0,K38,0)</f>
        <v>0</v>
      </c>
      <c r="AK38" s="434">
        <f>IF(AN38=15,K38,0)</f>
        <v>0</v>
      </c>
      <c r="AL38" s="434">
        <f>IF(AN38=21,K38,0)</f>
        <v>0</v>
      </c>
      <c r="AN38" s="436">
        <v>21</v>
      </c>
      <c r="AO38" s="436">
        <f>H38*0</f>
        <v>0</v>
      </c>
      <c r="AP38" s="436">
        <f>H38*(1-0)</f>
        <v>0</v>
      </c>
      <c r="AQ38" s="435" t="s">
        <v>14</v>
      </c>
      <c r="AV38" s="436">
        <f>AW38+AX38</f>
        <v>0</v>
      </c>
      <c r="AW38" s="436">
        <f>G38*AO38</f>
        <v>0</v>
      </c>
      <c r="AX38" s="436">
        <f>G38*AP38</f>
        <v>0</v>
      </c>
      <c r="AY38" s="437" t="s">
        <v>1409</v>
      </c>
      <c r="AZ38" s="437" t="s">
        <v>1348</v>
      </c>
      <c r="BA38" s="427" t="s">
        <v>1349</v>
      </c>
      <c r="BC38" s="436">
        <f>AW38+AX38</f>
        <v>0</v>
      </c>
      <c r="BD38" s="436">
        <f>H38/(100-BE38)*100</f>
        <v>0</v>
      </c>
      <c r="BE38" s="436">
        <v>0</v>
      </c>
      <c r="BF38" s="436">
        <f>38</f>
        <v>38</v>
      </c>
      <c r="BH38" s="434">
        <f>G38*AO38</f>
        <v>0</v>
      </c>
      <c r="BI38" s="434">
        <f>G38*AP38</f>
        <v>0</v>
      </c>
      <c r="BJ38" s="434">
        <f>G38*H38</f>
        <v>0</v>
      </c>
    </row>
    <row r="39" spans="1:62">
      <c r="A39" s="433" t="s">
        <v>1412</v>
      </c>
      <c r="B39" s="433" t="s">
        <v>1413</v>
      </c>
      <c r="C39" s="491" t="s">
        <v>1414</v>
      </c>
      <c r="D39" s="492"/>
      <c r="E39" s="492"/>
      <c r="F39" s="433" t="s">
        <v>25</v>
      </c>
      <c r="G39" s="434">
        <v>7391</v>
      </c>
      <c r="H39" s="434">
        <v>0</v>
      </c>
      <c r="I39" s="434">
        <f>G39*AO39</f>
        <v>0</v>
      </c>
      <c r="J39" s="434">
        <f>G39*AP39</f>
        <v>0</v>
      </c>
      <c r="K39" s="434">
        <f>G39*H39</f>
        <v>0</v>
      </c>
      <c r="L39" s="435" t="s">
        <v>1352</v>
      </c>
      <c r="Z39" s="436">
        <f>IF(AQ39="5",BJ39,0)</f>
        <v>0</v>
      </c>
      <c r="AB39" s="436">
        <f>IF(AQ39="1",BH39,0)</f>
        <v>0</v>
      </c>
      <c r="AC39" s="436">
        <f>IF(AQ39="1",BI39,0)</f>
        <v>0</v>
      </c>
      <c r="AD39" s="436">
        <f>IF(AQ39="7",BH39,0)</f>
        <v>0</v>
      </c>
      <c r="AE39" s="436">
        <f>IF(AQ39="7",BI39,0)</f>
        <v>0</v>
      </c>
      <c r="AF39" s="436">
        <f>IF(AQ39="2",BH39,0)</f>
        <v>0</v>
      </c>
      <c r="AG39" s="436">
        <f>IF(AQ39="2",BI39,0)</f>
        <v>0</v>
      </c>
      <c r="AH39" s="436">
        <f>IF(AQ39="0",BJ39,0)</f>
        <v>0</v>
      </c>
      <c r="AI39" s="427"/>
      <c r="AJ39" s="434">
        <f>IF(AN39=0,K39,0)</f>
        <v>0</v>
      </c>
      <c r="AK39" s="434">
        <f>IF(AN39=15,K39,0)</f>
        <v>0</v>
      </c>
      <c r="AL39" s="434">
        <f>IF(AN39=21,K39,0)</f>
        <v>0</v>
      </c>
      <c r="AN39" s="436">
        <v>21</v>
      </c>
      <c r="AO39" s="436">
        <f>H39*0</f>
        <v>0</v>
      </c>
      <c r="AP39" s="436">
        <f>H39*(1-0)</f>
        <v>0</v>
      </c>
      <c r="AQ39" s="435" t="s">
        <v>14</v>
      </c>
      <c r="AV39" s="436">
        <f>AW39+AX39</f>
        <v>0</v>
      </c>
      <c r="AW39" s="436">
        <f>G39*AO39</f>
        <v>0</v>
      </c>
      <c r="AX39" s="436">
        <f>G39*AP39</f>
        <v>0</v>
      </c>
      <c r="AY39" s="437" t="s">
        <v>1409</v>
      </c>
      <c r="AZ39" s="437" t="s">
        <v>1348</v>
      </c>
      <c r="BA39" s="427" t="s">
        <v>1349</v>
      </c>
      <c r="BC39" s="436">
        <f>AW39+AX39</f>
        <v>0</v>
      </c>
      <c r="BD39" s="436">
        <f>H39/(100-BE39)*100</f>
        <v>0</v>
      </c>
      <c r="BE39" s="436">
        <v>0</v>
      </c>
      <c r="BF39" s="436">
        <f>39</f>
        <v>39</v>
      </c>
      <c r="BH39" s="434">
        <f>G39*AO39</f>
        <v>0</v>
      </c>
      <c r="BI39" s="434">
        <f>G39*AP39</f>
        <v>0</v>
      </c>
      <c r="BJ39" s="434">
        <f>G39*H39</f>
        <v>0</v>
      </c>
    </row>
    <row r="40" spans="1:62">
      <c r="A40" s="438"/>
      <c r="B40" s="439" t="s">
        <v>1401</v>
      </c>
      <c r="C40" s="493" t="s">
        <v>1415</v>
      </c>
      <c r="D40" s="494"/>
      <c r="E40" s="494"/>
      <c r="F40" s="438" t="s">
        <v>3</v>
      </c>
      <c r="G40" s="438" t="s">
        <v>3</v>
      </c>
      <c r="H40" s="438" t="s">
        <v>3</v>
      </c>
      <c r="I40" s="432">
        <f>SUM(I41:I49)</f>
        <v>0</v>
      </c>
      <c r="J40" s="432">
        <f>SUM(J41:J49)</f>
        <v>0</v>
      </c>
      <c r="K40" s="432">
        <f>SUM(K41:K49)</f>
        <v>0</v>
      </c>
      <c r="L40" s="427"/>
      <c r="AI40" s="427"/>
      <c r="AS40" s="432">
        <f>SUM(AJ41:AJ49)</f>
        <v>0</v>
      </c>
      <c r="AT40" s="432">
        <f>SUM(AK41:AK49)</f>
        <v>0</v>
      </c>
      <c r="AU40" s="432">
        <f>SUM(AL41:AL49)</f>
        <v>0</v>
      </c>
    </row>
    <row r="41" spans="1:62">
      <c r="A41" s="433" t="s">
        <v>1416</v>
      </c>
      <c r="B41" s="433" t="s">
        <v>1417</v>
      </c>
      <c r="C41" s="491" t="s">
        <v>1418</v>
      </c>
      <c r="D41" s="492"/>
      <c r="E41" s="492"/>
      <c r="F41" s="433" t="s">
        <v>34</v>
      </c>
      <c r="G41" s="434">
        <v>12522</v>
      </c>
      <c r="H41" s="434">
        <v>0</v>
      </c>
      <c r="I41" s="434">
        <f t="shared" ref="I41:I49" si="0">G41*AO41</f>
        <v>0</v>
      </c>
      <c r="J41" s="434">
        <f t="shared" ref="J41:J49" si="1">G41*AP41</f>
        <v>0</v>
      </c>
      <c r="K41" s="434">
        <f t="shared" ref="K41:K49" si="2">G41*H41</f>
        <v>0</v>
      </c>
      <c r="L41" s="435" t="s">
        <v>1352</v>
      </c>
      <c r="Z41" s="436">
        <f t="shared" ref="Z41:Z49" si="3">IF(AQ41="5",BJ41,0)</f>
        <v>0</v>
      </c>
      <c r="AB41" s="436">
        <f t="shared" ref="AB41:AB49" si="4">IF(AQ41="1",BH41,0)</f>
        <v>0</v>
      </c>
      <c r="AC41" s="436">
        <f t="shared" ref="AC41:AC49" si="5">IF(AQ41="1",BI41,0)</f>
        <v>0</v>
      </c>
      <c r="AD41" s="436">
        <f t="shared" ref="AD41:AD49" si="6">IF(AQ41="7",BH41,0)</f>
        <v>0</v>
      </c>
      <c r="AE41" s="436">
        <f t="shared" ref="AE41:AE49" si="7">IF(AQ41="7",BI41,0)</f>
        <v>0</v>
      </c>
      <c r="AF41" s="436">
        <f t="shared" ref="AF41:AF49" si="8">IF(AQ41="2",BH41,0)</f>
        <v>0</v>
      </c>
      <c r="AG41" s="436">
        <f t="shared" ref="AG41:AG49" si="9">IF(AQ41="2",BI41,0)</f>
        <v>0</v>
      </c>
      <c r="AH41" s="436">
        <f t="shared" ref="AH41:AH49" si="10">IF(AQ41="0",BJ41,0)</f>
        <v>0</v>
      </c>
      <c r="AI41" s="427"/>
      <c r="AJ41" s="434">
        <f t="shared" ref="AJ41:AJ49" si="11">IF(AN41=0,K41,0)</f>
        <v>0</v>
      </c>
      <c r="AK41" s="434">
        <f t="shared" ref="AK41:AK49" si="12">IF(AN41=15,K41,0)</f>
        <v>0</v>
      </c>
      <c r="AL41" s="434">
        <f t="shared" ref="AL41:AL49" si="13">IF(AN41=21,K41,0)</f>
        <v>0</v>
      </c>
      <c r="AN41" s="436">
        <v>21</v>
      </c>
      <c r="AO41" s="436">
        <f>H41*0</f>
        <v>0</v>
      </c>
      <c r="AP41" s="436">
        <f>H41*(1-0)</f>
        <v>0</v>
      </c>
      <c r="AQ41" s="435" t="s">
        <v>14</v>
      </c>
      <c r="AV41" s="436">
        <f t="shared" ref="AV41:AV49" si="14">AW41+AX41</f>
        <v>0</v>
      </c>
      <c r="AW41" s="436">
        <f t="shared" ref="AW41:AW49" si="15">G41*AO41</f>
        <v>0</v>
      </c>
      <c r="AX41" s="436">
        <f t="shared" ref="AX41:AX49" si="16">G41*AP41</f>
        <v>0</v>
      </c>
      <c r="AY41" s="437" t="s">
        <v>1419</v>
      </c>
      <c r="AZ41" s="437" t="s">
        <v>1348</v>
      </c>
      <c r="BA41" s="427" t="s">
        <v>1349</v>
      </c>
      <c r="BC41" s="436">
        <f t="shared" ref="BC41:BC49" si="17">AW41+AX41</f>
        <v>0</v>
      </c>
      <c r="BD41" s="436">
        <f t="shared" ref="BD41:BD49" si="18">H41/(100-BE41)*100</f>
        <v>0</v>
      </c>
      <c r="BE41" s="436">
        <v>0</v>
      </c>
      <c r="BF41" s="436">
        <f>41</f>
        <v>41</v>
      </c>
      <c r="BH41" s="434">
        <f t="shared" ref="BH41:BH49" si="19">G41*AO41</f>
        <v>0</v>
      </c>
      <c r="BI41" s="434">
        <f t="shared" ref="BI41:BI49" si="20">G41*AP41</f>
        <v>0</v>
      </c>
      <c r="BJ41" s="434">
        <f t="shared" ref="BJ41:BJ49" si="21">G41*H41</f>
        <v>0</v>
      </c>
    </row>
    <row r="42" spans="1:62">
      <c r="A42" s="433" t="s">
        <v>1420</v>
      </c>
      <c r="B42" s="433" t="s">
        <v>1421</v>
      </c>
      <c r="C42" s="491" t="s">
        <v>1422</v>
      </c>
      <c r="D42" s="492"/>
      <c r="E42" s="492"/>
      <c r="F42" s="433" t="s">
        <v>34</v>
      </c>
      <c r="G42" s="434">
        <v>420</v>
      </c>
      <c r="H42" s="434">
        <v>0</v>
      </c>
      <c r="I42" s="434">
        <f t="shared" si="0"/>
        <v>0</v>
      </c>
      <c r="J42" s="434">
        <f t="shared" si="1"/>
        <v>0</v>
      </c>
      <c r="K42" s="434">
        <f t="shared" si="2"/>
        <v>0</v>
      </c>
      <c r="L42" s="435" t="s">
        <v>1352</v>
      </c>
      <c r="Z42" s="436">
        <f t="shared" si="3"/>
        <v>0</v>
      </c>
      <c r="AB42" s="436">
        <f t="shared" si="4"/>
        <v>0</v>
      </c>
      <c r="AC42" s="436">
        <f t="shared" si="5"/>
        <v>0</v>
      </c>
      <c r="AD42" s="436">
        <f t="shared" si="6"/>
        <v>0</v>
      </c>
      <c r="AE42" s="436">
        <f t="shared" si="7"/>
        <v>0</v>
      </c>
      <c r="AF42" s="436">
        <f t="shared" si="8"/>
        <v>0</v>
      </c>
      <c r="AG42" s="436">
        <f t="shared" si="9"/>
        <v>0</v>
      </c>
      <c r="AH42" s="436">
        <f t="shared" si="10"/>
        <v>0</v>
      </c>
      <c r="AI42" s="427"/>
      <c r="AJ42" s="434">
        <f t="shared" si="11"/>
        <v>0</v>
      </c>
      <c r="AK42" s="434">
        <f t="shared" si="12"/>
        <v>0</v>
      </c>
      <c r="AL42" s="434">
        <f t="shared" si="13"/>
        <v>0</v>
      </c>
      <c r="AN42" s="436">
        <v>21</v>
      </c>
      <c r="AO42" s="436">
        <f>H42*0</f>
        <v>0</v>
      </c>
      <c r="AP42" s="436">
        <f>H42*(1-0)</f>
        <v>0</v>
      </c>
      <c r="AQ42" s="435" t="s">
        <v>14</v>
      </c>
      <c r="AV42" s="436">
        <f t="shared" si="14"/>
        <v>0</v>
      </c>
      <c r="AW42" s="436">
        <f t="shared" si="15"/>
        <v>0</v>
      </c>
      <c r="AX42" s="436">
        <f t="shared" si="16"/>
        <v>0</v>
      </c>
      <c r="AY42" s="437" t="s">
        <v>1419</v>
      </c>
      <c r="AZ42" s="437" t="s">
        <v>1348</v>
      </c>
      <c r="BA42" s="427" t="s">
        <v>1349</v>
      </c>
      <c r="BC42" s="436">
        <f t="shared" si="17"/>
        <v>0</v>
      </c>
      <c r="BD42" s="436">
        <f t="shared" si="18"/>
        <v>0</v>
      </c>
      <c r="BE42" s="436">
        <v>0</v>
      </c>
      <c r="BF42" s="436">
        <f>42</f>
        <v>42</v>
      </c>
      <c r="BH42" s="434">
        <f t="shared" si="19"/>
        <v>0</v>
      </c>
      <c r="BI42" s="434">
        <f t="shared" si="20"/>
        <v>0</v>
      </c>
      <c r="BJ42" s="434">
        <f t="shared" si="21"/>
        <v>0</v>
      </c>
    </row>
    <row r="43" spans="1:62">
      <c r="A43" s="433" t="s">
        <v>1423</v>
      </c>
      <c r="B43" s="433" t="s">
        <v>1424</v>
      </c>
      <c r="C43" s="491" t="s">
        <v>1425</v>
      </c>
      <c r="D43" s="492"/>
      <c r="E43" s="492"/>
      <c r="F43" s="433" t="s">
        <v>34</v>
      </c>
      <c r="G43" s="434">
        <v>420</v>
      </c>
      <c r="H43" s="434">
        <v>0</v>
      </c>
      <c r="I43" s="434">
        <f t="shared" si="0"/>
        <v>0</v>
      </c>
      <c r="J43" s="434">
        <f t="shared" si="1"/>
        <v>0</v>
      </c>
      <c r="K43" s="434">
        <f t="shared" si="2"/>
        <v>0</v>
      </c>
      <c r="L43" s="435" t="s">
        <v>1352</v>
      </c>
      <c r="Z43" s="436">
        <f t="shared" si="3"/>
        <v>0</v>
      </c>
      <c r="AB43" s="436">
        <f t="shared" si="4"/>
        <v>0</v>
      </c>
      <c r="AC43" s="436">
        <f t="shared" si="5"/>
        <v>0</v>
      </c>
      <c r="AD43" s="436">
        <f t="shared" si="6"/>
        <v>0</v>
      </c>
      <c r="AE43" s="436">
        <f t="shared" si="7"/>
        <v>0</v>
      </c>
      <c r="AF43" s="436">
        <f t="shared" si="8"/>
        <v>0</v>
      </c>
      <c r="AG43" s="436">
        <f t="shared" si="9"/>
        <v>0</v>
      </c>
      <c r="AH43" s="436">
        <f t="shared" si="10"/>
        <v>0</v>
      </c>
      <c r="AI43" s="427"/>
      <c r="AJ43" s="434">
        <f t="shared" si="11"/>
        <v>0</v>
      </c>
      <c r="AK43" s="434">
        <f t="shared" si="12"/>
        <v>0</v>
      </c>
      <c r="AL43" s="434">
        <f t="shared" si="13"/>
        <v>0</v>
      </c>
      <c r="AN43" s="436">
        <v>21</v>
      </c>
      <c r="AO43" s="436">
        <f>H43*0.0721030042918455</f>
        <v>0</v>
      </c>
      <c r="AP43" s="436">
        <f>H43*(1-0.0721030042918455)</f>
        <v>0</v>
      </c>
      <c r="AQ43" s="435" t="s">
        <v>14</v>
      </c>
      <c r="AV43" s="436">
        <f t="shared" si="14"/>
        <v>0</v>
      </c>
      <c r="AW43" s="436">
        <f t="shared" si="15"/>
        <v>0</v>
      </c>
      <c r="AX43" s="436">
        <f t="shared" si="16"/>
        <v>0</v>
      </c>
      <c r="AY43" s="437" t="s">
        <v>1419</v>
      </c>
      <c r="AZ43" s="437" t="s">
        <v>1348</v>
      </c>
      <c r="BA43" s="427" t="s">
        <v>1349</v>
      </c>
      <c r="BC43" s="436">
        <f t="shared" si="17"/>
        <v>0</v>
      </c>
      <c r="BD43" s="436">
        <f t="shared" si="18"/>
        <v>0</v>
      </c>
      <c r="BE43" s="436">
        <v>0</v>
      </c>
      <c r="BF43" s="436">
        <f>43</f>
        <v>43</v>
      </c>
      <c r="BH43" s="434">
        <f t="shared" si="19"/>
        <v>0</v>
      </c>
      <c r="BI43" s="434">
        <f t="shared" si="20"/>
        <v>0</v>
      </c>
      <c r="BJ43" s="434">
        <f t="shared" si="21"/>
        <v>0</v>
      </c>
    </row>
    <row r="44" spans="1:62">
      <c r="A44" s="433" t="s">
        <v>1426</v>
      </c>
      <c r="B44" s="433" t="s">
        <v>1427</v>
      </c>
      <c r="C44" s="491" t="s">
        <v>1428</v>
      </c>
      <c r="D44" s="492"/>
      <c r="E44" s="492"/>
      <c r="F44" s="433" t="s">
        <v>34</v>
      </c>
      <c r="G44" s="434">
        <v>840</v>
      </c>
      <c r="H44" s="434">
        <v>0</v>
      </c>
      <c r="I44" s="434">
        <f t="shared" si="0"/>
        <v>0</v>
      </c>
      <c r="J44" s="434">
        <f t="shared" si="1"/>
        <v>0</v>
      </c>
      <c r="K44" s="434">
        <f t="shared" si="2"/>
        <v>0</v>
      </c>
      <c r="L44" s="435" t="s">
        <v>1352</v>
      </c>
      <c r="Z44" s="436">
        <f t="shared" si="3"/>
        <v>0</v>
      </c>
      <c r="AB44" s="436">
        <f t="shared" si="4"/>
        <v>0</v>
      </c>
      <c r="AC44" s="436">
        <f t="shared" si="5"/>
        <v>0</v>
      </c>
      <c r="AD44" s="436">
        <f t="shared" si="6"/>
        <v>0</v>
      </c>
      <c r="AE44" s="436">
        <f t="shared" si="7"/>
        <v>0</v>
      </c>
      <c r="AF44" s="436">
        <f t="shared" si="8"/>
        <v>0</v>
      </c>
      <c r="AG44" s="436">
        <f t="shared" si="9"/>
        <v>0</v>
      </c>
      <c r="AH44" s="436">
        <f t="shared" si="10"/>
        <v>0</v>
      </c>
      <c r="AI44" s="427"/>
      <c r="AJ44" s="434">
        <f t="shared" si="11"/>
        <v>0</v>
      </c>
      <c r="AK44" s="434">
        <f t="shared" si="12"/>
        <v>0</v>
      </c>
      <c r="AL44" s="434">
        <f t="shared" si="13"/>
        <v>0</v>
      </c>
      <c r="AN44" s="436">
        <v>21</v>
      </c>
      <c r="AO44" s="436">
        <f>H44*0.0470456454774573</f>
        <v>0</v>
      </c>
      <c r="AP44" s="436">
        <f>H44*(1-0.0470456454774573)</f>
        <v>0</v>
      </c>
      <c r="AQ44" s="435" t="s">
        <v>14</v>
      </c>
      <c r="AV44" s="436">
        <f t="shared" si="14"/>
        <v>0</v>
      </c>
      <c r="AW44" s="436">
        <f t="shared" si="15"/>
        <v>0</v>
      </c>
      <c r="AX44" s="436">
        <f t="shared" si="16"/>
        <v>0</v>
      </c>
      <c r="AY44" s="437" t="s">
        <v>1419</v>
      </c>
      <c r="AZ44" s="437" t="s">
        <v>1348</v>
      </c>
      <c r="BA44" s="427" t="s">
        <v>1349</v>
      </c>
      <c r="BC44" s="436">
        <f t="shared" si="17"/>
        <v>0</v>
      </c>
      <c r="BD44" s="436">
        <f t="shared" si="18"/>
        <v>0</v>
      </c>
      <c r="BE44" s="436">
        <v>0</v>
      </c>
      <c r="BF44" s="436">
        <f>44</f>
        <v>44</v>
      </c>
      <c r="BH44" s="434">
        <f t="shared" si="19"/>
        <v>0</v>
      </c>
      <c r="BI44" s="434">
        <f t="shared" si="20"/>
        <v>0</v>
      </c>
      <c r="BJ44" s="434">
        <f t="shared" si="21"/>
        <v>0</v>
      </c>
    </row>
    <row r="45" spans="1:62">
      <c r="A45" s="433" t="s">
        <v>693</v>
      </c>
      <c r="B45" s="433" t="s">
        <v>1429</v>
      </c>
      <c r="C45" s="491" t="s">
        <v>1430</v>
      </c>
      <c r="D45" s="492"/>
      <c r="E45" s="492"/>
      <c r="F45" s="433" t="s">
        <v>34</v>
      </c>
      <c r="G45" s="434">
        <v>420</v>
      </c>
      <c r="H45" s="434">
        <v>0</v>
      </c>
      <c r="I45" s="434">
        <f t="shared" si="0"/>
        <v>0</v>
      </c>
      <c r="J45" s="434">
        <f t="shared" si="1"/>
        <v>0</v>
      </c>
      <c r="K45" s="434">
        <f t="shared" si="2"/>
        <v>0</v>
      </c>
      <c r="L45" s="435" t="s">
        <v>1352</v>
      </c>
      <c r="Z45" s="436">
        <f t="shared" si="3"/>
        <v>0</v>
      </c>
      <c r="AB45" s="436">
        <f t="shared" si="4"/>
        <v>0</v>
      </c>
      <c r="AC45" s="436">
        <f t="shared" si="5"/>
        <v>0</v>
      </c>
      <c r="AD45" s="436">
        <f t="shared" si="6"/>
        <v>0</v>
      </c>
      <c r="AE45" s="436">
        <f t="shared" si="7"/>
        <v>0</v>
      </c>
      <c r="AF45" s="436">
        <f t="shared" si="8"/>
        <v>0</v>
      </c>
      <c r="AG45" s="436">
        <f t="shared" si="9"/>
        <v>0</v>
      </c>
      <c r="AH45" s="436">
        <f t="shared" si="10"/>
        <v>0</v>
      </c>
      <c r="AI45" s="427"/>
      <c r="AJ45" s="434">
        <f t="shared" si="11"/>
        <v>0</v>
      </c>
      <c r="AK45" s="434">
        <f t="shared" si="12"/>
        <v>0</v>
      </c>
      <c r="AL45" s="434">
        <f t="shared" si="13"/>
        <v>0</v>
      </c>
      <c r="AN45" s="436">
        <v>21</v>
      </c>
      <c r="AO45" s="436">
        <f>H45*0.0359602649006623</f>
        <v>0</v>
      </c>
      <c r="AP45" s="436">
        <f>H45*(1-0.0359602649006623)</f>
        <v>0</v>
      </c>
      <c r="AQ45" s="435" t="s">
        <v>14</v>
      </c>
      <c r="AV45" s="436">
        <f t="shared" si="14"/>
        <v>0</v>
      </c>
      <c r="AW45" s="436">
        <f t="shared" si="15"/>
        <v>0</v>
      </c>
      <c r="AX45" s="436">
        <f t="shared" si="16"/>
        <v>0</v>
      </c>
      <c r="AY45" s="437" t="s">
        <v>1419</v>
      </c>
      <c r="AZ45" s="437" t="s">
        <v>1348</v>
      </c>
      <c r="BA45" s="427" t="s">
        <v>1349</v>
      </c>
      <c r="BC45" s="436">
        <f t="shared" si="17"/>
        <v>0</v>
      </c>
      <c r="BD45" s="436">
        <f t="shared" si="18"/>
        <v>0</v>
      </c>
      <c r="BE45" s="436">
        <v>0</v>
      </c>
      <c r="BF45" s="436">
        <f>45</f>
        <v>45</v>
      </c>
      <c r="BH45" s="434">
        <f t="shared" si="19"/>
        <v>0</v>
      </c>
      <c r="BI45" s="434">
        <f t="shared" si="20"/>
        <v>0</v>
      </c>
      <c r="BJ45" s="434">
        <f t="shared" si="21"/>
        <v>0</v>
      </c>
    </row>
    <row r="46" spans="1:62">
      <c r="A46" s="433" t="s">
        <v>1431</v>
      </c>
      <c r="B46" s="433" t="s">
        <v>1432</v>
      </c>
      <c r="C46" s="491" t="s">
        <v>1433</v>
      </c>
      <c r="D46" s="492"/>
      <c r="E46" s="492"/>
      <c r="F46" s="433" t="s">
        <v>34</v>
      </c>
      <c r="G46" s="434">
        <v>840</v>
      </c>
      <c r="H46" s="434">
        <v>0</v>
      </c>
      <c r="I46" s="434">
        <f t="shared" si="0"/>
        <v>0</v>
      </c>
      <c r="J46" s="434">
        <f t="shared" si="1"/>
        <v>0</v>
      </c>
      <c r="K46" s="434">
        <f t="shared" si="2"/>
        <v>0</v>
      </c>
      <c r="L46" s="435" t="s">
        <v>1352</v>
      </c>
      <c r="Z46" s="436">
        <f t="shared" si="3"/>
        <v>0</v>
      </c>
      <c r="AB46" s="436">
        <f t="shared" si="4"/>
        <v>0</v>
      </c>
      <c r="AC46" s="436">
        <f t="shared" si="5"/>
        <v>0</v>
      </c>
      <c r="AD46" s="436">
        <f t="shared" si="6"/>
        <v>0</v>
      </c>
      <c r="AE46" s="436">
        <f t="shared" si="7"/>
        <v>0</v>
      </c>
      <c r="AF46" s="436">
        <f t="shared" si="8"/>
        <v>0</v>
      </c>
      <c r="AG46" s="436">
        <f t="shared" si="9"/>
        <v>0</v>
      </c>
      <c r="AH46" s="436">
        <f t="shared" si="10"/>
        <v>0</v>
      </c>
      <c r="AI46" s="427"/>
      <c r="AJ46" s="434">
        <f t="shared" si="11"/>
        <v>0</v>
      </c>
      <c r="AK46" s="434">
        <f t="shared" si="12"/>
        <v>0</v>
      </c>
      <c r="AL46" s="434">
        <f t="shared" si="13"/>
        <v>0</v>
      </c>
      <c r="AN46" s="436">
        <v>21</v>
      </c>
      <c r="AO46" s="436">
        <f>H46*0.0267448160370389</f>
        <v>0</v>
      </c>
      <c r="AP46" s="436">
        <f>H46*(1-0.0267448160370389)</f>
        <v>0</v>
      </c>
      <c r="AQ46" s="435" t="s">
        <v>14</v>
      </c>
      <c r="AV46" s="436">
        <f t="shared" si="14"/>
        <v>0</v>
      </c>
      <c r="AW46" s="436">
        <f t="shared" si="15"/>
        <v>0</v>
      </c>
      <c r="AX46" s="436">
        <f t="shared" si="16"/>
        <v>0</v>
      </c>
      <c r="AY46" s="437" t="s">
        <v>1419</v>
      </c>
      <c r="AZ46" s="437" t="s">
        <v>1348</v>
      </c>
      <c r="BA46" s="427" t="s">
        <v>1349</v>
      </c>
      <c r="BC46" s="436">
        <f t="shared" si="17"/>
        <v>0</v>
      </c>
      <c r="BD46" s="436">
        <f t="shared" si="18"/>
        <v>0</v>
      </c>
      <c r="BE46" s="436">
        <v>0</v>
      </c>
      <c r="BF46" s="436">
        <f>46</f>
        <v>46</v>
      </c>
      <c r="BH46" s="434">
        <f t="shared" si="19"/>
        <v>0</v>
      </c>
      <c r="BI46" s="434">
        <f t="shared" si="20"/>
        <v>0</v>
      </c>
      <c r="BJ46" s="434">
        <f t="shared" si="21"/>
        <v>0</v>
      </c>
    </row>
    <row r="47" spans="1:62">
      <c r="A47" s="433" t="s">
        <v>1434</v>
      </c>
      <c r="B47" s="433" t="s">
        <v>1435</v>
      </c>
      <c r="C47" s="491" t="s">
        <v>1436</v>
      </c>
      <c r="D47" s="492"/>
      <c r="E47" s="492"/>
      <c r="F47" s="433" t="s">
        <v>34</v>
      </c>
      <c r="G47" s="434">
        <v>420</v>
      </c>
      <c r="H47" s="434">
        <v>0</v>
      </c>
      <c r="I47" s="434">
        <f t="shared" si="0"/>
        <v>0</v>
      </c>
      <c r="J47" s="434">
        <f t="shared" si="1"/>
        <v>0</v>
      </c>
      <c r="K47" s="434">
        <f t="shared" si="2"/>
        <v>0</v>
      </c>
      <c r="L47" s="435" t="s">
        <v>1352</v>
      </c>
      <c r="Z47" s="436">
        <f t="shared" si="3"/>
        <v>0</v>
      </c>
      <c r="AB47" s="436">
        <f t="shared" si="4"/>
        <v>0</v>
      </c>
      <c r="AC47" s="436">
        <f t="shared" si="5"/>
        <v>0</v>
      </c>
      <c r="AD47" s="436">
        <f t="shared" si="6"/>
        <v>0</v>
      </c>
      <c r="AE47" s="436">
        <f t="shared" si="7"/>
        <v>0</v>
      </c>
      <c r="AF47" s="436">
        <f t="shared" si="8"/>
        <v>0</v>
      </c>
      <c r="AG47" s="436">
        <f t="shared" si="9"/>
        <v>0</v>
      </c>
      <c r="AH47" s="436">
        <f t="shared" si="10"/>
        <v>0</v>
      </c>
      <c r="AI47" s="427"/>
      <c r="AJ47" s="434">
        <f t="shared" si="11"/>
        <v>0</v>
      </c>
      <c r="AK47" s="434">
        <f t="shared" si="12"/>
        <v>0</v>
      </c>
      <c r="AL47" s="434">
        <f t="shared" si="13"/>
        <v>0</v>
      </c>
      <c r="AN47" s="436">
        <v>21</v>
      </c>
      <c r="AO47" s="436">
        <f>H47*0</f>
        <v>0</v>
      </c>
      <c r="AP47" s="436">
        <f>H47*(1-0)</f>
        <v>0</v>
      </c>
      <c r="AQ47" s="435" t="s">
        <v>14</v>
      </c>
      <c r="AV47" s="436">
        <f t="shared" si="14"/>
        <v>0</v>
      </c>
      <c r="AW47" s="436">
        <f t="shared" si="15"/>
        <v>0</v>
      </c>
      <c r="AX47" s="436">
        <f t="shared" si="16"/>
        <v>0</v>
      </c>
      <c r="AY47" s="437" t="s">
        <v>1419</v>
      </c>
      <c r="AZ47" s="437" t="s">
        <v>1348</v>
      </c>
      <c r="BA47" s="427" t="s">
        <v>1349</v>
      </c>
      <c r="BC47" s="436">
        <f t="shared" si="17"/>
        <v>0</v>
      </c>
      <c r="BD47" s="436">
        <f t="shared" si="18"/>
        <v>0</v>
      </c>
      <c r="BE47" s="436">
        <v>0</v>
      </c>
      <c r="BF47" s="436">
        <f>47</f>
        <v>47</v>
      </c>
      <c r="BH47" s="434">
        <f t="shared" si="19"/>
        <v>0</v>
      </c>
      <c r="BI47" s="434">
        <f t="shared" si="20"/>
        <v>0</v>
      </c>
      <c r="BJ47" s="434">
        <f t="shared" si="21"/>
        <v>0</v>
      </c>
    </row>
    <row r="48" spans="1:62">
      <c r="A48" s="433" t="s">
        <v>1437</v>
      </c>
      <c r="B48" s="433" t="s">
        <v>1438</v>
      </c>
      <c r="C48" s="491" t="s">
        <v>1439</v>
      </c>
      <c r="D48" s="492"/>
      <c r="E48" s="492"/>
      <c r="F48" s="433" t="s">
        <v>34</v>
      </c>
      <c r="G48" s="434">
        <v>840</v>
      </c>
      <c r="H48" s="434">
        <v>0</v>
      </c>
      <c r="I48" s="434">
        <f t="shared" si="0"/>
        <v>0</v>
      </c>
      <c r="J48" s="434">
        <f t="shared" si="1"/>
        <v>0</v>
      </c>
      <c r="K48" s="434">
        <f t="shared" si="2"/>
        <v>0</v>
      </c>
      <c r="L48" s="435" t="s">
        <v>1352</v>
      </c>
      <c r="Z48" s="436">
        <f t="shared" si="3"/>
        <v>0</v>
      </c>
      <c r="AB48" s="436">
        <f t="shared" si="4"/>
        <v>0</v>
      </c>
      <c r="AC48" s="436">
        <f t="shared" si="5"/>
        <v>0</v>
      </c>
      <c r="AD48" s="436">
        <f t="shared" si="6"/>
        <v>0</v>
      </c>
      <c r="AE48" s="436">
        <f t="shared" si="7"/>
        <v>0</v>
      </c>
      <c r="AF48" s="436">
        <f t="shared" si="8"/>
        <v>0</v>
      </c>
      <c r="AG48" s="436">
        <f t="shared" si="9"/>
        <v>0</v>
      </c>
      <c r="AH48" s="436">
        <f t="shared" si="10"/>
        <v>0</v>
      </c>
      <c r="AI48" s="427"/>
      <c r="AJ48" s="434">
        <f t="shared" si="11"/>
        <v>0</v>
      </c>
      <c r="AK48" s="434">
        <f t="shared" si="12"/>
        <v>0</v>
      </c>
      <c r="AL48" s="434">
        <f t="shared" si="13"/>
        <v>0</v>
      </c>
      <c r="AN48" s="436">
        <v>21</v>
      </c>
      <c r="AO48" s="436">
        <f>H48*0</f>
        <v>0</v>
      </c>
      <c r="AP48" s="436">
        <f>H48*(1-0)</f>
        <v>0</v>
      </c>
      <c r="AQ48" s="435" t="s">
        <v>14</v>
      </c>
      <c r="AV48" s="436">
        <f t="shared" si="14"/>
        <v>0</v>
      </c>
      <c r="AW48" s="436">
        <f t="shared" si="15"/>
        <v>0</v>
      </c>
      <c r="AX48" s="436">
        <f t="shared" si="16"/>
        <v>0</v>
      </c>
      <c r="AY48" s="437" t="s">
        <v>1419</v>
      </c>
      <c r="AZ48" s="437" t="s">
        <v>1348</v>
      </c>
      <c r="BA48" s="427" t="s">
        <v>1349</v>
      </c>
      <c r="BC48" s="436">
        <f t="shared" si="17"/>
        <v>0</v>
      </c>
      <c r="BD48" s="436">
        <f t="shared" si="18"/>
        <v>0</v>
      </c>
      <c r="BE48" s="436">
        <v>0</v>
      </c>
      <c r="BF48" s="436">
        <f>48</f>
        <v>48</v>
      </c>
      <c r="BH48" s="434">
        <f t="shared" si="19"/>
        <v>0</v>
      </c>
      <c r="BI48" s="434">
        <f t="shared" si="20"/>
        <v>0</v>
      </c>
      <c r="BJ48" s="434">
        <f t="shared" si="21"/>
        <v>0</v>
      </c>
    </row>
    <row r="49" spans="1:62">
      <c r="A49" s="433" t="s">
        <v>1440</v>
      </c>
      <c r="B49" s="433" t="s">
        <v>1441</v>
      </c>
      <c r="C49" s="491" t="s">
        <v>1442</v>
      </c>
      <c r="D49" s="492"/>
      <c r="E49" s="492"/>
      <c r="F49" s="433" t="s">
        <v>34</v>
      </c>
      <c r="G49" s="434">
        <v>840</v>
      </c>
      <c r="H49" s="434">
        <v>0</v>
      </c>
      <c r="I49" s="434">
        <f t="shared" si="0"/>
        <v>0</v>
      </c>
      <c r="J49" s="434">
        <f t="shared" si="1"/>
        <v>0</v>
      </c>
      <c r="K49" s="434">
        <f t="shared" si="2"/>
        <v>0</v>
      </c>
      <c r="L49" s="435" t="s">
        <v>1352</v>
      </c>
      <c r="Z49" s="436">
        <f t="shared" si="3"/>
        <v>0</v>
      </c>
      <c r="AB49" s="436">
        <f t="shared" si="4"/>
        <v>0</v>
      </c>
      <c r="AC49" s="436">
        <f t="shared" si="5"/>
        <v>0</v>
      </c>
      <c r="AD49" s="436">
        <f t="shared" si="6"/>
        <v>0</v>
      </c>
      <c r="AE49" s="436">
        <f t="shared" si="7"/>
        <v>0</v>
      </c>
      <c r="AF49" s="436">
        <f t="shared" si="8"/>
        <v>0</v>
      </c>
      <c r="AG49" s="436">
        <f t="shared" si="9"/>
        <v>0</v>
      </c>
      <c r="AH49" s="436">
        <f t="shared" si="10"/>
        <v>0</v>
      </c>
      <c r="AI49" s="427"/>
      <c r="AJ49" s="434">
        <f t="shared" si="11"/>
        <v>0</v>
      </c>
      <c r="AK49" s="434">
        <f t="shared" si="12"/>
        <v>0</v>
      </c>
      <c r="AL49" s="434">
        <f t="shared" si="13"/>
        <v>0</v>
      </c>
      <c r="AN49" s="436">
        <v>21</v>
      </c>
      <c r="AO49" s="436">
        <f>H49*0</f>
        <v>0</v>
      </c>
      <c r="AP49" s="436">
        <f>H49*(1-0)</f>
        <v>0</v>
      </c>
      <c r="AQ49" s="435" t="s">
        <v>14</v>
      </c>
      <c r="AV49" s="436">
        <f t="shared" si="14"/>
        <v>0</v>
      </c>
      <c r="AW49" s="436">
        <f t="shared" si="15"/>
        <v>0</v>
      </c>
      <c r="AX49" s="436">
        <f t="shared" si="16"/>
        <v>0</v>
      </c>
      <c r="AY49" s="437" t="s">
        <v>1419</v>
      </c>
      <c r="AZ49" s="437" t="s">
        <v>1348</v>
      </c>
      <c r="BA49" s="427" t="s">
        <v>1349</v>
      </c>
      <c r="BC49" s="436">
        <f t="shared" si="17"/>
        <v>0</v>
      </c>
      <c r="BD49" s="436">
        <f t="shared" si="18"/>
        <v>0</v>
      </c>
      <c r="BE49" s="436">
        <v>0</v>
      </c>
      <c r="BF49" s="436">
        <f>49</f>
        <v>49</v>
      </c>
      <c r="BH49" s="434">
        <f t="shared" si="19"/>
        <v>0</v>
      </c>
      <c r="BI49" s="434">
        <f t="shared" si="20"/>
        <v>0</v>
      </c>
      <c r="BJ49" s="434">
        <f t="shared" si="21"/>
        <v>0</v>
      </c>
    </row>
    <row r="50" spans="1:62">
      <c r="A50" s="438"/>
      <c r="B50" s="439" t="s">
        <v>294</v>
      </c>
      <c r="C50" s="493" t="s">
        <v>1443</v>
      </c>
      <c r="D50" s="494"/>
      <c r="E50" s="494"/>
      <c r="F50" s="438" t="s">
        <v>3</v>
      </c>
      <c r="G50" s="438" t="s">
        <v>3</v>
      </c>
      <c r="H50" s="438" t="s">
        <v>3</v>
      </c>
      <c r="I50" s="432">
        <f>SUM(I51:I53)</f>
        <v>0</v>
      </c>
      <c r="J50" s="432">
        <f>SUM(J51:J53)</f>
        <v>0</v>
      </c>
      <c r="K50" s="432">
        <f>SUM(K51:K53)</f>
        <v>0</v>
      </c>
      <c r="L50" s="427"/>
      <c r="AI50" s="427"/>
      <c r="AS50" s="432">
        <f>SUM(AJ51:AJ53)</f>
        <v>0</v>
      </c>
      <c r="AT50" s="432">
        <f>SUM(AK51:AK53)</f>
        <v>0</v>
      </c>
      <c r="AU50" s="432">
        <f>SUM(AL51:AL53)</f>
        <v>0</v>
      </c>
    </row>
    <row r="51" spans="1:62">
      <c r="A51" s="433" t="s">
        <v>1444</v>
      </c>
      <c r="B51" s="433" t="s">
        <v>1445</v>
      </c>
      <c r="C51" s="491" t="s">
        <v>1446</v>
      </c>
      <c r="D51" s="492"/>
      <c r="E51" s="492"/>
      <c r="F51" s="433" t="s">
        <v>21</v>
      </c>
      <c r="G51" s="434">
        <v>712</v>
      </c>
      <c r="H51" s="434">
        <v>0</v>
      </c>
      <c r="I51" s="434">
        <f>G51*AO51</f>
        <v>0</v>
      </c>
      <c r="J51" s="434">
        <f>G51*AP51</f>
        <v>0</v>
      </c>
      <c r="K51" s="434">
        <f>G51*H51</f>
        <v>0</v>
      </c>
      <c r="L51" s="435" t="s">
        <v>1346</v>
      </c>
      <c r="Z51" s="436">
        <f>IF(AQ51="5",BJ51,0)</f>
        <v>0</v>
      </c>
      <c r="AB51" s="436">
        <f>IF(AQ51="1",BH51,0)</f>
        <v>0</v>
      </c>
      <c r="AC51" s="436">
        <f>IF(AQ51="1",BI51,0)</f>
        <v>0</v>
      </c>
      <c r="AD51" s="436">
        <f>IF(AQ51="7",BH51,0)</f>
        <v>0</v>
      </c>
      <c r="AE51" s="436">
        <f>IF(AQ51="7",BI51,0)</f>
        <v>0</v>
      </c>
      <c r="AF51" s="436">
        <f>IF(AQ51="2",BH51,0)</f>
        <v>0</v>
      </c>
      <c r="AG51" s="436">
        <f>IF(AQ51="2",BI51,0)</f>
        <v>0</v>
      </c>
      <c r="AH51" s="436">
        <f>IF(AQ51="0",BJ51,0)</f>
        <v>0</v>
      </c>
      <c r="AI51" s="427"/>
      <c r="AJ51" s="434">
        <f>IF(AN51=0,K51,0)</f>
        <v>0</v>
      </c>
      <c r="AK51" s="434">
        <f>IF(AN51=15,K51,0)</f>
        <v>0</v>
      </c>
      <c r="AL51" s="434">
        <f>IF(AN51=21,K51,0)</f>
        <v>0</v>
      </c>
      <c r="AN51" s="436">
        <v>21</v>
      </c>
      <c r="AO51" s="436">
        <f>H51*0.738449197860963</f>
        <v>0</v>
      </c>
      <c r="AP51" s="436">
        <f>H51*(1-0.738449197860963)</f>
        <v>0</v>
      </c>
      <c r="AQ51" s="435" t="s">
        <v>14</v>
      </c>
      <c r="AV51" s="436">
        <f>AW51+AX51</f>
        <v>0</v>
      </c>
      <c r="AW51" s="436">
        <f>G51*AO51</f>
        <v>0</v>
      </c>
      <c r="AX51" s="436">
        <f>G51*AP51</f>
        <v>0</v>
      </c>
      <c r="AY51" s="437" t="s">
        <v>1447</v>
      </c>
      <c r="AZ51" s="437" t="s">
        <v>1448</v>
      </c>
      <c r="BA51" s="427" t="s">
        <v>1349</v>
      </c>
      <c r="BC51" s="436">
        <f>AW51+AX51</f>
        <v>0</v>
      </c>
      <c r="BD51" s="436">
        <f>H51/(100-BE51)*100</f>
        <v>0</v>
      </c>
      <c r="BE51" s="436">
        <v>0</v>
      </c>
      <c r="BF51" s="436">
        <f>51</f>
        <v>51</v>
      </c>
      <c r="BH51" s="434">
        <f>G51*AO51</f>
        <v>0</v>
      </c>
      <c r="BI51" s="434">
        <f>G51*AP51</f>
        <v>0</v>
      </c>
      <c r="BJ51" s="434">
        <f>G51*H51</f>
        <v>0</v>
      </c>
    </row>
    <row r="52" spans="1:62">
      <c r="A52" s="433" t="s">
        <v>1449</v>
      </c>
      <c r="B52" s="433" t="s">
        <v>1450</v>
      </c>
      <c r="C52" s="491" t="s">
        <v>1451</v>
      </c>
      <c r="D52" s="492"/>
      <c r="E52" s="492"/>
      <c r="F52" s="433" t="s">
        <v>25</v>
      </c>
      <c r="G52" s="434">
        <v>10.68</v>
      </c>
      <c r="H52" s="434">
        <v>0</v>
      </c>
      <c r="I52" s="434">
        <f>G52*AO52</f>
        <v>0</v>
      </c>
      <c r="J52" s="434">
        <f>G52*AP52</f>
        <v>0</v>
      </c>
      <c r="K52" s="434">
        <f>G52*H52</f>
        <v>0</v>
      </c>
      <c r="L52" s="435" t="s">
        <v>1352</v>
      </c>
      <c r="Z52" s="436">
        <f>IF(AQ52="5",BJ52,0)</f>
        <v>0</v>
      </c>
      <c r="AB52" s="436">
        <f>IF(AQ52="1",BH52,0)</f>
        <v>0</v>
      </c>
      <c r="AC52" s="436">
        <f>IF(AQ52="1",BI52,0)</f>
        <v>0</v>
      </c>
      <c r="AD52" s="436">
        <f>IF(AQ52="7",BH52,0)</f>
        <v>0</v>
      </c>
      <c r="AE52" s="436">
        <f>IF(AQ52="7",BI52,0)</f>
        <v>0</v>
      </c>
      <c r="AF52" s="436">
        <f>IF(AQ52="2",BH52,0)</f>
        <v>0</v>
      </c>
      <c r="AG52" s="436">
        <f>IF(AQ52="2",BI52,0)</f>
        <v>0</v>
      </c>
      <c r="AH52" s="436">
        <f>IF(AQ52="0",BJ52,0)</f>
        <v>0</v>
      </c>
      <c r="AI52" s="427"/>
      <c r="AJ52" s="434">
        <f>IF(AN52=0,K52,0)</f>
        <v>0</v>
      </c>
      <c r="AK52" s="434">
        <f>IF(AN52=15,K52,0)</f>
        <v>0</v>
      </c>
      <c r="AL52" s="434">
        <f>IF(AN52=21,K52,0)</f>
        <v>0</v>
      </c>
      <c r="AN52" s="436">
        <v>21</v>
      </c>
      <c r="AO52" s="436">
        <f>H52*0.541961770623743</f>
        <v>0</v>
      </c>
      <c r="AP52" s="436">
        <f>H52*(1-0.541961770623743)</f>
        <v>0</v>
      </c>
      <c r="AQ52" s="435" t="s">
        <v>14</v>
      </c>
      <c r="AV52" s="436">
        <f>AW52+AX52</f>
        <v>0</v>
      </c>
      <c r="AW52" s="436">
        <f>G52*AO52</f>
        <v>0</v>
      </c>
      <c r="AX52" s="436">
        <f>G52*AP52</f>
        <v>0</v>
      </c>
      <c r="AY52" s="437" t="s">
        <v>1447</v>
      </c>
      <c r="AZ52" s="437" t="s">
        <v>1448</v>
      </c>
      <c r="BA52" s="427" t="s">
        <v>1349</v>
      </c>
      <c r="BC52" s="436">
        <f>AW52+AX52</f>
        <v>0</v>
      </c>
      <c r="BD52" s="436">
        <f>H52/(100-BE52)*100</f>
        <v>0</v>
      </c>
      <c r="BE52" s="436">
        <v>0</v>
      </c>
      <c r="BF52" s="436">
        <f>52</f>
        <v>52</v>
      </c>
      <c r="BH52" s="434">
        <f>G52*AO52</f>
        <v>0</v>
      </c>
      <c r="BI52" s="434">
        <f>G52*AP52</f>
        <v>0</v>
      </c>
      <c r="BJ52" s="434">
        <f>G52*H52</f>
        <v>0</v>
      </c>
    </row>
    <row r="53" spans="1:62">
      <c r="A53" s="433" t="s">
        <v>1452</v>
      </c>
      <c r="B53" s="433" t="s">
        <v>1453</v>
      </c>
      <c r="C53" s="491" t="s">
        <v>1454</v>
      </c>
      <c r="D53" s="492"/>
      <c r="E53" s="492"/>
      <c r="F53" s="433" t="s">
        <v>25</v>
      </c>
      <c r="G53" s="434">
        <v>64.08</v>
      </c>
      <c r="H53" s="434">
        <v>0</v>
      </c>
      <c r="I53" s="434">
        <f>G53*AO53</f>
        <v>0</v>
      </c>
      <c r="J53" s="434">
        <f>G53*AP53</f>
        <v>0</v>
      </c>
      <c r="K53" s="434">
        <f>G53*H53</f>
        <v>0</v>
      </c>
      <c r="L53" s="435" t="s">
        <v>1352</v>
      </c>
      <c r="Z53" s="436">
        <f>IF(AQ53="5",BJ53,0)</f>
        <v>0</v>
      </c>
      <c r="AB53" s="436">
        <f>IF(AQ53="1",BH53,0)</f>
        <v>0</v>
      </c>
      <c r="AC53" s="436">
        <f>IF(AQ53="1",BI53,0)</f>
        <v>0</v>
      </c>
      <c r="AD53" s="436">
        <f>IF(AQ53="7",BH53,0)</f>
        <v>0</v>
      </c>
      <c r="AE53" s="436">
        <f>IF(AQ53="7",BI53,0)</f>
        <v>0</v>
      </c>
      <c r="AF53" s="436">
        <f>IF(AQ53="2",BH53,0)</f>
        <v>0</v>
      </c>
      <c r="AG53" s="436">
        <f>IF(AQ53="2",BI53,0)</f>
        <v>0</v>
      </c>
      <c r="AH53" s="436">
        <f>IF(AQ53="0",BJ53,0)</f>
        <v>0</v>
      </c>
      <c r="AI53" s="427"/>
      <c r="AJ53" s="434">
        <f>IF(AN53=0,K53,0)</f>
        <v>0</v>
      </c>
      <c r="AK53" s="434">
        <f>IF(AN53=15,K53,0)</f>
        <v>0</v>
      </c>
      <c r="AL53" s="434">
        <f>IF(AN53=21,K53,0)</f>
        <v>0</v>
      </c>
      <c r="AN53" s="436">
        <v>21</v>
      </c>
      <c r="AO53" s="436">
        <f>H53*0.702235169491525</f>
        <v>0</v>
      </c>
      <c r="AP53" s="436">
        <f>H53*(1-0.702235169491525)</f>
        <v>0</v>
      </c>
      <c r="AQ53" s="435" t="s">
        <v>14</v>
      </c>
      <c r="AV53" s="436">
        <f>AW53+AX53</f>
        <v>0</v>
      </c>
      <c r="AW53" s="436">
        <f>G53*AO53</f>
        <v>0</v>
      </c>
      <c r="AX53" s="436">
        <f>G53*AP53</f>
        <v>0</v>
      </c>
      <c r="AY53" s="437" t="s">
        <v>1447</v>
      </c>
      <c r="AZ53" s="437" t="s">
        <v>1448</v>
      </c>
      <c r="BA53" s="427" t="s">
        <v>1349</v>
      </c>
      <c r="BC53" s="436">
        <f>AW53+AX53</f>
        <v>0</v>
      </c>
      <c r="BD53" s="436">
        <f>H53/(100-BE53)*100</f>
        <v>0</v>
      </c>
      <c r="BE53" s="436">
        <v>0</v>
      </c>
      <c r="BF53" s="436">
        <f>53</f>
        <v>53</v>
      </c>
      <c r="BH53" s="434">
        <f>G53*AO53</f>
        <v>0</v>
      </c>
      <c r="BI53" s="434">
        <f>G53*AP53</f>
        <v>0</v>
      </c>
      <c r="BJ53" s="434">
        <f>G53*H53</f>
        <v>0</v>
      </c>
    </row>
    <row r="54" spans="1:62">
      <c r="A54" s="438"/>
      <c r="B54" s="439" t="s">
        <v>1455</v>
      </c>
      <c r="C54" s="493" t="s">
        <v>1456</v>
      </c>
      <c r="D54" s="494"/>
      <c r="E54" s="494"/>
      <c r="F54" s="438" t="s">
        <v>3</v>
      </c>
      <c r="G54" s="438" t="s">
        <v>3</v>
      </c>
      <c r="H54" s="438" t="s">
        <v>3</v>
      </c>
      <c r="I54" s="432">
        <f>SUM(I55:I58)</f>
        <v>0</v>
      </c>
      <c r="J54" s="432">
        <f>SUM(J55:J58)</f>
        <v>0</v>
      </c>
      <c r="K54" s="432">
        <f>SUM(K55:K58)</f>
        <v>0</v>
      </c>
      <c r="L54" s="427"/>
      <c r="AI54" s="427"/>
      <c r="AS54" s="432">
        <f>SUM(AJ55:AJ58)</f>
        <v>0</v>
      </c>
      <c r="AT54" s="432">
        <f>SUM(AK55:AK58)</f>
        <v>0</v>
      </c>
      <c r="AU54" s="432">
        <f>SUM(AL55:AL58)</f>
        <v>0</v>
      </c>
    </row>
    <row r="55" spans="1:62">
      <c r="A55" s="433" t="s">
        <v>1457</v>
      </c>
      <c r="B55" s="433" t="s">
        <v>1458</v>
      </c>
      <c r="C55" s="491" t="s">
        <v>1459</v>
      </c>
      <c r="D55" s="492"/>
      <c r="E55" s="492"/>
      <c r="F55" s="433" t="s">
        <v>34</v>
      </c>
      <c r="G55" s="434">
        <v>11959</v>
      </c>
      <c r="H55" s="434">
        <v>0</v>
      </c>
      <c r="I55" s="434">
        <f>G55*AO55</f>
        <v>0</v>
      </c>
      <c r="J55" s="434">
        <f>G55*AP55</f>
        <v>0</v>
      </c>
      <c r="K55" s="434">
        <f>G55*H55</f>
        <v>0</v>
      </c>
      <c r="L55" s="435" t="s">
        <v>1352</v>
      </c>
      <c r="Z55" s="436">
        <f>IF(AQ55="5",BJ55,0)</f>
        <v>0</v>
      </c>
      <c r="AB55" s="436">
        <f>IF(AQ55="1",BH55,0)</f>
        <v>0</v>
      </c>
      <c r="AC55" s="436">
        <f>IF(AQ55="1",BI55,0)</f>
        <v>0</v>
      </c>
      <c r="AD55" s="436">
        <f>IF(AQ55="7",BH55,0)</f>
        <v>0</v>
      </c>
      <c r="AE55" s="436">
        <f>IF(AQ55="7",BI55,0)</f>
        <v>0</v>
      </c>
      <c r="AF55" s="436">
        <f>IF(AQ55="2",BH55,0)</f>
        <v>0</v>
      </c>
      <c r="AG55" s="436">
        <f>IF(AQ55="2",BI55,0)</f>
        <v>0</v>
      </c>
      <c r="AH55" s="436">
        <f>IF(AQ55="0",BJ55,0)</f>
        <v>0</v>
      </c>
      <c r="AI55" s="427"/>
      <c r="AJ55" s="434">
        <f>IF(AN55=0,K55,0)</f>
        <v>0</v>
      </c>
      <c r="AK55" s="434">
        <f>IF(AN55=15,K55,0)</f>
        <v>0</v>
      </c>
      <c r="AL55" s="434">
        <f>IF(AN55=21,K55,0)</f>
        <v>0</v>
      </c>
      <c r="AN55" s="436">
        <v>21</v>
      </c>
      <c r="AO55" s="436">
        <f>H55*0.897059259918692</f>
        <v>0</v>
      </c>
      <c r="AP55" s="436">
        <f>H55*(1-0.897059259918692)</f>
        <v>0</v>
      </c>
      <c r="AQ55" s="435" t="s">
        <v>14</v>
      </c>
      <c r="AV55" s="436">
        <f>AW55+AX55</f>
        <v>0</v>
      </c>
      <c r="AW55" s="436">
        <f>G55*AO55</f>
        <v>0</v>
      </c>
      <c r="AX55" s="436">
        <f>G55*AP55</f>
        <v>0</v>
      </c>
      <c r="AY55" s="437" t="s">
        <v>1460</v>
      </c>
      <c r="AZ55" s="437" t="s">
        <v>1461</v>
      </c>
      <c r="BA55" s="427" t="s">
        <v>1349</v>
      </c>
      <c r="BC55" s="436">
        <f>AW55+AX55</f>
        <v>0</v>
      </c>
      <c r="BD55" s="436">
        <f>H55/(100-BE55)*100</f>
        <v>0</v>
      </c>
      <c r="BE55" s="436">
        <v>0</v>
      </c>
      <c r="BF55" s="436">
        <f>55</f>
        <v>55</v>
      </c>
      <c r="BH55" s="434">
        <f>G55*AO55</f>
        <v>0</v>
      </c>
      <c r="BI55" s="434">
        <f>G55*AP55</f>
        <v>0</v>
      </c>
      <c r="BJ55" s="434">
        <f>G55*H55</f>
        <v>0</v>
      </c>
    </row>
    <row r="56" spans="1:62">
      <c r="A56" s="433" t="s">
        <v>1462</v>
      </c>
      <c r="B56" s="433" t="s">
        <v>1463</v>
      </c>
      <c r="C56" s="491" t="s">
        <v>1464</v>
      </c>
      <c r="D56" s="492"/>
      <c r="E56" s="492"/>
      <c r="F56" s="433" t="s">
        <v>34</v>
      </c>
      <c r="G56" s="434">
        <v>12496.6</v>
      </c>
      <c r="H56" s="434">
        <v>0</v>
      </c>
      <c r="I56" s="434">
        <f>G56*AO56</f>
        <v>0</v>
      </c>
      <c r="J56" s="434">
        <f>G56*AP56</f>
        <v>0</v>
      </c>
      <c r="K56" s="434">
        <f>G56*H56</f>
        <v>0</v>
      </c>
      <c r="L56" s="435" t="s">
        <v>1352</v>
      </c>
      <c r="Z56" s="436">
        <f>IF(AQ56="5",BJ56,0)</f>
        <v>0</v>
      </c>
      <c r="AB56" s="436">
        <f>IF(AQ56="1",BH56,0)</f>
        <v>0</v>
      </c>
      <c r="AC56" s="436">
        <f>IF(AQ56="1",BI56,0)</f>
        <v>0</v>
      </c>
      <c r="AD56" s="436">
        <f>IF(AQ56="7",BH56,0)</f>
        <v>0</v>
      </c>
      <c r="AE56" s="436">
        <f>IF(AQ56="7",BI56,0)</f>
        <v>0</v>
      </c>
      <c r="AF56" s="436">
        <f>IF(AQ56="2",BH56,0)</f>
        <v>0</v>
      </c>
      <c r="AG56" s="436">
        <f>IF(AQ56="2",BI56,0)</f>
        <v>0</v>
      </c>
      <c r="AH56" s="436">
        <f>IF(AQ56="0",BJ56,0)</f>
        <v>0</v>
      </c>
      <c r="AI56" s="427"/>
      <c r="AJ56" s="434">
        <f>IF(AN56=0,K56,0)</f>
        <v>0</v>
      </c>
      <c r="AK56" s="434">
        <f>IF(AN56=15,K56,0)</f>
        <v>0</v>
      </c>
      <c r="AL56" s="434">
        <f>IF(AN56=21,K56,0)</f>
        <v>0</v>
      </c>
      <c r="AN56" s="436">
        <v>21</v>
      </c>
      <c r="AO56" s="436">
        <f>H56*0.882684310018904</f>
        <v>0</v>
      </c>
      <c r="AP56" s="436">
        <f>H56*(1-0.882684310018904)</f>
        <v>0</v>
      </c>
      <c r="AQ56" s="435" t="s">
        <v>14</v>
      </c>
      <c r="AV56" s="436">
        <f>AW56+AX56</f>
        <v>0</v>
      </c>
      <c r="AW56" s="436">
        <f>G56*AO56</f>
        <v>0</v>
      </c>
      <c r="AX56" s="436">
        <f>G56*AP56</f>
        <v>0</v>
      </c>
      <c r="AY56" s="437" t="s">
        <v>1460</v>
      </c>
      <c r="AZ56" s="437" t="s">
        <v>1461</v>
      </c>
      <c r="BA56" s="427" t="s">
        <v>1349</v>
      </c>
      <c r="BC56" s="436">
        <f>AW56+AX56</f>
        <v>0</v>
      </c>
      <c r="BD56" s="436">
        <f>H56/(100-BE56)*100</f>
        <v>0</v>
      </c>
      <c r="BE56" s="436">
        <v>0</v>
      </c>
      <c r="BF56" s="436">
        <f>56</f>
        <v>56</v>
      </c>
      <c r="BH56" s="434">
        <f>G56*AO56</f>
        <v>0</v>
      </c>
      <c r="BI56" s="434">
        <f>G56*AP56</f>
        <v>0</v>
      </c>
      <c r="BJ56" s="434">
        <f>G56*H56</f>
        <v>0</v>
      </c>
    </row>
    <row r="57" spans="1:62">
      <c r="A57" s="433" t="s">
        <v>1465</v>
      </c>
      <c r="B57" s="433" t="s">
        <v>1466</v>
      </c>
      <c r="C57" s="491" t="s">
        <v>1467</v>
      </c>
      <c r="D57" s="492"/>
      <c r="E57" s="492"/>
      <c r="F57" s="433" t="s">
        <v>34</v>
      </c>
      <c r="G57" s="434">
        <v>122</v>
      </c>
      <c r="H57" s="434">
        <v>0</v>
      </c>
      <c r="I57" s="434">
        <f>G57*AO57</f>
        <v>0</v>
      </c>
      <c r="J57" s="434">
        <f>G57*AP57</f>
        <v>0</v>
      </c>
      <c r="K57" s="434">
        <f>G57*H57</f>
        <v>0</v>
      </c>
      <c r="L57" s="435" t="s">
        <v>1352</v>
      </c>
      <c r="Z57" s="436">
        <f>IF(AQ57="5",BJ57,0)</f>
        <v>0</v>
      </c>
      <c r="AB57" s="436">
        <f>IF(AQ57="1",BH57,0)</f>
        <v>0</v>
      </c>
      <c r="AC57" s="436">
        <f>IF(AQ57="1",BI57,0)</f>
        <v>0</v>
      </c>
      <c r="AD57" s="436">
        <f>IF(AQ57="7",BH57,0)</f>
        <v>0</v>
      </c>
      <c r="AE57" s="436">
        <f>IF(AQ57="7",BI57,0)</f>
        <v>0</v>
      </c>
      <c r="AF57" s="436">
        <f>IF(AQ57="2",BH57,0)</f>
        <v>0</v>
      </c>
      <c r="AG57" s="436">
        <f>IF(AQ57="2",BI57,0)</f>
        <v>0</v>
      </c>
      <c r="AH57" s="436">
        <f>IF(AQ57="0",BJ57,0)</f>
        <v>0</v>
      </c>
      <c r="AI57" s="427"/>
      <c r="AJ57" s="434">
        <f>IF(AN57=0,K57,0)</f>
        <v>0</v>
      </c>
      <c r="AK57" s="434">
        <f>IF(AN57=15,K57,0)</f>
        <v>0</v>
      </c>
      <c r="AL57" s="434">
        <f>IF(AN57=21,K57,0)</f>
        <v>0</v>
      </c>
      <c r="AN57" s="436">
        <v>21</v>
      </c>
      <c r="AO57" s="436">
        <f>H57*0.863288409703504</f>
        <v>0</v>
      </c>
      <c r="AP57" s="436">
        <f>H57*(1-0.863288409703504)</f>
        <v>0</v>
      </c>
      <c r="AQ57" s="435" t="s">
        <v>14</v>
      </c>
      <c r="AV57" s="436">
        <f>AW57+AX57</f>
        <v>0</v>
      </c>
      <c r="AW57" s="436">
        <f>G57*AO57</f>
        <v>0</v>
      </c>
      <c r="AX57" s="436">
        <f>G57*AP57</f>
        <v>0</v>
      </c>
      <c r="AY57" s="437" t="s">
        <v>1460</v>
      </c>
      <c r="AZ57" s="437" t="s">
        <v>1461</v>
      </c>
      <c r="BA57" s="427" t="s">
        <v>1349</v>
      </c>
      <c r="BC57" s="436">
        <f>AW57+AX57</f>
        <v>0</v>
      </c>
      <c r="BD57" s="436">
        <f>H57/(100-BE57)*100</f>
        <v>0</v>
      </c>
      <c r="BE57" s="436">
        <v>0</v>
      </c>
      <c r="BF57" s="436">
        <f>57</f>
        <v>57</v>
      </c>
      <c r="BH57" s="434">
        <f>G57*AO57</f>
        <v>0</v>
      </c>
      <c r="BI57" s="434">
        <f>G57*AP57</f>
        <v>0</v>
      </c>
      <c r="BJ57" s="434">
        <f>G57*H57</f>
        <v>0</v>
      </c>
    </row>
    <row r="58" spans="1:62">
      <c r="A58" s="433" t="s">
        <v>585</v>
      </c>
      <c r="B58" s="433" t="s">
        <v>1466</v>
      </c>
      <c r="C58" s="491" t="s">
        <v>1468</v>
      </c>
      <c r="D58" s="492"/>
      <c r="E58" s="492"/>
      <c r="F58" s="433" t="s">
        <v>34</v>
      </c>
      <c r="G58" s="434">
        <v>15</v>
      </c>
      <c r="H58" s="434">
        <v>0</v>
      </c>
      <c r="I58" s="434">
        <f>G58*AO58</f>
        <v>0</v>
      </c>
      <c r="J58" s="434">
        <f>G58*AP58</f>
        <v>0</v>
      </c>
      <c r="K58" s="434">
        <f>G58*H58</f>
        <v>0</v>
      </c>
      <c r="L58" s="435" t="s">
        <v>1352</v>
      </c>
      <c r="Z58" s="436">
        <f>IF(AQ58="5",BJ58,0)</f>
        <v>0</v>
      </c>
      <c r="AB58" s="436">
        <f>IF(AQ58="1",BH58,0)</f>
        <v>0</v>
      </c>
      <c r="AC58" s="436">
        <f>IF(AQ58="1",BI58,0)</f>
        <v>0</v>
      </c>
      <c r="AD58" s="436">
        <f>IF(AQ58="7",BH58,0)</f>
        <v>0</v>
      </c>
      <c r="AE58" s="436">
        <f>IF(AQ58="7",BI58,0)</f>
        <v>0</v>
      </c>
      <c r="AF58" s="436">
        <f>IF(AQ58="2",BH58,0)</f>
        <v>0</v>
      </c>
      <c r="AG58" s="436">
        <f>IF(AQ58="2",BI58,0)</f>
        <v>0</v>
      </c>
      <c r="AH58" s="436">
        <f>IF(AQ58="0",BJ58,0)</f>
        <v>0</v>
      </c>
      <c r="AI58" s="427"/>
      <c r="AJ58" s="434">
        <f>IF(AN58=0,K58,0)</f>
        <v>0</v>
      </c>
      <c r="AK58" s="434">
        <f>IF(AN58=15,K58,0)</f>
        <v>0</v>
      </c>
      <c r="AL58" s="434">
        <f>IF(AN58=21,K58,0)</f>
        <v>0</v>
      </c>
      <c r="AN58" s="436">
        <v>21</v>
      </c>
      <c r="AO58" s="436">
        <f>H58*0.863288409703504</f>
        <v>0</v>
      </c>
      <c r="AP58" s="436">
        <f>H58*(1-0.863288409703504)</f>
        <v>0</v>
      </c>
      <c r="AQ58" s="435" t="s">
        <v>14</v>
      </c>
      <c r="AV58" s="436">
        <f>AW58+AX58</f>
        <v>0</v>
      </c>
      <c r="AW58" s="436">
        <f>G58*AO58</f>
        <v>0</v>
      </c>
      <c r="AX58" s="436">
        <f>G58*AP58</f>
        <v>0</v>
      </c>
      <c r="AY58" s="437" t="s">
        <v>1460</v>
      </c>
      <c r="AZ58" s="437" t="s">
        <v>1461</v>
      </c>
      <c r="BA58" s="427" t="s">
        <v>1349</v>
      </c>
      <c r="BC58" s="436">
        <f>AW58+AX58</f>
        <v>0</v>
      </c>
      <c r="BD58" s="436">
        <f>H58/(100-BE58)*100</f>
        <v>0</v>
      </c>
      <c r="BE58" s="436">
        <v>0</v>
      </c>
      <c r="BF58" s="436">
        <f>58</f>
        <v>58</v>
      </c>
      <c r="BH58" s="434">
        <f>G58*AO58</f>
        <v>0</v>
      </c>
      <c r="BI58" s="434">
        <f>G58*AP58</f>
        <v>0</v>
      </c>
      <c r="BJ58" s="434">
        <f>G58*H58</f>
        <v>0</v>
      </c>
    </row>
    <row r="59" spans="1:62">
      <c r="A59" s="438"/>
      <c r="B59" s="439" t="s">
        <v>1469</v>
      </c>
      <c r="C59" s="493" t="s">
        <v>1470</v>
      </c>
      <c r="D59" s="494"/>
      <c r="E59" s="494"/>
      <c r="F59" s="438" t="s">
        <v>3</v>
      </c>
      <c r="G59" s="438" t="s">
        <v>3</v>
      </c>
      <c r="H59" s="438" t="s">
        <v>3</v>
      </c>
      <c r="I59" s="432">
        <f>SUM(I60:I61)</f>
        <v>0</v>
      </c>
      <c r="J59" s="432">
        <f>SUM(J60:J61)</f>
        <v>0</v>
      </c>
      <c r="K59" s="432">
        <f>SUM(K60:K61)</f>
        <v>0</v>
      </c>
      <c r="L59" s="427"/>
      <c r="AI59" s="427"/>
      <c r="AS59" s="432">
        <f>SUM(AJ60:AJ61)</f>
        <v>0</v>
      </c>
      <c r="AT59" s="432">
        <f>SUM(AK60:AK61)</f>
        <v>0</v>
      </c>
      <c r="AU59" s="432">
        <f>SUM(AL60:AL61)</f>
        <v>0</v>
      </c>
    </row>
    <row r="60" spans="1:62">
      <c r="A60" s="433" t="s">
        <v>1471</v>
      </c>
      <c r="B60" s="433" t="s">
        <v>1472</v>
      </c>
      <c r="C60" s="491" t="s">
        <v>1473</v>
      </c>
      <c r="D60" s="492"/>
      <c r="E60" s="492"/>
      <c r="F60" s="433" t="s">
        <v>34</v>
      </c>
      <c r="G60" s="434">
        <v>11959</v>
      </c>
      <c r="H60" s="434">
        <v>0</v>
      </c>
      <c r="I60" s="434">
        <f>G60*AO60</f>
        <v>0</v>
      </c>
      <c r="J60" s="434">
        <f>G60*AP60</f>
        <v>0</v>
      </c>
      <c r="K60" s="434">
        <f>G60*H60</f>
        <v>0</v>
      </c>
      <c r="L60" s="435" t="s">
        <v>1352</v>
      </c>
      <c r="Z60" s="436">
        <f>IF(AQ60="5",BJ60,0)</f>
        <v>0</v>
      </c>
      <c r="AB60" s="436">
        <f>IF(AQ60="1",BH60,0)</f>
        <v>0</v>
      </c>
      <c r="AC60" s="436">
        <f>IF(AQ60="1",BI60,0)</f>
        <v>0</v>
      </c>
      <c r="AD60" s="436">
        <f>IF(AQ60="7",BH60,0)</f>
        <v>0</v>
      </c>
      <c r="AE60" s="436">
        <f>IF(AQ60="7",BI60,0)</f>
        <v>0</v>
      </c>
      <c r="AF60" s="436">
        <f>IF(AQ60="2",BH60,0)</f>
        <v>0</v>
      </c>
      <c r="AG60" s="436">
        <f>IF(AQ60="2",BI60,0)</f>
        <v>0</v>
      </c>
      <c r="AH60" s="436">
        <f>IF(AQ60="0",BJ60,0)</f>
        <v>0</v>
      </c>
      <c r="AI60" s="427"/>
      <c r="AJ60" s="434">
        <f>IF(AN60=0,K60,0)</f>
        <v>0</v>
      </c>
      <c r="AK60" s="434">
        <f>IF(AN60=15,K60,0)</f>
        <v>0</v>
      </c>
      <c r="AL60" s="434">
        <f>IF(AN60=21,K60,0)</f>
        <v>0</v>
      </c>
      <c r="AN60" s="436">
        <v>21</v>
      </c>
      <c r="AO60" s="436">
        <f>H60*0.954838709677419</f>
        <v>0</v>
      </c>
      <c r="AP60" s="436">
        <f>H60*(1-0.954838709677419)</f>
        <v>0</v>
      </c>
      <c r="AQ60" s="435" t="s">
        <v>14</v>
      </c>
      <c r="AV60" s="436">
        <f>AW60+AX60</f>
        <v>0</v>
      </c>
      <c r="AW60" s="436">
        <f>G60*AO60</f>
        <v>0</v>
      </c>
      <c r="AX60" s="436">
        <f>G60*AP60</f>
        <v>0</v>
      </c>
      <c r="AY60" s="437" t="s">
        <v>1474</v>
      </c>
      <c r="AZ60" s="437" t="s">
        <v>1461</v>
      </c>
      <c r="BA60" s="427" t="s">
        <v>1349</v>
      </c>
      <c r="BC60" s="436">
        <f>AW60+AX60</f>
        <v>0</v>
      </c>
      <c r="BD60" s="436">
        <f>H60/(100-BE60)*100</f>
        <v>0</v>
      </c>
      <c r="BE60" s="436">
        <v>0</v>
      </c>
      <c r="BF60" s="436">
        <f>60</f>
        <v>60</v>
      </c>
      <c r="BH60" s="434">
        <f>G60*AO60</f>
        <v>0</v>
      </c>
      <c r="BI60" s="434">
        <f>G60*AP60</f>
        <v>0</v>
      </c>
      <c r="BJ60" s="434">
        <f>G60*H60</f>
        <v>0</v>
      </c>
    </row>
    <row r="61" spans="1:62">
      <c r="A61" s="433" t="s">
        <v>1475</v>
      </c>
      <c r="B61" s="433" t="s">
        <v>1476</v>
      </c>
      <c r="C61" s="491" t="s">
        <v>1477</v>
      </c>
      <c r="D61" s="492"/>
      <c r="E61" s="492"/>
      <c r="F61" s="433" t="s">
        <v>34</v>
      </c>
      <c r="G61" s="434">
        <v>15</v>
      </c>
      <c r="H61" s="434">
        <v>0</v>
      </c>
      <c r="I61" s="434">
        <f>G61*AO61</f>
        <v>0</v>
      </c>
      <c r="J61" s="434">
        <f>G61*AP61</f>
        <v>0</v>
      </c>
      <c r="K61" s="434">
        <f>G61*H61</f>
        <v>0</v>
      </c>
      <c r="L61" s="435" t="s">
        <v>1352</v>
      </c>
      <c r="Z61" s="436">
        <f>IF(AQ61="5",BJ61,0)</f>
        <v>0</v>
      </c>
      <c r="AB61" s="436">
        <f>IF(AQ61="1",BH61,0)</f>
        <v>0</v>
      </c>
      <c r="AC61" s="436">
        <f>IF(AQ61="1",BI61,0)</f>
        <v>0</v>
      </c>
      <c r="AD61" s="436">
        <f>IF(AQ61="7",BH61,0)</f>
        <v>0</v>
      </c>
      <c r="AE61" s="436">
        <f>IF(AQ61="7",BI61,0)</f>
        <v>0</v>
      </c>
      <c r="AF61" s="436">
        <f>IF(AQ61="2",BH61,0)</f>
        <v>0</v>
      </c>
      <c r="AG61" s="436">
        <f>IF(AQ61="2",BI61,0)</f>
        <v>0</v>
      </c>
      <c r="AH61" s="436">
        <f>IF(AQ61="0",BJ61,0)</f>
        <v>0</v>
      </c>
      <c r="AI61" s="427"/>
      <c r="AJ61" s="434">
        <f>IF(AN61=0,K61,0)</f>
        <v>0</v>
      </c>
      <c r="AK61" s="434">
        <f>IF(AN61=15,K61,0)</f>
        <v>0</v>
      </c>
      <c r="AL61" s="434">
        <f>IF(AN61=21,K61,0)</f>
        <v>0</v>
      </c>
      <c r="AN61" s="436">
        <v>21</v>
      </c>
      <c r="AO61" s="436">
        <f>H61*0.952702702702703</f>
        <v>0</v>
      </c>
      <c r="AP61" s="436">
        <f>H61*(1-0.952702702702703)</f>
        <v>0</v>
      </c>
      <c r="AQ61" s="435" t="s">
        <v>14</v>
      </c>
      <c r="AV61" s="436">
        <f>AW61+AX61</f>
        <v>0</v>
      </c>
      <c r="AW61" s="436">
        <f>G61*AO61</f>
        <v>0</v>
      </c>
      <c r="AX61" s="436">
        <f>G61*AP61</f>
        <v>0</v>
      </c>
      <c r="AY61" s="437" t="s">
        <v>1474</v>
      </c>
      <c r="AZ61" s="437" t="s">
        <v>1461</v>
      </c>
      <c r="BA61" s="427" t="s">
        <v>1349</v>
      </c>
      <c r="BC61" s="436">
        <f>AW61+AX61</f>
        <v>0</v>
      </c>
      <c r="BD61" s="436">
        <f>H61/(100-BE61)*100</f>
        <v>0</v>
      </c>
      <c r="BE61" s="436">
        <v>0</v>
      </c>
      <c r="BF61" s="436">
        <f>61</f>
        <v>61</v>
      </c>
      <c r="BH61" s="434">
        <f>G61*AO61</f>
        <v>0</v>
      </c>
      <c r="BI61" s="434">
        <f>G61*AP61</f>
        <v>0</v>
      </c>
      <c r="BJ61" s="434">
        <f>G61*H61</f>
        <v>0</v>
      </c>
    </row>
    <row r="62" spans="1:62">
      <c r="A62" s="438"/>
      <c r="B62" s="439" t="s">
        <v>1478</v>
      </c>
      <c r="C62" s="493" t="s">
        <v>1479</v>
      </c>
      <c r="D62" s="494"/>
      <c r="E62" s="494"/>
      <c r="F62" s="438" t="s">
        <v>3</v>
      </c>
      <c r="G62" s="438" t="s">
        <v>3</v>
      </c>
      <c r="H62" s="438" t="s">
        <v>3</v>
      </c>
      <c r="I62" s="432">
        <f>SUM(I63:I63)</f>
        <v>0</v>
      </c>
      <c r="J62" s="432">
        <f>SUM(J63:J63)</f>
        <v>0</v>
      </c>
      <c r="K62" s="432">
        <f>SUM(K63:K63)</f>
        <v>0</v>
      </c>
      <c r="L62" s="427"/>
      <c r="AI62" s="427"/>
      <c r="AS62" s="432">
        <f>SUM(AJ63:AJ63)</f>
        <v>0</v>
      </c>
      <c r="AT62" s="432">
        <f>SUM(AK63:AK63)</f>
        <v>0</v>
      </c>
      <c r="AU62" s="432">
        <f>SUM(AL63:AL63)</f>
        <v>0</v>
      </c>
    </row>
    <row r="63" spans="1:62">
      <c r="A63" s="433" t="s">
        <v>1480</v>
      </c>
      <c r="B63" s="433" t="s">
        <v>1481</v>
      </c>
      <c r="C63" s="491" t="s">
        <v>1482</v>
      </c>
      <c r="D63" s="492"/>
      <c r="E63" s="492"/>
      <c r="F63" s="433" t="s">
        <v>34</v>
      </c>
      <c r="G63" s="434">
        <v>122</v>
      </c>
      <c r="H63" s="434">
        <v>0</v>
      </c>
      <c r="I63" s="434">
        <f>G63*AO63</f>
        <v>0</v>
      </c>
      <c r="J63" s="434">
        <f>G63*AP63</f>
        <v>0</v>
      </c>
      <c r="K63" s="434">
        <f>G63*H63</f>
        <v>0</v>
      </c>
      <c r="L63" s="435" t="s">
        <v>1352</v>
      </c>
      <c r="Z63" s="436">
        <f>IF(AQ63="5",BJ63,0)</f>
        <v>0</v>
      </c>
      <c r="AB63" s="436">
        <f>IF(AQ63="1",BH63,0)</f>
        <v>0</v>
      </c>
      <c r="AC63" s="436">
        <f>IF(AQ63="1",BI63,0)</f>
        <v>0</v>
      </c>
      <c r="AD63" s="436">
        <f>IF(AQ63="7",BH63,0)</f>
        <v>0</v>
      </c>
      <c r="AE63" s="436">
        <f>IF(AQ63="7",BI63,0)</f>
        <v>0</v>
      </c>
      <c r="AF63" s="436">
        <f>IF(AQ63="2",BH63,0)</f>
        <v>0</v>
      </c>
      <c r="AG63" s="436">
        <f>IF(AQ63="2",BI63,0)</f>
        <v>0</v>
      </c>
      <c r="AH63" s="436">
        <f>IF(AQ63="0",BJ63,0)</f>
        <v>0</v>
      </c>
      <c r="AI63" s="427"/>
      <c r="AJ63" s="434">
        <f>IF(AN63=0,K63,0)</f>
        <v>0</v>
      </c>
      <c r="AK63" s="434">
        <f>IF(AN63=15,K63,0)</f>
        <v>0</v>
      </c>
      <c r="AL63" s="434">
        <f>IF(AN63=21,K63,0)</f>
        <v>0</v>
      </c>
      <c r="AN63" s="436">
        <v>21</v>
      </c>
      <c r="AO63" s="436">
        <f>H63*0.155890410958904</f>
        <v>0</v>
      </c>
      <c r="AP63" s="436">
        <f>H63*(1-0.155890410958904)</f>
        <v>0</v>
      </c>
      <c r="AQ63" s="435" t="s">
        <v>14</v>
      </c>
      <c r="AV63" s="436">
        <f>AW63+AX63</f>
        <v>0</v>
      </c>
      <c r="AW63" s="436">
        <f>G63*AO63</f>
        <v>0</v>
      </c>
      <c r="AX63" s="436">
        <f>G63*AP63</f>
        <v>0</v>
      </c>
      <c r="AY63" s="437" t="s">
        <v>1483</v>
      </c>
      <c r="AZ63" s="437" t="s">
        <v>1461</v>
      </c>
      <c r="BA63" s="427" t="s">
        <v>1349</v>
      </c>
      <c r="BC63" s="436">
        <f>AW63+AX63</f>
        <v>0</v>
      </c>
      <c r="BD63" s="436">
        <f>H63/(100-BE63)*100</f>
        <v>0</v>
      </c>
      <c r="BE63" s="436">
        <v>0</v>
      </c>
      <c r="BF63" s="436">
        <f>63</f>
        <v>63</v>
      </c>
      <c r="BH63" s="434">
        <f>G63*AO63</f>
        <v>0</v>
      </c>
      <c r="BI63" s="434">
        <f>G63*AP63</f>
        <v>0</v>
      </c>
      <c r="BJ63" s="434">
        <f>G63*H63</f>
        <v>0</v>
      </c>
    </row>
    <row r="64" spans="1:62">
      <c r="A64" s="438"/>
      <c r="B64" s="439" t="s">
        <v>1484</v>
      </c>
      <c r="C64" s="493" t="s">
        <v>1485</v>
      </c>
      <c r="D64" s="494"/>
      <c r="E64" s="494"/>
      <c r="F64" s="438" t="s">
        <v>3</v>
      </c>
      <c r="G64" s="438" t="s">
        <v>3</v>
      </c>
      <c r="H64" s="438" t="s">
        <v>3</v>
      </c>
      <c r="I64" s="432">
        <f>SUM(I65:I65)</f>
        <v>0</v>
      </c>
      <c r="J64" s="432">
        <f>SUM(J65:J65)</f>
        <v>0</v>
      </c>
      <c r="K64" s="432">
        <f>SUM(K65:K65)</f>
        <v>0</v>
      </c>
      <c r="L64" s="427"/>
      <c r="AI64" s="427"/>
      <c r="AS64" s="432">
        <f>SUM(AJ65:AJ65)</f>
        <v>0</v>
      </c>
      <c r="AT64" s="432">
        <f>SUM(AK65:AK65)</f>
        <v>0</v>
      </c>
      <c r="AU64" s="432">
        <f>SUM(AL65:AL65)</f>
        <v>0</v>
      </c>
    </row>
    <row r="65" spans="1:62">
      <c r="A65" s="433" t="s">
        <v>1486</v>
      </c>
      <c r="B65" s="433" t="s">
        <v>1487</v>
      </c>
      <c r="C65" s="491" t="s">
        <v>1488</v>
      </c>
      <c r="D65" s="492"/>
      <c r="E65" s="492"/>
      <c r="F65" s="433" t="s">
        <v>98</v>
      </c>
      <c r="G65" s="434">
        <v>1</v>
      </c>
      <c r="H65" s="434">
        <v>0</v>
      </c>
      <c r="I65" s="434">
        <f>G65*AO65</f>
        <v>0</v>
      </c>
      <c r="J65" s="434">
        <f>G65*AP65</f>
        <v>0</v>
      </c>
      <c r="K65" s="434">
        <f>G65*H65</f>
        <v>0</v>
      </c>
      <c r="L65" s="435" t="s">
        <v>1352</v>
      </c>
      <c r="Z65" s="436">
        <f>IF(AQ65="5",BJ65,0)</f>
        <v>0</v>
      </c>
      <c r="AB65" s="436">
        <f>IF(AQ65="1",BH65,0)</f>
        <v>0</v>
      </c>
      <c r="AC65" s="436">
        <f>IF(AQ65="1",BI65,0)</f>
        <v>0</v>
      </c>
      <c r="AD65" s="436">
        <f>IF(AQ65="7",BH65,0)</f>
        <v>0</v>
      </c>
      <c r="AE65" s="436">
        <f>IF(AQ65="7",BI65,0)</f>
        <v>0</v>
      </c>
      <c r="AF65" s="436">
        <f>IF(AQ65="2",BH65,0)</f>
        <v>0</v>
      </c>
      <c r="AG65" s="436">
        <f>IF(AQ65="2",BI65,0)</f>
        <v>0</v>
      </c>
      <c r="AH65" s="436">
        <f>IF(AQ65="0",BJ65,0)</f>
        <v>0</v>
      </c>
      <c r="AI65" s="427"/>
      <c r="AJ65" s="434">
        <f>IF(AN65=0,K65,0)</f>
        <v>0</v>
      </c>
      <c r="AK65" s="434">
        <f>IF(AN65=15,K65,0)</f>
        <v>0</v>
      </c>
      <c r="AL65" s="434">
        <f>IF(AN65=21,K65,0)</f>
        <v>0</v>
      </c>
      <c r="AN65" s="436">
        <v>21</v>
      </c>
      <c r="AO65" s="436">
        <f>H65*0.0458180704585341</f>
        <v>0</v>
      </c>
      <c r="AP65" s="436">
        <f>H65*(1-0.0458180704585341)</f>
        <v>0</v>
      </c>
      <c r="AQ65" s="435" t="s">
        <v>14</v>
      </c>
      <c r="AV65" s="436">
        <f>AW65+AX65</f>
        <v>0</v>
      </c>
      <c r="AW65" s="436">
        <f>G65*AO65</f>
        <v>0</v>
      </c>
      <c r="AX65" s="436">
        <f>G65*AP65</f>
        <v>0</v>
      </c>
      <c r="AY65" s="437" t="s">
        <v>1489</v>
      </c>
      <c r="AZ65" s="437" t="s">
        <v>1490</v>
      </c>
      <c r="BA65" s="427" t="s">
        <v>1349</v>
      </c>
      <c r="BC65" s="436">
        <f>AW65+AX65</f>
        <v>0</v>
      </c>
      <c r="BD65" s="436">
        <f>H65/(100-BE65)*100</f>
        <v>0</v>
      </c>
      <c r="BE65" s="436">
        <v>0</v>
      </c>
      <c r="BF65" s="436">
        <f>65</f>
        <v>65</v>
      </c>
      <c r="BH65" s="434">
        <f>G65*AO65</f>
        <v>0</v>
      </c>
      <c r="BI65" s="434">
        <f>G65*AP65</f>
        <v>0</v>
      </c>
      <c r="BJ65" s="434">
        <f>G65*H65</f>
        <v>0</v>
      </c>
    </row>
    <row r="66" spans="1:62">
      <c r="A66" s="438"/>
      <c r="B66" s="439" t="s">
        <v>313</v>
      </c>
      <c r="C66" s="493" t="s">
        <v>1491</v>
      </c>
      <c r="D66" s="494"/>
      <c r="E66" s="494"/>
      <c r="F66" s="438" t="s">
        <v>3</v>
      </c>
      <c r="G66" s="438" t="s">
        <v>3</v>
      </c>
      <c r="H66" s="438" t="s">
        <v>3</v>
      </c>
      <c r="I66" s="432">
        <f>SUM(I67:I67)</f>
        <v>0</v>
      </c>
      <c r="J66" s="432">
        <f>SUM(J67:J67)</f>
        <v>0</v>
      </c>
      <c r="K66" s="432">
        <f>SUM(K67:K67)</f>
        <v>0</v>
      </c>
      <c r="L66" s="427"/>
      <c r="AI66" s="427"/>
      <c r="AS66" s="432">
        <f>SUM(AJ67:AJ67)</f>
        <v>0</v>
      </c>
      <c r="AT66" s="432">
        <f>SUM(AK67:AK67)</f>
        <v>0</v>
      </c>
      <c r="AU66" s="432">
        <f>SUM(AL67:AL67)</f>
        <v>0</v>
      </c>
    </row>
    <row r="67" spans="1:62">
      <c r="A67" s="433" t="s">
        <v>1492</v>
      </c>
      <c r="B67" s="433" t="s">
        <v>1493</v>
      </c>
      <c r="C67" s="491" t="s">
        <v>1494</v>
      </c>
      <c r="D67" s="492"/>
      <c r="E67" s="492"/>
      <c r="F67" s="433" t="s">
        <v>98</v>
      </c>
      <c r="G67" s="434">
        <v>29</v>
      </c>
      <c r="H67" s="434">
        <v>0</v>
      </c>
      <c r="I67" s="434">
        <f>G67*AO67</f>
        <v>0</v>
      </c>
      <c r="J67" s="434">
        <f>G67*AP67</f>
        <v>0</v>
      </c>
      <c r="K67" s="434">
        <f>G67*H67</f>
        <v>0</v>
      </c>
      <c r="L67" s="435" t="s">
        <v>1352</v>
      </c>
      <c r="Z67" s="436">
        <f>IF(AQ67="5",BJ67,0)</f>
        <v>0</v>
      </c>
      <c r="AB67" s="436">
        <f>IF(AQ67="1",BH67,0)</f>
        <v>0</v>
      </c>
      <c r="AC67" s="436">
        <f>IF(AQ67="1",BI67,0)</f>
        <v>0</v>
      </c>
      <c r="AD67" s="436">
        <f>IF(AQ67="7",BH67,0)</f>
        <v>0</v>
      </c>
      <c r="AE67" s="436">
        <f>IF(AQ67="7",BI67,0)</f>
        <v>0</v>
      </c>
      <c r="AF67" s="436">
        <f>IF(AQ67="2",BH67,0)</f>
        <v>0</v>
      </c>
      <c r="AG67" s="436">
        <f>IF(AQ67="2",BI67,0)</f>
        <v>0</v>
      </c>
      <c r="AH67" s="436">
        <f>IF(AQ67="0",BJ67,0)</f>
        <v>0</v>
      </c>
      <c r="AI67" s="427"/>
      <c r="AJ67" s="434">
        <f>IF(AN67=0,K67,0)</f>
        <v>0</v>
      </c>
      <c r="AK67" s="434">
        <f>IF(AN67=15,K67,0)</f>
        <v>0</v>
      </c>
      <c r="AL67" s="434">
        <f>IF(AN67=21,K67,0)</f>
        <v>0</v>
      </c>
      <c r="AN67" s="436">
        <v>21</v>
      </c>
      <c r="AO67" s="436">
        <f>H67*0.172992700729927</f>
        <v>0</v>
      </c>
      <c r="AP67" s="436">
        <f>H67*(1-0.172992700729927)</f>
        <v>0</v>
      </c>
      <c r="AQ67" s="435" t="s">
        <v>14</v>
      </c>
      <c r="AV67" s="436">
        <f>AW67+AX67</f>
        <v>0</v>
      </c>
      <c r="AW67" s="436">
        <f>G67*AO67</f>
        <v>0</v>
      </c>
      <c r="AX67" s="436">
        <f>G67*AP67</f>
        <v>0</v>
      </c>
      <c r="AY67" s="437" t="s">
        <v>1495</v>
      </c>
      <c r="AZ67" s="437" t="s">
        <v>1490</v>
      </c>
      <c r="BA67" s="427" t="s">
        <v>1349</v>
      </c>
      <c r="BC67" s="436">
        <f>AW67+AX67</f>
        <v>0</v>
      </c>
      <c r="BD67" s="436">
        <f>H67/(100-BE67)*100</f>
        <v>0</v>
      </c>
      <c r="BE67" s="436">
        <v>0</v>
      </c>
      <c r="BF67" s="436">
        <f>67</f>
        <v>67</v>
      </c>
      <c r="BH67" s="434">
        <f>G67*AO67</f>
        <v>0</v>
      </c>
      <c r="BI67" s="434">
        <f>G67*AP67</f>
        <v>0</v>
      </c>
      <c r="BJ67" s="434">
        <f>G67*H67</f>
        <v>0</v>
      </c>
    </row>
    <row r="68" spans="1:62">
      <c r="A68" s="438"/>
      <c r="B68" s="439" t="s">
        <v>412</v>
      </c>
      <c r="C68" s="493" t="s">
        <v>1496</v>
      </c>
      <c r="D68" s="494"/>
      <c r="E68" s="494"/>
      <c r="F68" s="438" t="s">
        <v>3</v>
      </c>
      <c r="G68" s="438" t="s">
        <v>3</v>
      </c>
      <c r="H68" s="438" t="s">
        <v>3</v>
      </c>
      <c r="I68" s="432">
        <f>SUM(I69:I69)</f>
        <v>0</v>
      </c>
      <c r="J68" s="432">
        <f>SUM(J69:J69)</f>
        <v>0</v>
      </c>
      <c r="K68" s="432">
        <f>SUM(K69:K69)</f>
        <v>0</v>
      </c>
      <c r="L68" s="427"/>
      <c r="AI68" s="427"/>
      <c r="AS68" s="432">
        <f>SUM(AJ69:AJ69)</f>
        <v>0</v>
      </c>
      <c r="AT68" s="432">
        <f>SUM(AK69:AK69)</f>
        <v>0</v>
      </c>
      <c r="AU68" s="432">
        <f>SUM(AL69:AL69)</f>
        <v>0</v>
      </c>
    </row>
    <row r="69" spans="1:62">
      <c r="A69" s="433" t="s">
        <v>1497</v>
      </c>
      <c r="B69" s="433" t="s">
        <v>1498</v>
      </c>
      <c r="C69" s="491" t="s">
        <v>1499</v>
      </c>
      <c r="D69" s="492"/>
      <c r="E69" s="492"/>
      <c r="F69" s="433" t="s">
        <v>21</v>
      </c>
      <c r="G69" s="434">
        <v>186</v>
      </c>
      <c r="H69" s="434">
        <v>0</v>
      </c>
      <c r="I69" s="434">
        <f>G69*AO69</f>
        <v>0</v>
      </c>
      <c r="J69" s="434">
        <f>G69*AP69</f>
        <v>0</v>
      </c>
      <c r="K69" s="434">
        <f>G69*H69</f>
        <v>0</v>
      </c>
      <c r="L69" s="435" t="s">
        <v>1352</v>
      </c>
      <c r="Z69" s="436">
        <f>IF(AQ69="5",BJ69,0)</f>
        <v>0</v>
      </c>
      <c r="AB69" s="436">
        <f>IF(AQ69="1",BH69,0)</f>
        <v>0</v>
      </c>
      <c r="AC69" s="436">
        <f>IF(AQ69="1",BI69,0)</f>
        <v>0</v>
      </c>
      <c r="AD69" s="436">
        <f>IF(AQ69="7",BH69,0)</f>
        <v>0</v>
      </c>
      <c r="AE69" s="436">
        <f>IF(AQ69="7",BI69,0)</f>
        <v>0</v>
      </c>
      <c r="AF69" s="436">
        <f>IF(AQ69="2",BH69,0)</f>
        <v>0</v>
      </c>
      <c r="AG69" s="436">
        <f>IF(AQ69="2",BI69,0)</f>
        <v>0</v>
      </c>
      <c r="AH69" s="436">
        <f>IF(AQ69="0",BJ69,0)</f>
        <v>0</v>
      </c>
      <c r="AI69" s="427"/>
      <c r="AJ69" s="434">
        <f>IF(AN69=0,K69,0)</f>
        <v>0</v>
      </c>
      <c r="AK69" s="434">
        <f>IF(AN69=15,K69,0)</f>
        <v>0</v>
      </c>
      <c r="AL69" s="434">
        <f>IF(AN69=21,K69,0)</f>
        <v>0</v>
      </c>
      <c r="AN69" s="436">
        <v>21</v>
      </c>
      <c r="AO69" s="436">
        <f>H69*0.00481586402266289</f>
        <v>0</v>
      </c>
      <c r="AP69" s="436">
        <f>H69*(1-0.00481586402266289)</f>
        <v>0</v>
      </c>
      <c r="AQ69" s="435" t="s">
        <v>14</v>
      </c>
      <c r="AV69" s="436">
        <f>AW69+AX69</f>
        <v>0</v>
      </c>
      <c r="AW69" s="436">
        <f>G69*AO69</f>
        <v>0</v>
      </c>
      <c r="AX69" s="436">
        <f>G69*AP69</f>
        <v>0</v>
      </c>
      <c r="AY69" s="437" t="s">
        <v>1500</v>
      </c>
      <c r="AZ69" s="437" t="s">
        <v>1490</v>
      </c>
      <c r="BA69" s="427" t="s">
        <v>1349</v>
      </c>
      <c r="BC69" s="436">
        <f>AW69+AX69</f>
        <v>0</v>
      </c>
      <c r="BD69" s="436">
        <f>H69/(100-BE69)*100</f>
        <v>0</v>
      </c>
      <c r="BE69" s="436">
        <v>0</v>
      </c>
      <c r="BF69" s="436">
        <f>69</f>
        <v>69</v>
      </c>
      <c r="BH69" s="434">
        <f>G69*AO69</f>
        <v>0</v>
      </c>
      <c r="BI69" s="434">
        <f>G69*AP69</f>
        <v>0</v>
      </c>
      <c r="BJ69" s="434">
        <f>G69*H69</f>
        <v>0</v>
      </c>
    </row>
    <row r="70" spans="1:62">
      <c r="A70" s="438"/>
      <c r="B70" s="439" t="s">
        <v>152</v>
      </c>
      <c r="C70" s="493" t="s">
        <v>1501</v>
      </c>
      <c r="D70" s="494"/>
      <c r="E70" s="494"/>
      <c r="F70" s="438" t="s">
        <v>3</v>
      </c>
      <c r="G70" s="438" t="s">
        <v>3</v>
      </c>
      <c r="H70" s="438" t="s">
        <v>3</v>
      </c>
      <c r="I70" s="432">
        <f>SUM(I71:I72)</f>
        <v>0</v>
      </c>
      <c r="J70" s="432">
        <f>SUM(J71:J72)</f>
        <v>0</v>
      </c>
      <c r="K70" s="432">
        <f>SUM(K71:K72)</f>
        <v>0</v>
      </c>
      <c r="L70" s="427"/>
      <c r="AI70" s="427"/>
      <c r="AS70" s="432">
        <f>SUM(AJ71:AJ72)</f>
        <v>0</v>
      </c>
      <c r="AT70" s="432">
        <f>SUM(AK71:AK72)</f>
        <v>0</v>
      </c>
      <c r="AU70" s="432">
        <f>SUM(AL71:AL72)</f>
        <v>0</v>
      </c>
    </row>
    <row r="71" spans="1:62">
      <c r="A71" s="433" t="s">
        <v>298</v>
      </c>
      <c r="B71" s="433" t="s">
        <v>1502</v>
      </c>
      <c r="C71" s="491" t="s">
        <v>1503</v>
      </c>
      <c r="D71" s="492"/>
      <c r="E71" s="492"/>
      <c r="F71" s="433" t="s">
        <v>98</v>
      </c>
      <c r="G71" s="434">
        <v>15</v>
      </c>
      <c r="H71" s="434">
        <v>0</v>
      </c>
      <c r="I71" s="434">
        <f>G71*AO71</f>
        <v>0</v>
      </c>
      <c r="J71" s="434">
        <f>G71*AP71</f>
        <v>0</v>
      </c>
      <c r="K71" s="434">
        <f>G71*H71</f>
        <v>0</v>
      </c>
      <c r="L71" s="435" t="s">
        <v>1352</v>
      </c>
      <c r="Z71" s="436">
        <f>IF(AQ71="5",BJ71,0)</f>
        <v>0</v>
      </c>
      <c r="AB71" s="436">
        <f>IF(AQ71="1",BH71,0)</f>
        <v>0</v>
      </c>
      <c r="AC71" s="436">
        <f>IF(AQ71="1",BI71,0)</f>
        <v>0</v>
      </c>
      <c r="AD71" s="436">
        <f>IF(AQ71="7",BH71,0)</f>
        <v>0</v>
      </c>
      <c r="AE71" s="436">
        <f>IF(AQ71="7",BI71,0)</f>
        <v>0</v>
      </c>
      <c r="AF71" s="436">
        <f>IF(AQ71="2",BH71,0)</f>
        <v>0</v>
      </c>
      <c r="AG71" s="436">
        <f>IF(AQ71="2",BI71,0)</f>
        <v>0</v>
      </c>
      <c r="AH71" s="436">
        <f>IF(AQ71="0",BJ71,0)</f>
        <v>0</v>
      </c>
      <c r="AI71" s="427"/>
      <c r="AJ71" s="434">
        <f>IF(AN71=0,K71,0)</f>
        <v>0</v>
      </c>
      <c r="AK71" s="434">
        <f>IF(AN71=15,K71,0)</f>
        <v>0</v>
      </c>
      <c r="AL71" s="434">
        <f>IF(AN71=21,K71,0)</f>
        <v>0</v>
      </c>
      <c r="AN71" s="436">
        <v>21</v>
      </c>
      <c r="AO71" s="436">
        <f>H71*0.0638935574229692</f>
        <v>0</v>
      </c>
      <c r="AP71" s="436">
        <f>H71*(1-0.0638935574229692)</f>
        <v>0</v>
      </c>
      <c r="AQ71" s="435" t="s">
        <v>14</v>
      </c>
      <c r="AV71" s="436">
        <f>AW71+AX71</f>
        <v>0</v>
      </c>
      <c r="AW71" s="436">
        <f>G71*AO71</f>
        <v>0</v>
      </c>
      <c r="AX71" s="436">
        <f>G71*AP71</f>
        <v>0</v>
      </c>
      <c r="AY71" s="437" t="s">
        <v>1504</v>
      </c>
      <c r="AZ71" s="437" t="s">
        <v>1490</v>
      </c>
      <c r="BA71" s="427" t="s">
        <v>1349</v>
      </c>
      <c r="BC71" s="436">
        <f>AW71+AX71</f>
        <v>0</v>
      </c>
      <c r="BD71" s="436">
        <f>H71/(100-BE71)*100</f>
        <v>0</v>
      </c>
      <c r="BE71" s="436">
        <v>0</v>
      </c>
      <c r="BF71" s="436">
        <f>71</f>
        <v>71</v>
      </c>
      <c r="BH71" s="434">
        <f>G71*AO71</f>
        <v>0</v>
      </c>
      <c r="BI71" s="434">
        <f>G71*AP71</f>
        <v>0</v>
      </c>
      <c r="BJ71" s="434">
        <f>G71*H71</f>
        <v>0</v>
      </c>
    </row>
    <row r="72" spans="1:62">
      <c r="A72" s="433" t="s">
        <v>1505</v>
      </c>
      <c r="B72" s="433" t="s">
        <v>1506</v>
      </c>
      <c r="C72" s="491" t="s">
        <v>1507</v>
      </c>
      <c r="D72" s="492"/>
      <c r="E72" s="492"/>
      <c r="F72" s="433" t="s">
        <v>98</v>
      </c>
      <c r="G72" s="434">
        <v>15</v>
      </c>
      <c r="H72" s="434">
        <v>0</v>
      </c>
      <c r="I72" s="434">
        <f>G72*AO72</f>
        <v>0</v>
      </c>
      <c r="J72" s="434">
        <f>G72*AP72</f>
        <v>0</v>
      </c>
      <c r="K72" s="434">
        <f>G72*H72</f>
        <v>0</v>
      </c>
      <c r="L72" s="435" t="s">
        <v>1352</v>
      </c>
      <c r="Z72" s="436">
        <f>IF(AQ72="5",BJ72,0)</f>
        <v>0</v>
      </c>
      <c r="AB72" s="436">
        <f>IF(AQ72="1",BH72,0)</f>
        <v>0</v>
      </c>
      <c r="AC72" s="436">
        <f>IF(AQ72="1",BI72,0)</f>
        <v>0</v>
      </c>
      <c r="AD72" s="436">
        <f>IF(AQ72="7",BH72,0)</f>
        <v>0</v>
      </c>
      <c r="AE72" s="436">
        <f>IF(AQ72="7",BI72,0)</f>
        <v>0</v>
      </c>
      <c r="AF72" s="436">
        <f>IF(AQ72="2",BH72,0)</f>
        <v>0</v>
      </c>
      <c r="AG72" s="436">
        <f>IF(AQ72="2",BI72,0)</f>
        <v>0</v>
      </c>
      <c r="AH72" s="436">
        <f>IF(AQ72="0",BJ72,0)</f>
        <v>0</v>
      </c>
      <c r="AI72" s="427"/>
      <c r="AJ72" s="434">
        <f>IF(AN72=0,K72,0)</f>
        <v>0</v>
      </c>
      <c r="AK72" s="434">
        <f>IF(AN72=15,K72,0)</f>
        <v>0</v>
      </c>
      <c r="AL72" s="434">
        <f>IF(AN72=21,K72,0)</f>
        <v>0</v>
      </c>
      <c r="AN72" s="436">
        <v>21</v>
      </c>
      <c r="AO72" s="436">
        <f>H72*0.0126118721461187</f>
        <v>0</v>
      </c>
      <c r="AP72" s="436">
        <f>H72*(1-0.0126118721461187)</f>
        <v>0</v>
      </c>
      <c r="AQ72" s="435" t="s">
        <v>14</v>
      </c>
      <c r="AV72" s="436">
        <f>AW72+AX72</f>
        <v>0</v>
      </c>
      <c r="AW72" s="436">
        <f>G72*AO72</f>
        <v>0</v>
      </c>
      <c r="AX72" s="436">
        <f>G72*AP72</f>
        <v>0</v>
      </c>
      <c r="AY72" s="437" t="s">
        <v>1504</v>
      </c>
      <c r="AZ72" s="437" t="s">
        <v>1490</v>
      </c>
      <c r="BA72" s="427" t="s">
        <v>1349</v>
      </c>
      <c r="BC72" s="436">
        <f>AW72+AX72</f>
        <v>0</v>
      </c>
      <c r="BD72" s="436">
        <f>H72/(100-BE72)*100</f>
        <v>0</v>
      </c>
      <c r="BE72" s="436">
        <v>0</v>
      </c>
      <c r="BF72" s="436">
        <f>72</f>
        <v>72</v>
      </c>
      <c r="BH72" s="434">
        <f>G72*AO72</f>
        <v>0</v>
      </c>
      <c r="BI72" s="434">
        <f>G72*AP72</f>
        <v>0</v>
      </c>
      <c r="BJ72" s="434">
        <f>G72*H72</f>
        <v>0</v>
      </c>
    </row>
    <row r="73" spans="1:62">
      <c r="A73" s="438"/>
      <c r="B73" s="439" t="s">
        <v>1508</v>
      </c>
      <c r="C73" s="493" t="s">
        <v>1509</v>
      </c>
      <c r="D73" s="494"/>
      <c r="E73" s="494"/>
      <c r="F73" s="438" t="s">
        <v>3</v>
      </c>
      <c r="G73" s="438" t="s">
        <v>3</v>
      </c>
      <c r="H73" s="438" t="s">
        <v>3</v>
      </c>
      <c r="I73" s="432">
        <f>SUM(I74:I81)</f>
        <v>0</v>
      </c>
      <c r="J73" s="432">
        <f>SUM(J74:J81)</f>
        <v>0</v>
      </c>
      <c r="K73" s="432">
        <f>SUM(K74:K81)</f>
        <v>0</v>
      </c>
      <c r="L73" s="427"/>
      <c r="AI73" s="427"/>
      <c r="AS73" s="432">
        <f>SUM(AJ74:AJ81)</f>
        <v>0</v>
      </c>
      <c r="AT73" s="432">
        <f>SUM(AK74:AK81)</f>
        <v>0</v>
      </c>
      <c r="AU73" s="432">
        <f>SUM(AL74:AL81)</f>
        <v>0</v>
      </c>
    </row>
    <row r="74" spans="1:62">
      <c r="A74" s="433" t="s">
        <v>1510</v>
      </c>
      <c r="B74" s="433" t="s">
        <v>1511</v>
      </c>
      <c r="C74" s="491" t="s">
        <v>1512</v>
      </c>
      <c r="D74" s="492"/>
      <c r="E74" s="492"/>
      <c r="F74" s="433" t="s">
        <v>21</v>
      </c>
      <c r="G74" s="434">
        <v>9</v>
      </c>
      <c r="H74" s="434">
        <v>0</v>
      </c>
      <c r="I74" s="434">
        <f t="shared" ref="I74:I81" si="22">G74*AO74</f>
        <v>0</v>
      </c>
      <c r="J74" s="434">
        <f t="shared" ref="J74:J81" si="23">G74*AP74</f>
        <v>0</v>
      </c>
      <c r="K74" s="434">
        <f t="shared" ref="K74:K81" si="24">G74*H74</f>
        <v>0</v>
      </c>
      <c r="L74" s="435" t="s">
        <v>1352</v>
      </c>
      <c r="Z74" s="436">
        <f t="shared" ref="Z74:Z81" si="25">IF(AQ74="5",BJ74,0)</f>
        <v>0</v>
      </c>
      <c r="AB74" s="436">
        <f t="shared" ref="AB74:AB81" si="26">IF(AQ74="1",BH74,0)</f>
        <v>0</v>
      </c>
      <c r="AC74" s="436">
        <f t="shared" ref="AC74:AC81" si="27">IF(AQ74="1",BI74,0)</f>
        <v>0</v>
      </c>
      <c r="AD74" s="436">
        <f t="shared" ref="AD74:AD81" si="28">IF(AQ74="7",BH74,0)</f>
        <v>0</v>
      </c>
      <c r="AE74" s="436">
        <f t="shared" ref="AE74:AE81" si="29">IF(AQ74="7",BI74,0)</f>
        <v>0</v>
      </c>
      <c r="AF74" s="436">
        <f t="shared" ref="AF74:AF81" si="30">IF(AQ74="2",BH74,0)</f>
        <v>0</v>
      </c>
      <c r="AG74" s="436">
        <f t="shared" ref="AG74:AG81" si="31">IF(AQ74="2",BI74,0)</f>
        <v>0</v>
      </c>
      <c r="AH74" s="436">
        <f t="shared" ref="AH74:AH81" si="32">IF(AQ74="0",BJ74,0)</f>
        <v>0</v>
      </c>
      <c r="AI74" s="427"/>
      <c r="AJ74" s="434">
        <f t="shared" ref="AJ74:AJ81" si="33">IF(AN74=0,K74,0)</f>
        <v>0</v>
      </c>
      <c r="AK74" s="434">
        <f t="shared" ref="AK74:AK81" si="34">IF(AN74=15,K74,0)</f>
        <v>0</v>
      </c>
      <c r="AL74" s="434">
        <f t="shared" ref="AL74:AL81" si="35">IF(AN74=21,K74,0)</f>
        <v>0</v>
      </c>
      <c r="AN74" s="436">
        <v>21</v>
      </c>
      <c r="AO74" s="436">
        <f>H74*0.610221786634724</f>
        <v>0</v>
      </c>
      <c r="AP74" s="436">
        <f>H74*(1-0.610221786634724)</f>
        <v>0</v>
      </c>
      <c r="AQ74" s="435" t="s">
        <v>14</v>
      </c>
      <c r="AV74" s="436">
        <f t="shared" ref="AV74:AV81" si="36">AW74+AX74</f>
        <v>0</v>
      </c>
      <c r="AW74" s="436">
        <f t="shared" ref="AW74:AW81" si="37">G74*AO74</f>
        <v>0</v>
      </c>
      <c r="AX74" s="436">
        <f t="shared" ref="AX74:AX81" si="38">G74*AP74</f>
        <v>0</v>
      </c>
      <c r="AY74" s="437" t="s">
        <v>1513</v>
      </c>
      <c r="AZ74" s="437" t="s">
        <v>1514</v>
      </c>
      <c r="BA74" s="427" t="s">
        <v>1349</v>
      </c>
      <c r="BC74" s="436">
        <f t="shared" ref="BC74:BC81" si="39">AW74+AX74</f>
        <v>0</v>
      </c>
      <c r="BD74" s="436">
        <f t="shared" ref="BD74:BD81" si="40">H74/(100-BE74)*100</f>
        <v>0</v>
      </c>
      <c r="BE74" s="436">
        <v>0</v>
      </c>
      <c r="BF74" s="436">
        <f>74</f>
        <v>74</v>
      </c>
      <c r="BH74" s="434">
        <f t="shared" ref="BH74:BH81" si="41">G74*AO74</f>
        <v>0</v>
      </c>
      <c r="BI74" s="434">
        <f t="shared" ref="BI74:BI81" si="42">G74*AP74</f>
        <v>0</v>
      </c>
      <c r="BJ74" s="434">
        <f t="shared" ref="BJ74:BJ81" si="43">G74*H74</f>
        <v>0</v>
      </c>
    </row>
    <row r="75" spans="1:62">
      <c r="A75" s="433" t="s">
        <v>1515</v>
      </c>
      <c r="B75" s="433" t="s">
        <v>1516</v>
      </c>
      <c r="C75" s="491" t="s">
        <v>1517</v>
      </c>
      <c r="D75" s="492"/>
      <c r="E75" s="492"/>
      <c r="F75" s="433" t="s">
        <v>21</v>
      </c>
      <c r="G75" s="434">
        <v>4376</v>
      </c>
      <c r="H75" s="434">
        <v>0</v>
      </c>
      <c r="I75" s="434">
        <f t="shared" si="22"/>
        <v>0</v>
      </c>
      <c r="J75" s="434">
        <f t="shared" si="23"/>
        <v>0</v>
      </c>
      <c r="K75" s="434">
        <f t="shared" si="24"/>
        <v>0</v>
      </c>
      <c r="L75" s="435" t="s">
        <v>1352</v>
      </c>
      <c r="Z75" s="436">
        <f t="shared" si="25"/>
        <v>0</v>
      </c>
      <c r="AB75" s="436">
        <f t="shared" si="26"/>
        <v>0</v>
      </c>
      <c r="AC75" s="436">
        <f t="shared" si="27"/>
        <v>0</v>
      </c>
      <c r="AD75" s="436">
        <f t="shared" si="28"/>
        <v>0</v>
      </c>
      <c r="AE75" s="436">
        <f t="shared" si="29"/>
        <v>0</v>
      </c>
      <c r="AF75" s="436">
        <f t="shared" si="30"/>
        <v>0</v>
      </c>
      <c r="AG75" s="436">
        <f t="shared" si="31"/>
        <v>0</v>
      </c>
      <c r="AH75" s="436">
        <f t="shared" si="32"/>
        <v>0</v>
      </c>
      <c r="AI75" s="427"/>
      <c r="AJ75" s="434">
        <f t="shared" si="33"/>
        <v>0</v>
      </c>
      <c r="AK75" s="434">
        <f t="shared" si="34"/>
        <v>0</v>
      </c>
      <c r="AL75" s="434">
        <f t="shared" si="35"/>
        <v>0</v>
      </c>
      <c r="AN75" s="436">
        <v>21</v>
      </c>
      <c r="AO75" s="436">
        <f>H75*0.540652818991098</f>
        <v>0</v>
      </c>
      <c r="AP75" s="436">
        <f>H75*(1-0.540652818991098)</f>
        <v>0</v>
      </c>
      <c r="AQ75" s="435" t="s">
        <v>14</v>
      </c>
      <c r="AV75" s="436">
        <f t="shared" si="36"/>
        <v>0</v>
      </c>
      <c r="AW75" s="436">
        <f t="shared" si="37"/>
        <v>0</v>
      </c>
      <c r="AX75" s="436">
        <f t="shared" si="38"/>
        <v>0</v>
      </c>
      <c r="AY75" s="437" t="s">
        <v>1513</v>
      </c>
      <c r="AZ75" s="437" t="s">
        <v>1514</v>
      </c>
      <c r="BA75" s="427" t="s">
        <v>1349</v>
      </c>
      <c r="BC75" s="436">
        <f t="shared" si="39"/>
        <v>0</v>
      </c>
      <c r="BD75" s="436">
        <f t="shared" si="40"/>
        <v>0</v>
      </c>
      <c r="BE75" s="436">
        <v>0</v>
      </c>
      <c r="BF75" s="436">
        <f>75</f>
        <v>75</v>
      </c>
      <c r="BH75" s="434">
        <f t="shared" si="41"/>
        <v>0</v>
      </c>
      <c r="BI75" s="434">
        <f t="shared" si="42"/>
        <v>0</v>
      </c>
      <c r="BJ75" s="434">
        <f t="shared" si="43"/>
        <v>0</v>
      </c>
    </row>
    <row r="76" spans="1:62">
      <c r="A76" s="433" t="s">
        <v>1518</v>
      </c>
      <c r="B76" s="433" t="s">
        <v>1519</v>
      </c>
      <c r="C76" s="491" t="s">
        <v>1520</v>
      </c>
      <c r="D76" s="492"/>
      <c r="E76" s="492"/>
      <c r="F76" s="433" t="s">
        <v>34</v>
      </c>
      <c r="G76" s="434">
        <v>59892.5</v>
      </c>
      <c r="H76" s="434">
        <v>0</v>
      </c>
      <c r="I76" s="434">
        <f t="shared" si="22"/>
        <v>0</v>
      </c>
      <c r="J76" s="434">
        <f t="shared" si="23"/>
        <v>0</v>
      </c>
      <c r="K76" s="434">
        <f t="shared" si="24"/>
        <v>0</v>
      </c>
      <c r="L76" s="435" t="s">
        <v>1352</v>
      </c>
      <c r="Z76" s="436">
        <f t="shared" si="25"/>
        <v>0</v>
      </c>
      <c r="AB76" s="436">
        <f t="shared" si="26"/>
        <v>0</v>
      </c>
      <c r="AC76" s="436">
        <f t="shared" si="27"/>
        <v>0</v>
      </c>
      <c r="AD76" s="436">
        <f t="shared" si="28"/>
        <v>0</v>
      </c>
      <c r="AE76" s="436">
        <f t="shared" si="29"/>
        <v>0</v>
      </c>
      <c r="AF76" s="436">
        <f t="shared" si="30"/>
        <v>0</v>
      </c>
      <c r="AG76" s="436">
        <f t="shared" si="31"/>
        <v>0</v>
      </c>
      <c r="AH76" s="436">
        <f t="shared" si="32"/>
        <v>0</v>
      </c>
      <c r="AI76" s="427"/>
      <c r="AJ76" s="434">
        <f t="shared" si="33"/>
        <v>0</v>
      </c>
      <c r="AK76" s="434">
        <f t="shared" si="34"/>
        <v>0</v>
      </c>
      <c r="AL76" s="434">
        <f t="shared" si="35"/>
        <v>0</v>
      </c>
      <c r="AN76" s="436">
        <v>21</v>
      </c>
      <c r="AO76" s="436">
        <f>H76*0.235294117647059</f>
        <v>0</v>
      </c>
      <c r="AP76" s="436">
        <f>H76*(1-0.235294117647059)</f>
        <v>0</v>
      </c>
      <c r="AQ76" s="435" t="s">
        <v>14</v>
      </c>
      <c r="AV76" s="436">
        <f t="shared" si="36"/>
        <v>0</v>
      </c>
      <c r="AW76" s="436">
        <f t="shared" si="37"/>
        <v>0</v>
      </c>
      <c r="AX76" s="436">
        <f t="shared" si="38"/>
        <v>0</v>
      </c>
      <c r="AY76" s="437" t="s">
        <v>1513</v>
      </c>
      <c r="AZ76" s="437" t="s">
        <v>1514</v>
      </c>
      <c r="BA76" s="427" t="s">
        <v>1349</v>
      </c>
      <c r="BC76" s="436">
        <f t="shared" si="39"/>
        <v>0</v>
      </c>
      <c r="BD76" s="436">
        <f t="shared" si="40"/>
        <v>0</v>
      </c>
      <c r="BE76" s="436">
        <v>0</v>
      </c>
      <c r="BF76" s="436">
        <f>76</f>
        <v>76</v>
      </c>
      <c r="BH76" s="434">
        <f t="shared" si="41"/>
        <v>0</v>
      </c>
      <c r="BI76" s="434">
        <f t="shared" si="42"/>
        <v>0</v>
      </c>
      <c r="BJ76" s="434">
        <f t="shared" si="43"/>
        <v>0</v>
      </c>
    </row>
    <row r="77" spans="1:62">
      <c r="A77" s="433" t="s">
        <v>1521</v>
      </c>
      <c r="B77" s="433" t="s">
        <v>1522</v>
      </c>
      <c r="C77" s="491" t="s">
        <v>1523</v>
      </c>
      <c r="D77" s="492"/>
      <c r="E77" s="492"/>
      <c r="F77" s="433" t="s">
        <v>21</v>
      </c>
      <c r="G77" s="434">
        <v>39</v>
      </c>
      <c r="H77" s="434">
        <v>0</v>
      </c>
      <c r="I77" s="434">
        <f t="shared" si="22"/>
        <v>0</v>
      </c>
      <c r="J77" s="434">
        <f t="shared" si="23"/>
        <v>0</v>
      </c>
      <c r="K77" s="434">
        <f t="shared" si="24"/>
        <v>0</v>
      </c>
      <c r="L77" s="435" t="s">
        <v>1352</v>
      </c>
      <c r="Z77" s="436">
        <f t="shared" si="25"/>
        <v>0</v>
      </c>
      <c r="AB77" s="436">
        <f t="shared" si="26"/>
        <v>0</v>
      </c>
      <c r="AC77" s="436">
        <f t="shared" si="27"/>
        <v>0</v>
      </c>
      <c r="AD77" s="436">
        <f t="shared" si="28"/>
        <v>0</v>
      </c>
      <c r="AE77" s="436">
        <f t="shared" si="29"/>
        <v>0</v>
      </c>
      <c r="AF77" s="436">
        <f t="shared" si="30"/>
        <v>0</v>
      </c>
      <c r="AG77" s="436">
        <f t="shared" si="31"/>
        <v>0</v>
      </c>
      <c r="AH77" s="436">
        <f t="shared" si="32"/>
        <v>0</v>
      </c>
      <c r="AI77" s="427"/>
      <c r="AJ77" s="434">
        <f t="shared" si="33"/>
        <v>0</v>
      </c>
      <c r="AK77" s="434">
        <f t="shared" si="34"/>
        <v>0</v>
      </c>
      <c r="AL77" s="434">
        <f t="shared" si="35"/>
        <v>0</v>
      </c>
      <c r="AN77" s="436">
        <v>21</v>
      </c>
      <c r="AO77" s="436">
        <f>H77*0.587097195895157</f>
        <v>0</v>
      </c>
      <c r="AP77" s="436">
        <f>H77*(1-0.587097195895157)</f>
        <v>0</v>
      </c>
      <c r="AQ77" s="435" t="s">
        <v>14</v>
      </c>
      <c r="AV77" s="436">
        <f t="shared" si="36"/>
        <v>0</v>
      </c>
      <c r="AW77" s="436">
        <f t="shared" si="37"/>
        <v>0</v>
      </c>
      <c r="AX77" s="436">
        <f t="shared" si="38"/>
        <v>0</v>
      </c>
      <c r="AY77" s="437" t="s">
        <v>1513</v>
      </c>
      <c r="AZ77" s="437" t="s">
        <v>1514</v>
      </c>
      <c r="BA77" s="427" t="s">
        <v>1349</v>
      </c>
      <c r="BC77" s="436">
        <f t="shared" si="39"/>
        <v>0</v>
      </c>
      <c r="BD77" s="436">
        <f t="shared" si="40"/>
        <v>0</v>
      </c>
      <c r="BE77" s="436">
        <v>0</v>
      </c>
      <c r="BF77" s="436">
        <f>77</f>
        <v>77</v>
      </c>
      <c r="BH77" s="434">
        <f t="shared" si="41"/>
        <v>0</v>
      </c>
      <c r="BI77" s="434">
        <f t="shared" si="42"/>
        <v>0</v>
      </c>
      <c r="BJ77" s="434">
        <f t="shared" si="43"/>
        <v>0</v>
      </c>
    </row>
    <row r="78" spans="1:62">
      <c r="A78" s="433" t="s">
        <v>1524</v>
      </c>
      <c r="B78" s="433" t="s">
        <v>1525</v>
      </c>
      <c r="C78" s="491" t="s">
        <v>1526</v>
      </c>
      <c r="D78" s="492"/>
      <c r="E78" s="492"/>
      <c r="F78" s="433" t="s">
        <v>21</v>
      </c>
      <c r="G78" s="434">
        <v>877</v>
      </c>
      <c r="H78" s="434">
        <v>0</v>
      </c>
      <c r="I78" s="434">
        <f t="shared" si="22"/>
        <v>0</v>
      </c>
      <c r="J78" s="434">
        <f t="shared" si="23"/>
        <v>0</v>
      </c>
      <c r="K78" s="434">
        <f t="shared" si="24"/>
        <v>0</v>
      </c>
      <c r="L78" s="435" t="s">
        <v>1352</v>
      </c>
      <c r="Z78" s="436">
        <f t="shared" si="25"/>
        <v>0</v>
      </c>
      <c r="AB78" s="436">
        <f t="shared" si="26"/>
        <v>0</v>
      </c>
      <c r="AC78" s="436">
        <f t="shared" si="27"/>
        <v>0</v>
      </c>
      <c r="AD78" s="436">
        <f t="shared" si="28"/>
        <v>0</v>
      </c>
      <c r="AE78" s="436">
        <f t="shared" si="29"/>
        <v>0</v>
      </c>
      <c r="AF78" s="436">
        <f t="shared" si="30"/>
        <v>0</v>
      </c>
      <c r="AG78" s="436">
        <f t="shared" si="31"/>
        <v>0</v>
      </c>
      <c r="AH78" s="436">
        <f t="shared" si="32"/>
        <v>0</v>
      </c>
      <c r="AI78" s="427"/>
      <c r="AJ78" s="434">
        <f t="shared" si="33"/>
        <v>0</v>
      </c>
      <c r="AK78" s="434">
        <f t="shared" si="34"/>
        <v>0</v>
      </c>
      <c r="AL78" s="434">
        <f t="shared" si="35"/>
        <v>0</v>
      </c>
      <c r="AN78" s="436">
        <v>21</v>
      </c>
      <c r="AO78" s="436">
        <f>H78*0.641198501872659</f>
        <v>0</v>
      </c>
      <c r="AP78" s="436">
        <f>H78*(1-0.641198501872659)</f>
        <v>0</v>
      </c>
      <c r="AQ78" s="435" t="s">
        <v>14</v>
      </c>
      <c r="AV78" s="436">
        <f t="shared" si="36"/>
        <v>0</v>
      </c>
      <c r="AW78" s="436">
        <f t="shared" si="37"/>
        <v>0</v>
      </c>
      <c r="AX78" s="436">
        <f t="shared" si="38"/>
        <v>0</v>
      </c>
      <c r="AY78" s="437" t="s">
        <v>1513</v>
      </c>
      <c r="AZ78" s="437" t="s">
        <v>1514</v>
      </c>
      <c r="BA78" s="427" t="s">
        <v>1349</v>
      </c>
      <c r="BC78" s="436">
        <f t="shared" si="39"/>
        <v>0</v>
      </c>
      <c r="BD78" s="436">
        <f t="shared" si="40"/>
        <v>0</v>
      </c>
      <c r="BE78" s="436">
        <v>0</v>
      </c>
      <c r="BF78" s="436">
        <f>78</f>
        <v>78</v>
      </c>
      <c r="BH78" s="434">
        <f t="shared" si="41"/>
        <v>0</v>
      </c>
      <c r="BI78" s="434">
        <f t="shared" si="42"/>
        <v>0</v>
      </c>
      <c r="BJ78" s="434">
        <f t="shared" si="43"/>
        <v>0</v>
      </c>
    </row>
    <row r="79" spans="1:62">
      <c r="A79" s="433" t="s">
        <v>1527</v>
      </c>
      <c r="B79" s="433" t="s">
        <v>1528</v>
      </c>
      <c r="C79" s="491" t="s">
        <v>1529</v>
      </c>
      <c r="D79" s="492"/>
      <c r="E79" s="492"/>
      <c r="F79" s="433" t="s">
        <v>21</v>
      </c>
      <c r="G79" s="434">
        <v>877</v>
      </c>
      <c r="H79" s="434">
        <v>0</v>
      </c>
      <c r="I79" s="434">
        <f t="shared" si="22"/>
        <v>0</v>
      </c>
      <c r="J79" s="434">
        <f t="shared" si="23"/>
        <v>0</v>
      </c>
      <c r="K79" s="434">
        <f t="shared" si="24"/>
        <v>0</v>
      </c>
      <c r="L79" s="435" t="s">
        <v>1352</v>
      </c>
      <c r="Z79" s="436">
        <f t="shared" si="25"/>
        <v>0</v>
      </c>
      <c r="AB79" s="436">
        <f t="shared" si="26"/>
        <v>0</v>
      </c>
      <c r="AC79" s="436">
        <f t="shared" si="27"/>
        <v>0</v>
      </c>
      <c r="AD79" s="436">
        <f t="shared" si="28"/>
        <v>0</v>
      </c>
      <c r="AE79" s="436">
        <f t="shared" si="29"/>
        <v>0</v>
      </c>
      <c r="AF79" s="436">
        <f t="shared" si="30"/>
        <v>0</v>
      </c>
      <c r="AG79" s="436">
        <f t="shared" si="31"/>
        <v>0</v>
      </c>
      <c r="AH79" s="436">
        <f t="shared" si="32"/>
        <v>0</v>
      </c>
      <c r="AI79" s="427"/>
      <c r="AJ79" s="434">
        <f t="shared" si="33"/>
        <v>0</v>
      </c>
      <c r="AK79" s="434">
        <f t="shared" si="34"/>
        <v>0</v>
      </c>
      <c r="AL79" s="434">
        <f t="shared" si="35"/>
        <v>0</v>
      </c>
      <c r="AN79" s="436">
        <v>21</v>
      </c>
      <c r="AO79" s="436">
        <f>H79*0.107142857142857</f>
        <v>0</v>
      </c>
      <c r="AP79" s="436">
        <f>H79*(1-0.107142857142857)</f>
        <v>0</v>
      </c>
      <c r="AQ79" s="435" t="s">
        <v>14</v>
      </c>
      <c r="AV79" s="436">
        <f t="shared" si="36"/>
        <v>0</v>
      </c>
      <c r="AW79" s="436">
        <f t="shared" si="37"/>
        <v>0</v>
      </c>
      <c r="AX79" s="436">
        <f t="shared" si="38"/>
        <v>0</v>
      </c>
      <c r="AY79" s="437" t="s">
        <v>1513</v>
      </c>
      <c r="AZ79" s="437" t="s">
        <v>1514</v>
      </c>
      <c r="BA79" s="427" t="s">
        <v>1349</v>
      </c>
      <c r="BC79" s="436">
        <f t="shared" si="39"/>
        <v>0</v>
      </c>
      <c r="BD79" s="436">
        <f t="shared" si="40"/>
        <v>0</v>
      </c>
      <c r="BE79" s="436">
        <v>0</v>
      </c>
      <c r="BF79" s="436">
        <f>79</f>
        <v>79</v>
      </c>
      <c r="BH79" s="434">
        <f t="shared" si="41"/>
        <v>0</v>
      </c>
      <c r="BI79" s="434">
        <f t="shared" si="42"/>
        <v>0</v>
      </c>
      <c r="BJ79" s="434">
        <f t="shared" si="43"/>
        <v>0</v>
      </c>
    </row>
    <row r="80" spans="1:62">
      <c r="A80" s="433" t="s">
        <v>1530</v>
      </c>
      <c r="B80" s="433" t="s">
        <v>1531</v>
      </c>
      <c r="C80" s="491" t="s">
        <v>1532</v>
      </c>
      <c r="D80" s="492"/>
      <c r="E80" s="492"/>
      <c r="F80" s="433" t="s">
        <v>21</v>
      </c>
      <c r="G80" s="434">
        <v>677</v>
      </c>
      <c r="H80" s="434">
        <v>0</v>
      </c>
      <c r="I80" s="434">
        <f t="shared" si="22"/>
        <v>0</v>
      </c>
      <c r="J80" s="434">
        <f t="shared" si="23"/>
        <v>0</v>
      </c>
      <c r="K80" s="434">
        <f t="shared" si="24"/>
        <v>0</v>
      </c>
      <c r="L80" s="435" t="s">
        <v>1352</v>
      </c>
      <c r="Z80" s="436">
        <f t="shared" si="25"/>
        <v>0</v>
      </c>
      <c r="AB80" s="436">
        <f t="shared" si="26"/>
        <v>0</v>
      </c>
      <c r="AC80" s="436">
        <f t="shared" si="27"/>
        <v>0</v>
      </c>
      <c r="AD80" s="436">
        <f t="shared" si="28"/>
        <v>0</v>
      </c>
      <c r="AE80" s="436">
        <f t="shared" si="29"/>
        <v>0</v>
      </c>
      <c r="AF80" s="436">
        <f t="shared" si="30"/>
        <v>0</v>
      </c>
      <c r="AG80" s="436">
        <f t="shared" si="31"/>
        <v>0</v>
      </c>
      <c r="AH80" s="436">
        <f t="shared" si="32"/>
        <v>0</v>
      </c>
      <c r="AI80" s="427"/>
      <c r="AJ80" s="434">
        <f t="shared" si="33"/>
        <v>0</v>
      </c>
      <c r="AK80" s="434">
        <f t="shared" si="34"/>
        <v>0</v>
      </c>
      <c r="AL80" s="434">
        <f t="shared" si="35"/>
        <v>0</v>
      </c>
      <c r="AN80" s="436">
        <v>21</v>
      </c>
      <c r="AO80" s="436">
        <f>H80*0.572591304347826</f>
        <v>0</v>
      </c>
      <c r="AP80" s="436">
        <f>H80*(1-0.572591304347826)</f>
        <v>0</v>
      </c>
      <c r="AQ80" s="435" t="s">
        <v>14</v>
      </c>
      <c r="AV80" s="436">
        <f t="shared" si="36"/>
        <v>0</v>
      </c>
      <c r="AW80" s="436">
        <f t="shared" si="37"/>
        <v>0</v>
      </c>
      <c r="AX80" s="436">
        <f t="shared" si="38"/>
        <v>0</v>
      </c>
      <c r="AY80" s="437" t="s">
        <v>1513</v>
      </c>
      <c r="AZ80" s="437" t="s">
        <v>1514</v>
      </c>
      <c r="BA80" s="427" t="s">
        <v>1349</v>
      </c>
      <c r="BC80" s="436">
        <f t="shared" si="39"/>
        <v>0</v>
      </c>
      <c r="BD80" s="436">
        <f t="shared" si="40"/>
        <v>0</v>
      </c>
      <c r="BE80" s="436">
        <v>0</v>
      </c>
      <c r="BF80" s="436">
        <f>80</f>
        <v>80</v>
      </c>
      <c r="BH80" s="434">
        <f t="shared" si="41"/>
        <v>0</v>
      </c>
      <c r="BI80" s="434">
        <f t="shared" si="42"/>
        <v>0</v>
      </c>
      <c r="BJ80" s="434">
        <f t="shared" si="43"/>
        <v>0</v>
      </c>
    </row>
    <row r="81" spans="1:62">
      <c r="A81" s="433" t="s">
        <v>1533</v>
      </c>
      <c r="B81" s="433" t="s">
        <v>1534</v>
      </c>
      <c r="C81" s="491" t="s">
        <v>1535</v>
      </c>
      <c r="D81" s="492"/>
      <c r="E81" s="492"/>
      <c r="F81" s="433" t="s">
        <v>25</v>
      </c>
      <c r="G81" s="434">
        <v>1</v>
      </c>
      <c r="H81" s="434">
        <v>0</v>
      </c>
      <c r="I81" s="434">
        <f t="shared" si="22"/>
        <v>0</v>
      </c>
      <c r="J81" s="434">
        <f t="shared" si="23"/>
        <v>0</v>
      </c>
      <c r="K81" s="434">
        <f t="shared" si="24"/>
        <v>0</v>
      </c>
      <c r="L81" s="435" t="s">
        <v>1352</v>
      </c>
      <c r="Z81" s="436">
        <f t="shared" si="25"/>
        <v>0</v>
      </c>
      <c r="AB81" s="436">
        <f t="shared" si="26"/>
        <v>0</v>
      </c>
      <c r="AC81" s="436">
        <f t="shared" si="27"/>
        <v>0</v>
      </c>
      <c r="AD81" s="436">
        <f t="shared" si="28"/>
        <v>0</v>
      </c>
      <c r="AE81" s="436">
        <f t="shared" si="29"/>
        <v>0</v>
      </c>
      <c r="AF81" s="436">
        <f t="shared" si="30"/>
        <v>0</v>
      </c>
      <c r="AG81" s="436">
        <f t="shared" si="31"/>
        <v>0</v>
      </c>
      <c r="AH81" s="436">
        <f t="shared" si="32"/>
        <v>0</v>
      </c>
      <c r="AI81" s="427"/>
      <c r="AJ81" s="434">
        <f t="shared" si="33"/>
        <v>0</v>
      </c>
      <c r="AK81" s="434">
        <f t="shared" si="34"/>
        <v>0</v>
      </c>
      <c r="AL81" s="434">
        <f t="shared" si="35"/>
        <v>0</v>
      </c>
      <c r="AN81" s="436">
        <v>21</v>
      </c>
      <c r="AO81" s="436">
        <f>H81*0.783395973154362</f>
        <v>0</v>
      </c>
      <c r="AP81" s="436">
        <f>H81*(1-0.783395973154362)</f>
        <v>0</v>
      </c>
      <c r="AQ81" s="435" t="s">
        <v>14</v>
      </c>
      <c r="AV81" s="436">
        <f t="shared" si="36"/>
        <v>0</v>
      </c>
      <c r="AW81" s="436">
        <f t="shared" si="37"/>
        <v>0</v>
      </c>
      <c r="AX81" s="436">
        <f t="shared" si="38"/>
        <v>0</v>
      </c>
      <c r="AY81" s="437" t="s">
        <v>1513</v>
      </c>
      <c r="AZ81" s="437" t="s">
        <v>1514</v>
      </c>
      <c r="BA81" s="427" t="s">
        <v>1349</v>
      </c>
      <c r="BC81" s="436">
        <f t="shared" si="39"/>
        <v>0</v>
      </c>
      <c r="BD81" s="436">
        <f t="shared" si="40"/>
        <v>0</v>
      </c>
      <c r="BE81" s="436">
        <v>0</v>
      </c>
      <c r="BF81" s="436">
        <f>81</f>
        <v>81</v>
      </c>
      <c r="BH81" s="434">
        <f t="shared" si="41"/>
        <v>0</v>
      </c>
      <c r="BI81" s="434">
        <f t="shared" si="42"/>
        <v>0</v>
      </c>
      <c r="BJ81" s="434">
        <f t="shared" si="43"/>
        <v>0</v>
      </c>
    </row>
    <row r="82" spans="1:62">
      <c r="A82" s="438"/>
      <c r="B82" s="439" t="s">
        <v>1536</v>
      </c>
      <c r="C82" s="493" t="s">
        <v>1537</v>
      </c>
      <c r="D82" s="494"/>
      <c r="E82" s="494"/>
      <c r="F82" s="438" t="s">
        <v>3</v>
      </c>
      <c r="G82" s="438" t="s">
        <v>3</v>
      </c>
      <c r="H82" s="438" t="s">
        <v>3</v>
      </c>
      <c r="I82" s="432">
        <f>SUM(I83:I83)</f>
        <v>0</v>
      </c>
      <c r="J82" s="432">
        <f>SUM(J83:J83)</f>
        <v>0</v>
      </c>
      <c r="K82" s="432">
        <f>SUM(K83:K83)</f>
        <v>0</v>
      </c>
      <c r="L82" s="427"/>
      <c r="AI82" s="427"/>
      <c r="AS82" s="432">
        <f>SUM(AJ83:AJ83)</f>
        <v>0</v>
      </c>
      <c r="AT82" s="432">
        <f>SUM(AK83:AK83)</f>
        <v>0</v>
      </c>
      <c r="AU82" s="432">
        <f>SUM(AL83:AL83)</f>
        <v>0</v>
      </c>
    </row>
    <row r="83" spans="1:62">
      <c r="A83" s="433" t="s">
        <v>1538</v>
      </c>
      <c r="B83" s="433" t="s">
        <v>1539</v>
      </c>
      <c r="C83" s="491" t="s">
        <v>1540</v>
      </c>
      <c r="D83" s="492"/>
      <c r="E83" s="492"/>
      <c r="F83" s="433" t="s">
        <v>21</v>
      </c>
      <c r="G83" s="434">
        <v>171</v>
      </c>
      <c r="H83" s="434">
        <v>0</v>
      </c>
      <c r="I83" s="434">
        <f>G83*AO83</f>
        <v>0</v>
      </c>
      <c r="J83" s="434">
        <f>G83*AP83</f>
        <v>0</v>
      </c>
      <c r="K83" s="434">
        <f>G83*H83</f>
        <v>0</v>
      </c>
      <c r="L83" s="435"/>
      <c r="Z83" s="436">
        <f>IF(AQ83="5",BJ83,0)</f>
        <v>0</v>
      </c>
      <c r="AB83" s="436">
        <f>IF(AQ83="1",BH83,0)</f>
        <v>0</v>
      </c>
      <c r="AC83" s="436">
        <f>IF(AQ83="1",BI83,0)</f>
        <v>0</v>
      </c>
      <c r="AD83" s="436">
        <f>IF(AQ83="7",BH83,0)</f>
        <v>0</v>
      </c>
      <c r="AE83" s="436">
        <f>IF(AQ83="7",BI83,0)</f>
        <v>0</v>
      </c>
      <c r="AF83" s="436">
        <f>IF(AQ83="2",BH83,0)</f>
        <v>0</v>
      </c>
      <c r="AG83" s="436">
        <f>IF(AQ83="2",BI83,0)</f>
        <v>0</v>
      </c>
      <c r="AH83" s="436">
        <f>IF(AQ83="0",BJ83,0)</f>
        <v>0</v>
      </c>
      <c r="AI83" s="427"/>
      <c r="AJ83" s="434">
        <f>IF(AN83=0,K83,0)</f>
        <v>0</v>
      </c>
      <c r="AK83" s="434">
        <f>IF(AN83=15,K83,0)</f>
        <v>0</v>
      </c>
      <c r="AL83" s="434">
        <f>IF(AN83=21,K83,0)</f>
        <v>0</v>
      </c>
      <c r="AN83" s="436">
        <v>21</v>
      </c>
      <c r="AO83" s="436">
        <f>H83*1</f>
        <v>0</v>
      </c>
      <c r="AP83" s="436">
        <f>H83*(1-1)</f>
        <v>0</v>
      </c>
      <c r="AQ83" s="435" t="s">
        <v>14</v>
      </c>
      <c r="AV83" s="436">
        <f>AW83+AX83</f>
        <v>0</v>
      </c>
      <c r="AW83" s="436">
        <f>G83*AO83</f>
        <v>0</v>
      </c>
      <c r="AX83" s="436">
        <f>G83*AP83</f>
        <v>0</v>
      </c>
      <c r="AY83" s="437" t="s">
        <v>1541</v>
      </c>
      <c r="AZ83" s="437" t="s">
        <v>1514</v>
      </c>
      <c r="BA83" s="427" t="s">
        <v>1349</v>
      </c>
      <c r="BC83" s="436">
        <f>AW83+AX83</f>
        <v>0</v>
      </c>
      <c r="BD83" s="436">
        <f>H83/(100-BE83)*100</f>
        <v>0</v>
      </c>
      <c r="BE83" s="436">
        <v>0</v>
      </c>
      <c r="BF83" s="436">
        <f>83</f>
        <v>83</v>
      </c>
      <c r="BH83" s="434">
        <f>G83*AO83</f>
        <v>0</v>
      </c>
      <c r="BI83" s="434">
        <f>G83*AP83</f>
        <v>0</v>
      </c>
      <c r="BJ83" s="434">
        <f>G83*H83</f>
        <v>0</v>
      </c>
    </row>
    <row r="84" spans="1:62">
      <c r="A84" s="438"/>
      <c r="B84" s="439" t="s">
        <v>1542</v>
      </c>
      <c r="C84" s="493" t="s">
        <v>1543</v>
      </c>
      <c r="D84" s="494"/>
      <c r="E84" s="494"/>
      <c r="F84" s="438" t="s">
        <v>3</v>
      </c>
      <c r="G84" s="438" t="s">
        <v>3</v>
      </c>
      <c r="H84" s="438" t="s">
        <v>3</v>
      </c>
      <c r="I84" s="432">
        <f>SUM(I85:I85)</f>
        <v>0</v>
      </c>
      <c r="J84" s="432">
        <f>SUM(J85:J85)</f>
        <v>0</v>
      </c>
      <c r="K84" s="432">
        <f>SUM(K85:K85)</f>
        <v>0</v>
      </c>
      <c r="L84" s="427"/>
      <c r="AI84" s="427"/>
      <c r="AS84" s="432">
        <f>SUM(AJ85:AJ85)</f>
        <v>0</v>
      </c>
      <c r="AT84" s="432">
        <f>SUM(AK85:AK85)</f>
        <v>0</v>
      </c>
      <c r="AU84" s="432">
        <f>SUM(AL85:AL85)</f>
        <v>0</v>
      </c>
    </row>
    <row r="85" spans="1:62">
      <c r="A85" s="433" t="s">
        <v>1455</v>
      </c>
      <c r="B85" s="433" t="s">
        <v>1544</v>
      </c>
      <c r="C85" s="491" t="s">
        <v>1545</v>
      </c>
      <c r="D85" s="492"/>
      <c r="E85" s="492"/>
      <c r="F85" s="433" t="s">
        <v>63</v>
      </c>
      <c r="G85" s="434">
        <v>2351.5</v>
      </c>
      <c r="H85" s="434">
        <v>0</v>
      </c>
      <c r="I85" s="434">
        <f>G85*AO85</f>
        <v>0</v>
      </c>
      <c r="J85" s="434">
        <f>G85*AP85</f>
        <v>0</v>
      </c>
      <c r="K85" s="434">
        <f>G85*H85</f>
        <v>0</v>
      </c>
      <c r="L85" s="435" t="s">
        <v>1352</v>
      </c>
      <c r="Z85" s="436">
        <f>IF(AQ85="5",BJ85,0)</f>
        <v>0</v>
      </c>
      <c r="AB85" s="436">
        <f>IF(AQ85="1",BH85,0)</f>
        <v>0</v>
      </c>
      <c r="AC85" s="436">
        <f>IF(AQ85="1",BI85,0)</f>
        <v>0</v>
      </c>
      <c r="AD85" s="436">
        <f>IF(AQ85="7",BH85,0)</f>
        <v>0</v>
      </c>
      <c r="AE85" s="436">
        <f>IF(AQ85="7",BI85,0)</f>
        <v>0</v>
      </c>
      <c r="AF85" s="436">
        <f>IF(AQ85="2",BH85,0)</f>
        <v>0</v>
      </c>
      <c r="AG85" s="436">
        <f>IF(AQ85="2",BI85,0)</f>
        <v>0</v>
      </c>
      <c r="AH85" s="436">
        <f>IF(AQ85="0",BJ85,0)</f>
        <v>0</v>
      </c>
      <c r="AI85" s="427"/>
      <c r="AJ85" s="434">
        <f>IF(AN85=0,K85,0)</f>
        <v>0</v>
      </c>
      <c r="AK85" s="434">
        <f>IF(AN85=15,K85,0)</f>
        <v>0</v>
      </c>
      <c r="AL85" s="434">
        <f>IF(AN85=21,K85,0)</f>
        <v>0</v>
      </c>
      <c r="AN85" s="436">
        <v>21</v>
      </c>
      <c r="AO85" s="436">
        <f>H85*0</f>
        <v>0</v>
      </c>
      <c r="AP85" s="436">
        <f>H85*(1-0)</f>
        <v>0</v>
      </c>
      <c r="AQ85" s="435" t="s">
        <v>860</v>
      </c>
      <c r="AV85" s="436">
        <f>AW85+AX85</f>
        <v>0</v>
      </c>
      <c r="AW85" s="436">
        <f>G85*AO85</f>
        <v>0</v>
      </c>
      <c r="AX85" s="436">
        <f>G85*AP85</f>
        <v>0</v>
      </c>
      <c r="AY85" s="437" t="s">
        <v>1546</v>
      </c>
      <c r="AZ85" s="437" t="s">
        <v>1514</v>
      </c>
      <c r="BA85" s="427" t="s">
        <v>1349</v>
      </c>
      <c r="BC85" s="436">
        <f>AW85+AX85</f>
        <v>0</v>
      </c>
      <c r="BD85" s="436">
        <f>H85/(100-BE85)*100</f>
        <v>0</v>
      </c>
      <c r="BE85" s="436">
        <v>0</v>
      </c>
      <c r="BF85" s="436">
        <f>85</f>
        <v>85</v>
      </c>
      <c r="BH85" s="434">
        <f>G85*AO85</f>
        <v>0</v>
      </c>
      <c r="BI85" s="434">
        <f>G85*AP85</f>
        <v>0</v>
      </c>
      <c r="BJ85" s="434">
        <f>G85*H85</f>
        <v>0</v>
      </c>
    </row>
    <row r="86" spans="1:62">
      <c r="A86" s="438"/>
      <c r="B86" s="439"/>
      <c r="C86" s="493" t="s">
        <v>1547</v>
      </c>
      <c r="D86" s="494"/>
      <c r="E86" s="494"/>
      <c r="F86" s="438" t="s">
        <v>3</v>
      </c>
      <c r="G86" s="438" t="s">
        <v>3</v>
      </c>
      <c r="H86" s="438" t="s">
        <v>3</v>
      </c>
      <c r="I86" s="432">
        <f>SUM(I87:I109)</f>
        <v>0</v>
      </c>
      <c r="J86" s="432">
        <f>SUM(J87:J109)</f>
        <v>0</v>
      </c>
      <c r="K86" s="432">
        <f>SUM(K87:K109)</f>
        <v>0</v>
      </c>
      <c r="L86" s="427"/>
      <c r="AI86" s="427"/>
      <c r="AS86" s="432">
        <f>SUM(AJ87:AJ109)</f>
        <v>0</v>
      </c>
      <c r="AT86" s="432">
        <f>SUM(AK87:AK109)</f>
        <v>0</v>
      </c>
      <c r="AU86" s="432">
        <f>SUM(AL87:AL109)</f>
        <v>0</v>
      </c>
    </row>
    <row r="87" spans="1:62">
      <c r="A87" s="440" t="s">
        <v>1548</v>
      </c>
      <c r="B87" s="440" t="s">
        <v>1549</v>
      </c>
      <c r="C87" s="485" t="s">
        <v>1550</v>
      </c>
      <c r="D87" s="486"/>
      <c r="E87" s="486"/>
      <c r="F87" s="440" t="s">
        <v>1551</v>
      </c>
      <c r="G87" s="441">
        <v>2014.74</v>
      </c>
      <c r="H87" s="441">
        <v>0</v>
      </c>
      <c r="I87" s="441">
        <f t="shared" ref="I87:I109" si="44">G87*AO87</f>
        <v>0</v>
      </c>
      <c r="J87" s="441">
        <f t="shared" ref="J87:J109" si="45">G87*AP87</f>
        <v>0</v>
      </c>
      <c r="K87" s="441">
        <f t="shared" ref="K87:K109" si="46">G87*H87</f>
        <v>0</v>
      </c>
      <c r="L87" s="442" t="s">
        <v>1352</v>
      </c>
      <c r="Z87" s="436">
        <f t="shared" ref="Z87:Z109" si="47">IF(AQ87="5",BJ87,0)</f>
        <v>0</v>
      </c>
      <c r="AB87" s="436">
        <f t="shared" ref="AB87:AB109" si="48">IF(AQ87="1",BH87,0)</f>
        <v>0</v>
      </c>
      <c r="AC87" s="436">
        <f t="shared" ref="AC87:AC109" si="49">IF(AQ87="1",BI87,0)</f>
        <v>0</v>
      </c>
      <c r="AD87" s="436">
        <f t="shared" ref="AD87:AD109" si="50">IF(AQ87="7",BH87,0)</f>
        <v>0</v>
      </c>
      <c r="AE87" s="436">
        <f t="shared" ref="AE87:AE109" si="51">IF(AQ87="7",BI87,0)</f>
        <v>0</v>
      </c>
      <c r="AF87" s="436">
        <f t="shared" ref="AF87:AF109" si="52">IF(AQ87="2",BH87,0)</f>
        <v>0</v>
      </c>
      <c r="AG87" s="436">
        <f t="shared" ref="AG87:AG109" si="53">IF(AQ87="2",BI87,0)</f>
        <v>0</v>
      </c>
      <c r="AH87" s="436">
        <f t="shared" ref="AH87:AH109" si="54">IF(AQ87="0",BJ87,0)</f>
        <v>0</v>
      </c>
      <c r="AI87" s="427"/>
      <c r="AJ87" s="441">
        <f t="shared" ref="AJ87:AJ109" si="55">IF(AN87=0,K87,0)</f>
        <v>0</v>
      </c>
      <c r="AK87" s="441">
        <f t="shared" ref="AK87:AK109" si="56">IF(AN87=15,K87,0)</f>
        <v>0</v>
      </c>
      <c r="AL87" s="441">
        <f t="shared" ref="AL87:AL109" si="57">IF(AN87=21,K87,0)</f>
        <v>0</v>
      </c>
      <c r="AN87" s="436">
        <v>21</v>
      </c>
      <c r="AO87" s="436">
        <f t="shared" ref="AO87:AO108" si="58">H87*1</f>
        <v>0</v>
      </c>
      <c r="AP87" s="436">
        <f t="shared" ref="AP87:AP108" si="59">H87*(1-1)</f>
        <v>0</v>
      </c>
      <c r="AQ87" s="442" t="s">
        <v>1552</v>
      </c>
      <c r="AV87" s="436">
        <f t="shared" ref="AV87:AV109" si="60">AW87+AX87</f>
        <v>0</v>
      </c>
      <c r="AW87" s="436">
        <f t="shared" ref="AW87:AW109" si="61">G87*AO87</f>
        <v>0</v>
      </c>
      <c r="AX87" s="436">
        <f t="shared" ref="AX87:AX109" si="62">G87*AP87</f>
        <v>0</v>
      </c>
      <c r="AY87" s="437" t="s">
        <v>1553</v>
      </c>
      <c r="AZ87" s="437" t="s">
        <v>1554</v>
      </c>
      <c r="BA87" s="427" t="s">
        <v>1349</v>
      </c>
      <c r="BC87" s="436">
        <f t="shared" ref="BC87:BC109" si="63">AW87+AX87</f>
        <v>0</v>
      </c>
      <c r="BD87" s="436">
        <f t="shared" ref="BD87:BD109" si="64">H87/(100-BE87)*100</f>
        <v>0</v>
      </c>
      <c r="BE87" s="436">
        <v>0</v>
      </c>
      <c r="BF87" s="436">
        <f>87</f>
        <v>87</v>
      </c>
      <c r="BH87" s="441">
        <f t="shared" ref="BH87:BH109" si="65">G87*AO87</f>
        <v>0</v>
      </c>
      <c r="BI87" s="441">
        <f t="shared" ref="BI87:BI109" si="66">G87*AP87</f>
        <v>0</v>
      </c>
      <c r="BJ87" s="441">
        <f t="shared" ref="BJ87:BJ109" si="67">G87*H87</f>
        <v>0</v>
      </c>
    </row>
    <row r="88" spans="1:62">
      <c r="A88" s="440" t="s">
        <v>1469</v>
      </c>
      <c r="B88" s="440" t="s">
        <v>1555</v>
      </c>
      <c r="C88" s="485" t="s">
        <v>1556</v>
      </c>
      <c r="D88" s="486"/>
      <c r="E88" s="486"/>
      <c r="F88" s="440" t="s">
        <v>1551</v>
      </c>
      <c r="G88" s="441">
        <v>509.04</v>
      </c>
      <c r="H88" s="441">
        <v>0</v>
      </c>
      <c r="I88" s="441">
        <f t="shared" si="44"/>
        <v>0</v>
      </c>
      <c r="J88" s="441">
        <f t="shared" si="45"/>
        <v>0</v>
      </c>
      <c r="K88" s="441">
        <f t="shared" si="46"/>
        <v>0</v>
      </c>
      <c r="L88" s="442" t="s">
        <v>1352</v>
      </c>
      <c r="Z88" s="436">
        <f t="shared" si="47"/>
        <v>0</v>
      </c>
      <c r="AB88" s="436">
        <f t="shared" si="48"/>
        <v>0</v>
      </c>
      <c r="AC88" s="436">
        <f t="shared" si="49"/>
        <v>0</v>
      </c>
      <c r="AD88" s="436">
        <f t="shared" si="50"/>
        <v>0</v>
      </c>
      <c r="AE88" s="436">
        <f t="shared" si="51"/>
        <v>0</v>
      </c>
      <c r="AF88" s="436">
        <f t="shared" si="52"/>
        <v>0</v>
      </c>
      <c r="AG88" s="436">
        <f t="shared" si="53"/>
        <v>0</v>
      </c>
      <c r="AH88" s="436">
        <f t="shared" si="54"/>
        <v>0</v>
      </c>
      <c r="AI88" s="427"/>
      <c r="AJ88" s="441">
        <f t="shared" si="55"/>
        <v>0</v>
      </c>
      <c r="AK88" s="441">
        <f t="shared" si="56"/>
        <v>0</v>
      </c>
      <c r="AL88" s="441">
        <f t="shared" si="57"/>
        <v>0</v>
      </c>
      <c r="AN88" s="436">
        <v>21</v>
      </c>
      <c r="AO88" s="436">
        <f t="shared" si="58"/>
        <v>0</v>
      </c>
      <c r="AP88" s="436">
        <f t="shared" si="59"/>
        <v>0</v>
      </c>
      <c r="AQ88" s="442" t="s">
        <v>1552</v>
      </c>
      <c r="AV88" s="436">
        <f t="shared" si="60"/>
        <v>0</v>
      </c>
      <c r="AW88" s="436">
        <f t="shared" si="61"/>
        <v>0</v>
      </c>
      <c r="AX88" s="436">
        <f t="shared" si="62"/>
        <v>0</v>
      </c>
      <c r="AY88" s="437" t="s">
        <v>1553</v>
      </c>
      <c r="AZ88" s="437" t="s">
        <v>1554</v>
      </c>
      <c r="BA88" s="427" t="s">
        <v>1349</v>
      </c>
      <c r="BC88" s="436">
        <f t="shared" si="63"/>
        <v>0</v>
      </c>
      <c r="BD88" s="436">
        <f t="shared" si="64"/>
        <v>0</v>
      </c>
      <c r="BE88" s="436">
        <v>0</v>
      </c>
      <c r="BF88" s="436">
        <f>88</f>
        <v>88</v>
      </c>
      <c r="BH88" s="441">
        <f t="shared" si="65"/>
        <v>0</v>
      </c>
      <c r="BI88" s="441">
        <f t="shared" si="66"/>
        <v>0</v>
      </c>
      <c r="BJ88" s="441">
        <f t="shared" si="67"/>
        <v>0</v>
      </c>
    </row>
    <row r="89" spans="1:62">
      <c r="A89" s="440" t="s">
        <v>1478</v>
      </c>
      <c r="B89" s="440" t="s">
        <v>1557</v>
      </c>
      <c r="C89" s="485" t="s">
        <v>1558</v>
      </c>
      <c r="D89" s="486"/>
      <c r="E89" s="486"/>
      <c r="F89" s="440" t="s">
        <v>25</v>
      </c>
      <c r="G89" s="441">
        <v>7391</v>
      </c>
      <c r="H89" s="441">
        <v>0</v>
      </c>
      <c r="I89" s="441">
        <f t="shared" si="44"/>
        <v>0</v>
      </c>
      <c r="J89" s="441">
        <f t="shared" si="45"/>
        <v>0</v>
      </c>
      <c r="K89" s="441">
        <f t="shared" si="46"/>
        <v>0</v>
      </c>
      <c r="L89" s="442"/>
      <c r="Z89" s="436">
        <f t="shared" si="47"/>
        <v>0</v>
      </c>
      <c r="AB89" s="436">
        <f t="shared" si="48"/>
        <v>0</v>
      </c>
      <c r="AC89" s="436">
        <f t="shared" si="49"/>
        <v>0</v>
      </c>
      <c r="AD89" s="436">
        <f t="shared" si="50"/>
        <v>0</v>
      </c>
      <c r="AE89" s="436">
        <f t="shared" si="51"/>
        <v>0</v>
      </c>
      <c r="AF89" s="436">
        <f t="shared" si="52"/>
        <v>0</v>
      </c>
      <c r="AG89" s="436">
        <f t="shared" si="53"/>
        <v>0</v>
      </c>
      <c r="AH89" s="436">
        <f t="shared" si="54"/>
        <v>0</v>
      </c>
      <c r="AI89" s="427"/>
      <c r="AJ89" s="441">
        <f t="shared" si="55"/>
        <v>0</v>
      </c>
      <c r="AK89" s="441">
        <f t="shared" si="56"/>
        <v>0</v>
      </c>
      <c r="AL89" s="441">
        <f t="shared" si="57"/>
        <v>0</v>
      </c>
      <c r="AN89" s="436">
        <v>21</v>
      </c>
      <c r="AO89" s="436">
        <f t="shared" si="58"/>
        <v>0</v>
      </c>
      <c r="AP89" s="436">
        <f t="shared" si="59"/>
        <v>0</v>
      </c>
      <c r="AQ89" s="442" t="s">
        <v>1552</v>
      </c>
      <c r="AV89" s="436">
        <f t="shared" si="60"/>
        <v>0</v>
      </c>
      <c r="AW89" s="436">
        <f t="shared" si="61"/>
        <v>0</v>
      </c>
      <c r="AX89" s="436">
        <f t="shared" si="62"/>
        <v>0</v>
      </c>
      <c r="AY89" s="437" t="s">
        <v>1553</v>
      </c>
      <c r="AZ89" s="437" t="s">
        <v>1554</v>
      </c>
      <c r="BA89" s="427" t="s">
        <v>1349</v>
      </c>
      <c r="BC89" s="436">
        <f t="shared" si="63"/>
        <v>0</v>
      </c>
      <c r="BD89" s="436">
        <f t="shared" si="64"/>
        <v>0</v>
      </c>
      <c r="BE89" s="436">
        <v>0</v>
      </c>
      <c r="BF89" s="436">
        <f>89</f>
        <v>89</v>
      </c>
      <c r="BH89" s="441">
        <f t="shared" si="65"/>
        <v>0</v>
      </c>
      <c r="BI89" s="441">
        <f t="shared" si="66"/>
        <v>0</v>
      </c>
      <c r="BJ89" s="441">
        <f t="shared" si="67"/>
        <v>0</v>
      </c>
    </row>
    <row r="90" spans="1:62">
      <c r="A90" s="440" t="s">
        <v>1559</v>
      </c>
      <c r="B90" s="440" t="s">
        <v>1560</v>
      </c>
      <c r="C90" s="485" t="s">
        <v>1561</v>
      </c>
      <c r="D90" s="486"/>
      <c r="E90" s="486"/>
      <c r="F90" s="440" t="s">
        <v>34</v>
      </c>
      <c r="G90" s="441">
        <v>12522</v>
      </c>
      <c r="H90" s="441">
        <v>0</v>
      </c>
      <c r="I90" s="441">
        <f t="shared" si="44"/>
        <v>0</v>
      </c>
      <c r="J90" s="441">
        <f t="shared" si="45"/>
        <v>0</v>
      </c>
      <c r="K90" s="441">
        <f t="shared" si="46"/>
        <v>0</v>
      </c>
      <c r="L90" s="442"/>
      <c r="Z90" s="436">
        <f t="shared" si="47"/>
        <v>0</v>
      </c>
      <c r="AB90" s="436">
        <f t="shared" si="48"/>
        <v>0</v>
      </c>
      <c r="AC90" s="436">
        <f t="shared" si="49"/>
        <v>0</v>
      </c>
      <c r="AD90" s="436">
        <f t="shared" si="50"/>
        <v>0</v>
      </c>
      <c r="AE90" s="436">
        <f t="shared" si="51"/>
        <v>0</v>
      </c>
      <c r="AF90" s="436">
        <f t="shared" si="52"/>
        <v>0</v>
      </c>
      <c r="AG90" s="436">
        <f t="shared" si="53"/>
        <v>0</v>
      </c>
      <c r="AH90" s="436">
        <f t="shared" si="54"/>
        <v>0</v>
      </c>
      <c r="AI90" s="427"/>
      <c r="AJ90" s="441">
        <f t="shared" si="55"/>
        <v>0</v>
      </c>
      <c r="AK90" s="441">
        <f t="shared" si="56"/>
        <v>0</v>
      </c>
      <c r="AL90" s="441">
        <f t="shared" si="57"/>
        <v>0</v>
      </c>
      <c r="AN90" s="436">
        <v>21</v>
      </c>
      <c r="AO90" s="436">
        <f t="shared" si="58"/>
        <v>0</v>
      </c>
      <c r="AP90" s="436">
        <f t="shared" si="59"/>
        <v>0</v>
      </c>
      <c r="AQ90" s="442" t="s">
        <v>1552</v>
      </c>
      <c r="AV90" s="436">
        <f t="shared" si="60"/>
        <v>0</v>
      </c>
      <c r="AW90" s="436">
        <f t="shared" si="61"/>
        <v>0</v>
      </c>
      <c r="AX90" s="436">
        <f t="shared" si="62"/>
        <v>0</v>
      </c>
      <c r="AY90" s="437" t="s">
        <v>1553</v>
      </c>
      <c r="AZ90" s="437" t="s">
        <v>1554</v>
      </c>
      <c r="BA90" s="427" t="s">
        <v>1349</v>
      </c>
      <c r="BC90" s="436">
        <f t="shared" si="63"/>
        <v>0</v>
      </c>
      <c r="BD90" s="436">
        <f t="shared" si="64"/>
        <v>0</v>
      </c>
      <c r="BE90" s="436">
        <v>0</v>
      </c>
      <c r="BF90" s="436">
        <f>90</f>
        <v>90</v>
      </c>
      <c r="BH90" s="441">
        <f t="shared" si="65"/>
        <v>0</v>
      </c>
      <c r="BI90" s="441">
        <f t="shared" si="66"/>
        <v>0</v>
      </c>
      <c r="BJ90" s="441">
        <f t="shared" si="67"/>
        <v>0</v>
      </c>
    </row>
    <row r="91" spans="1:62">
      <c r="A91" s="440" t="s">
        <v>1562</v>
      </c>
      <c r="B91" s="440" t="s">
        <v>1563</v>
      </c>
      <c r="C91" s="485" t="s">
        <v>1564</v>
      </c>
      <c r="D91" s="486"/>
      <c r="E91" s="486"/>
      <c r="F91" s="440" t="s">
        <v>352</v>
      </c>
      <c r="G91" s="441">
        <v>39.69</v>
      </c>
      <c r="H91" s="441">
        <v>0</v>
      </c>
      <c r="I91" s="441">
        <f t="shared" si="44"/>
        <v>0</v>
      </c>
      <c r="J91" s="441">
        <f t="shared" si="45"/>
        <v>0</v>
      </c>
      <c r="K91" s="441">
        <f t="shared" si="46"/>
        <v>0</v>
      </c>
      <c r="L91" s="442" t="s">
        <v>1352</v>
      </c>
      <c r="Z91" s="436">
        <f t="shared" si="47"/>
        <v>0</v>
      </c>
      <c r="AB91" s="436">
        <f t="shared" si="48"/>
        <v>0</v>
      </c>
      <c r="AC91" s="436">
        <f t="shared" si="49"/>
        <v>0</v>
      </c>
      <c r="AD91" s="436">
        <f t="shared" si="50"/>
        <v>0</v>
      </c>
      <c r="AE91" s="436">
        <f t="shared" si="51"/>
        <v>0</v>
      </c>
      <c r="AF91" s="436">
        <f t="shared" si="52"/>
        <v>0</v>
      </c>
      <c r="AG91" s="436">
        <f t="shared" si="53"/>
        <v>0</v>
      </c>
      <c r="AH91" s="436">
        <f t="shared" si="54"/>
        <v>0</v>
      </c>
      <c r="AI91" s="427"/>
      <c r="AJ91" s="441">
        <f t="shared" si="55"/>
        <v>0</v>
      </c>
      <c r="AK91" s="441">
        <f t="shared" si="56"/>
        <v>0</v>
      </c>
      <c r="AL91" s="441">
        <f t="shared" si="57"/>
        <v>0</v>
      </c>
      <c r="AN91" s="436">
        <v>21</v>
      </c>
      <c r="AO91" s="436">
        <f t="shared" si="58"/>
        <v>0</v>
      </c>
      <c r="AP91" s="436">
        <f t="shared" si="59"/>
        <v>0</v>
      </c>
      <c r="AQ91" s="442" t="s">
        <v>1552</v>
      </c>
      <c r="AV91" s="436">
        <f t="shared" si="60"/>
        <v>0</v>
      </c>
      <c r="AW91" s="436">
        <f t="shared" si="61"/>
        <v>0</v>
      </c>
      <c r="AX91" s="436">
        <f t="shared" si="62"/>
        <v>0</v>
      </c>
      <c r="AY91" s="437" t="s">
        <v>1553</v>
      </c>
      <c r="AZ91" s="437" t="s">
        <v>1554</v>
      </c>
      <c r="BA91" s="427" t="s">
        <v>1349</v>
      </c>
      <c r="BC91" s="436">
        <f t="shared" si="63"/>
        <v>0</v>
      </c>
      <c r="BD91" s="436">
        <f t="shared" si="64"/>
        <v>0</v>
      </c>
      <c r="BE91" s="436">
        <v>0</v>
      </c>
      <c r="BF91" s="436">
        <f>91</f>
        <v>91</v>
      </c>
      <c r="BH91" s="441">
        <f t="shared" si="65"/>
        <v>0</v>
      </c>
      <c r="BI91" s="441">
        <f t="shared" si="66"/>
        <v>0</v>
      </c>
      <c r="BJ91" s="441">
        <f t="shared" si="67"/>
        <v>0</v>
      </c>
    </row>
    <row r="92" spans="1:62">
      <c r="A92" s="440" t="s">
        <v>84</v>
      </c>
      <c r="B92" s="440" t="s">
        <v>1565</v>
      </c>
      <c r="C92" s="485" t="s">
        <v>1566</v>
      </c>
      <c r="D92" s="486"/>
      <c r="E92" s="486"/>
      <c r="F92" s="440" t="s">
        <v>25</v>
      </c>
      <c r="G92" s="441">
        <v>252</v>
      </c>
      <c r="H92" s="441">
        <v>0</v>
      </c>
      <c r="I92" s="441">
        <f t="shared" si="44"/>
        <v>0</v>
      </c>
      <c r="J92" s="441">
        <f t="shared" si="45"/>
        <v>0</v>
      </c>
      <c r="K92" s="441">
        <f t="shared" si="46"/>
        <v>0</v>
      </c>
      <c r="L92" s="442"/>
      <c r="Z92" s="436">
        <f t="shared" si="47"/>
        <v>0</v>
      </c>
      <c r="AB92" s="436">
        <f t="shared" si="48"/>
        <v>0</v>
      </c>
      <c r="AC92" s="436">
        <f t="shared" si="49"/>
        <v>0</v>
      </c>
      <c r="AD92" s="436">
        <f t="shared" si="50"/>
        <v>0</v>
      </c>
      <c r="AE92" s="436">
        <f t="shared" si="51"/>
        <v>0</v>
      </c>
      <c r="AF92" s="436">
        <f t="shared" si="52"/>
        <v>0</v>
      </c>
      <c r="AG92" s="436">
        <f t="shared" si="53"/>
        <v>0</v>
      </c>
      <c r="AH92" s="436">
        <f t="shared" si="54"/>
        <v>0</v>
      </c>
      <c r="AI92" s="427"/>
      <c r="AJ92" s="441">
        <f t="shared" si="55"/>
        <v>0</v>
      </c>
      <c r="AK92" s="441">
        <f t="shared" si="56"/>
        <v>0</v>
      </c>
      <c r="AL92" s="441">
        <f t="shared" si="57"/>
        <v>0</v>
      </c>
      <c r="AN92" s="436">
        <v>21</v>
      </c>
      <c r="AO92" s="436">
        <f t="shared" si="58"/>
        <v>0</v>
      </c>
      <c r="AP92" s="436">
        <f t="shared" si="59"/>
        <v>0</v>
      </c>
      <c r="AQ92" s="442" t="s">
        <v>1552</v>
      </c>
      <c r="AV92" s="436">
        <f t="shared" si="60"/>
        <v>0</v>
      </c>
      <c r="AW92" s="436">
        <f t="shared" si="61"/>
        <v>0</v>
      </c>
      <c r="AX92" s="436">
        <f t="shared" si="62"/>
        <v>0</v>
      </c>
      <c r="AY92" s="437" t="s">
        <v>1553</v>
      </c>
      <c r="AZ92" s="437" t="s">
        <v>1554</v>
      </c>
      <c r="BA92" s="427" t="s">
        <v>1349</v>
      </c>
      <c r="BC92" s="436">
        <f t="shared" si="63"/>
        <v>0</v>
      </c>
      <c r="BD92" s="436">
        <f t="shared" si="64"/>
        <v>0</v>
      </c>
      <c r="BE92" s="436">
        <v>0</v>
      </c>
      <c r="BF92" s="436">
        <f>92</f>
        <v>92</v>
      </c>
      <c r="BH92" s="441">
        <f t="shared" si="65"/>
        <v>0</v>
      </c>
      <c r="BI92" s="441">
        <f t="shared" si="66"/>
        <v>0</v>
      </c>
      <c r="BJ92" s="441">
        <f t="shared" si="67"/>
        <v>0</v>
      </c>
    </row>
    <row r="93" spans="1:62">
      <c r="A93" s="440" t="s">
        <v>706</v>
      </c>
      <c r="B93" s="440" t="s">
        <v>1567</v>
      </c>
      <c r="C93" s="485" t="s">
        <v>1568</v>
      </c>
      <c r="D93" s="486"/>
      <c r="E93" s="486"/>
      <c r="F93" s="440" t="s">
        <v>21</v>
      </c>
      <c r="G93" s="441">
        <v>712</v>
      </c>
      <c r="H93" s="441">
        <v>0</v>
      </c>
      <c r="I93" s="441">
        <f t="shared" si="44"/>
        <v>0</v>
      </c>
      <c r="J93" s="441">
        <f t="shared" si="45"/>
        <v>0</v>
      </c>
      <c r="K93" s="441">
        <f t="shared" si="46"/>
        <v>0</v>
      </c>
      <c r="L93" s="442" t="s">
        <v>1352</v>
      </c>
      <c r="Z93" s="436">
        <f t="shared" si="47"/>
        <v>0</v>
      </c>
      <c r="AB93" s="436">
        <f t="shared" si="48"/>
        <v>0</v>
      </c>
      <c r="AC93" s="436">
        <f t="shared" si="49"/>
        <v>0</v>
      </c>
      <c r="AD93" s="436">
        <f t="shared" si="50"/>
        <v>0</v>
      </c>
      <c r="AE93" s="436">
        <f t="shared" si="51"/>
        <v>0</v>
      </c>
      <c r="AF93" s="436">
        <f t="shared" si="52"/>
        <v>0</v>
      </c>
      <c r="AG93" s="436">
        <f t="shared" si="53"/>
        <v>0</v>
      </c>
      <c r="AH93" s="436">
        <f t="shared" si="54"/>
        <v>0</v>
      </c>
      <c r="AI93" s="427"/>
      <c r="AJ93" s="441">
        <f t="shared" si="55"/>
        <v>0</v>
      </c>
      <c r="AK93" s="441">
        <f t="shared" si="56"/>
        <v>0</v>
      </c>
      <c r="AL93" s="441">
        <f t="shared" si="57"/>
        <v>0</v>
      </c>
      <c r="AN93" s="436">
        <v>21</v>
      </c>
      <c r="AO93" s="436">
        <f t="shared" si="58"/>
        <v>0</v>
      </c>
      <c r="AP93" s="436">
        <f t="shared" si="59"/>
        <v>0</v>
      </c>
      <c r="AQ93" s="442" t="s">
        <v>1552</v>
      </c>
      <c r="AV93" s="436">
        <f t="shared" si="60"/>
        <v>0</v>
      </c>
      <c r="AW93" s="436">
        <f t="shared" si="61"/>
        <v>0</v>
      </c>
      <c r="AX93" s="436">
        <f t="shared" si="62"/>
        <v>0</v>
      </c>
      <c r="AY93" s="437" t="s">
        <v>1553</v>
      </c>
      <c r="AZ93" s="437" t="s">
        <v>1554</v>
      </c>
      <c r="BA93" s="427" t="s">
        <v>1349</v>
      </c>
      <c r="BC93" s="436">
        <f t="shared" si="63"/>
        <v>0</v>
      </c>
      <c r="BD93" s="436">
        <f t="shared" si="64"/>
        <v>0</v>
      </c>
      <c r="BE93" s="436">
        <v>0</v>
      </c>
      <c r="BF93" s="436">
        <f>93</f>
        <v>93</v>
      </c>
      <c r="BH93" s="441">
        <f t="shared" si="65"/>
        <v>0</v>
      </c>
      <c r="BI93" s="441">
        <f t="shared" si="66"/>
        <v>0</v>
      </c>
      <c r="BJ93" s="441">
        <f t="shared" si="67"/>
        <v>0</v>
      </c>
    </row>
    <row r="94" spans="1:62">
      <c r="A94" s="440" t="s">
        <v>1569</v>
      </c>
      <c r="B94" s="440" t="s">
        <v>1570</v>
      </c>
      <c r="C94" s="485" t="s">
        <v>1571</v>
      </c>
      <c r="D94" s="486"/>
      <c r="E94" s="486"/>
      <c r="F94" s="440" t="s">
        <v>98</v>
      </c>
      <c r="G94" s="441">
        <v>5</v>
      </c>
      <c r="H94" s="441">
        <v>0</v>
      </c>
      <c r="I94" s="441">
        <f t="shared" si="44"/>
        <v>0</v>
      </c>
      <c r="J94" s="441">
        <f t="shared" si="45"/>
        <v>0</v>
      </c>
      <c r="K94" s="441">
        <f t="shared" si="46"/>
        <v>0</v>
      </c>
      <c r="L94" s="442" t="s">
        <v>1352</v>
      </c>
      <c r="Z94" s="436">
        <f t="shared" si="47"/>
        <v>0</v>
      </c>
      <c r="AB94" s="436">
        <f t="shared" si="48"/>
        <v>0</v>
      </c>
      <c r="AC94" s="436">
        <f t="shared" si="49"/>
        <v>0</v>
      </c>
      <c r="AD94" s="436">
        <f t="shared" si="50"/>
        <v>0</v>
      </c>
      <c r="AE94" s="436">
        <f t="shared" si="51"/>
        <v>0</v>
      </c>
      <c r="AF94" s="436">
        <f t="shared" si="52"/>
        <v>0</v>
      </c>
      <c r="AG94" s="436">
        <f t="shared" si="53"/>
        <v>0</v>
      </c>
      <c r="AH94" s="436">
        <f t="shared" si="54"/>
        <v>0</v>
      </c>
      <c r="AI94" s="427"/>
      <c r="AJ94" s="441">
        <f t="shared" si="55"/>
        <v>0</v>
      </c>
      <c r="AK94" s="441">
        <f t="shared" si="56"/>
        <v>0</v>
      </c>
      <c r="AL94" s="441">
        <f t="shared" si="57"/>
        <v>0</v>
      </c>
      <c r="AN94" s="436">
        <v>21</v>
      </c>
      <c r="AO94" s="436">
        <f t="shared" si="58"/>
        <v>0</v>
      </c>
      <c r="AP94" s="436">
        <f t="shared" si="59"/>
        <v>0</v>
      </c>
      <c r="AQ94" s="442" t="s">
        <v>1552</v>
      </c>
      <c r="AV94" s="436">
        <f t="shared" si="60"/>
        <v>0</v>
      </c>
      <c r="AW94" s="436">
        <f t="shared" si="61"/>
        <v>0</v>
      </c>
      <c r="AX94" s="436">
        <f t="shared" si="62"/>
        <v>0</v>
      </c>
      <c r="AY94" s="437" t="s">
        <v>1553</v>
      </c>
      <c r="AZ94" s="437" t="s">
        <v>1554</v>
      </c>
      <c r="BA94" s="427" t="s">
        <v>1349</v>
      </c>
      <c r="BC94" s="436">
        <f t="shared" si="63"/>
        <v>0</v>
      </c>
      <c r="BD94" s="436">
        <f t="shared" si="64"/>
        <v>0</v>
      </c>
      <c r="BE94" s="436">
        <v>0</v>
      </c>
      <c r="BF94" s="436">
        <f>94</f>
        <v>94</v>
      </c>
      <c r="BH94" s="441">
        <f t="shared" si="65"/>
        <v>0</v>
      </c>
      <c r="BI94" s="441">
        <f t="shared" si="66"/>
        <v>0</v>
      </c>
      <c r="BJ94" s="441">
        <f t="shared" si="67"/>
        <v>0</v>
      </c>
    </row>
    <row r="95" spans="1:62">
      <c r="A95" s="440" t="s">
        <v>1572</v>
      </c>
      <c r="B95" s="440" t="s">
        <v>1573</v>
      </c>
      <c r="C95" s="485" t="s">
        <v>1574</v>
      </c>
      <c r="D95" s="486"/>
      <c r="E95" s="486"/>
      <c r="F95" s="440" t="s">
        <v>919</v>
      </c>
      <c r="G95" s="441">
        <v>7876.8</v>
      </c>
      <c r="H95" s="441">
        <v>0</v>
      </c>
      <c r="I95" s="441">
        <f t="shared" si="44"/>
        <v>0</v>
      </c>
      <c r="J95" s="441">
        <f t="shared" si="45"/>
        <v>0</v>
      </c>
      <c r="K95" s="441">
        <f t="shared" si="46"/>
        <v>0</v>
      </c>
      <c r="L95" s="442"/>
      <c r="Z95" s="436">
        <f t="shared" si="47"/>
        <v>0</v>
      </c>
      <c r="AB95" s="436">
        <f t="shared" si="48"/>
        <v>0</v>
      </c>
      <c r="AC95" s="436">
        <f t="shared" si="49"/>
        <v>0</v>
      </c>
      <c r="AD95" s="436">
        <f t="shared" si="50"/>
        <v>0</v>
      </c>
      <c r="AE95" s="436">
        <f t="shared" si="51"/>
        <v>0</v>
      </c>
      <c r="AF95" s="436">
        <f t="shared" si="52"/>
        <v>0</v>
      </c>
      <c r="AG95" s="436">
        <f t="shared" si="53"/>
        <v>0</v>
      </c>
      <c r="AH95" s="436">
        <f t="shared" si="54"/>
        <v>0</v>
      </c>
      <c r="AI95" s="427"/>
      <c r="AJ95" s="441">
        <f t="shared" si="55"/>
        <v>0</v>
      </c>
      <c r="AK95" s="441">
        <f t="shared" si="56"/>
        <v>0</v>
      </c>
      <c r="AL95" s="441">
        <f t="shared" si="57"/>
        <v>0</v>
      </c>
      <c r="AN95" s="436">
        <v>21</v>
      </c>
      <c r="AO95" s="436">
        <f t="shared" si="58"/>
        <v>0</v>
      </c>
      <c r="AP95" s="436">
        <f t="shared" si="59"/>
        <v>0</v>
      </c>
      <c r="AQ95" s="442" t="s">
        <v>1552</v>
      </c>
      <c r="AV95" s="436">
        <f t="shared" si="60"/>
        <v>0</v>
      </c>
      <c r="AW95" s="436">
        <f t="shared" si="61"/>
        <v>0</v>
      </c>
      <c r="AX95" s="436">
        <f t="shared" si="62"/>
        <v>0</v>
      </c>
      <c r="AY95" s="437" t="s">
        <v>1553</v>
      </c>
      <c r="AZ95" s="437" t="s">
        <v>1554</v>
      </c>
      <c r="BA95" s="427" t="s">
        <v>1349</v>
      </c>
      <c r="BC95" s="436">
        <f t="shared" si="63"/>
        <v>0</v>
      </c>
      <c r="BD95" s="436">
        <f t="shared" si="64"/>
        <v>0</v>
      </c>
      <c r="BE95" s="436">
        <v>0</v>
      </c>
      <c r="BF95" s="436">
        <f>95</f>
        <v>95</v>
      </c>
      <c r="BH95" s="441">
        <f t="shared" si="65"/>
        <v>0</v>
      </c>
      <c r="BI95" s="441">
        <f t="shared" si="66"/>
        <v>0</v>
      </c>
      <c r="BJ95" s="441">
        <f t="shared" si="67"/>
        <v>0</v>
      </c>
    </row>
    <row r="96" spans="1:62">
      <c r="A96" s="440" t="s">
        <v>1575</v>
      </c>
      <c r="B96" s="440" t="s">
        <v>1576</v>
      </c>
      <c r="C96" s="485" t="s">
        <v>1577</v>
      </c>
      <c r="D96" s="486"/>
      <c r="E96" s="486"/>
      <c r="F96" s="440" t="s">
        <v>34</v>
      </c>
      <c r="G96" s="441">
        <v>123.22</v>
      </c>
      <c r="H96" s="441">
        <v>0</v>
      </c>
      <c r="I96" s="441">
        <f t="shared" si="44"/>
        <v>0</v>
      </c>
      <c r="J96" s="441">
        <f t="shared" si="45"/>
        <v>0</v>
      </c>
      <c r="K96" s="441">
        <f t="shared" si="46"/>
        <v>0</v>
      </c>
      <c r="L96" s="442" t="s">
        <v>1352</v>
      </c>
      <c r="Z96" s="436">
        <f t="shared" si="47"/>
        <v>0</v>
      </c>
      <c r="AB96" s="436">
        <f t="shared" si="48"/>
        <v>0</v>
      </c>
      <c r="AC96" s="436">
        <f t="shared" si="49"/>
        <v>0</v>
      </c>
      <c r="AD96" s="436">
        <f t="shared" si="50"/>
        <v>0</v>
      </c>
      <c r="AE96" s="436">
        <f t="shared" si="51"/>
        <v>0</v>
      </c>
      <c r="AF96" s="436">
        <f t="shared" si="52"/>
        <v>0</v>
      </c>
      <c r="AG96" s="436">
        <f t="shared" si="53"/>
        <v>0</v>
      </c>
      <c r="AH96" s="436">
        <f t="shared" si="54"/>
        <v>0</v>
      </c>
      <c r="AI96" s="427"/>
      <c r="AJ96" s="441">
        <f t="shared" si="55"/>
        <v>0</v>
      </c>
      <c r="AK96" s="441">
        <f t="shared" si="56"/>
        <v>0</v>
      </c>
      <c r="AL96" s="441">
        <f t="shared" si="57"/>
        <v>0</v>
      </c>
      <c r="AN96" s="436">
        <v>21</v>
      </c>
      <c r="AO96" s="436">
        <f t="shared" si="58"/>
        <v>0</v>
      </c>
      <c r="AP96" s="436">
        <f t="shared" si="59"/>
        <v>0</v>
      </c>
      <c r="AQ96" s="442" t="s">
        <v>1552</v>
      </c>
      <c r="AV96" s="436">
        <f t="shared" si="60"/>
        <v>0</v>
      </c>
      <c r="AW96" s="436">
        <f t="shared" si="61"/>
        <v>0</v>
      </c>
      <c r="AX96" s="436">
        <f t="shared" si="62"/>
        <v>0</v>
      </c>
      <c r="AY96" s="437" t="s">
        <v>1553</v>
      </c>
      <c r="AZ96" s="437" t="s">
        <v>1554</v>
      </c>
      <c r="BA96" s="427" t="s">
        <v>1349</v>
      </c>
      <c r="BC96" s="436">
        <f t="shared" si="63"/>
        <v>0</v>
      </c>
      <c r="BD96" s="436">
        <f t="shared" si="64"/>
        <v>0</v>
      </c>
      <c r="BE96" s="436">
        <v>0</v>
      </c>
      <c r="BF96" s="436">
        <f>96</f>
        <v>96</v>
      </c>
      <c r="BH96" s="441">
        <f t="shared" si="65"/>
        <v>0</v>
      </c>
      <c r="BI96" s="441">
        <f t="shared" si="66"/>
        <v>0</v>
      </c>
      <c r="BJ96" s="441">
        <f t="shared" si="67"/>
        <v>0</v>
      </c>
    </row>
    <row r="97" spans="1:62">
      <c r="A97" s="440" t="s">
        <v>1578</v>
      </c>
      <c r="B97" s="440" t="s">
        <v>1579</v>
      </c>
      <c r="C97" s="485" t="s">
        <v>1580</v>
      </c>
      <c r="D97" s="486"/>
      <c r="E97" s="486"/>
      <c r="F97" s="440" t="s">
        <v>98</v>
      </c>
      <c r="G97" s="441">
        <v>78.78</v>
      </c>
      <c r="H97" s="441">
        <v>0</v>
      </c>
      <c r="I97" s="441">
        <f t="shared" si="44"/>
        <v>0</v>
      </c>
      <c r="J97" s="441">
        <f t="shared" si="45"/>
        <v>0</v>
      </c>
      <c r="K97" s="441">
        <f t="shared" si="46"/>
        <v>0</v>
      </c>
      <c r="L97" s="442" t="s">
        <v>1352</v>
      </c>
      <c r="Z97" s="436">
        <f t="shared" si="47"/>
        <v>0</v>
      </c>
      <c r="AB97" s="436">
        <f t="shared" si="48"/>
        <v>0</v>
      </c>
      <c r="AC97" s="436">
        <f t="shared" si="49"/>
        <v>0</v>
      </c>
      <c r="AD97" s="436">
        <f t="shared" si="50"/>
        <v>0</v>
      </c>
      <c r="AE97" s="436">
        <f t="shared" si="51"/>
        <v>0</v>
      </c>
      <c r="AF97" s="436">
        <f t="shared" si="52"/>
        <v>0</v>
      </c>
      <c r="AG97" s="436">
        <f t="shared" si="53"/>
        <v>0</v>
      </c>
      <c r="AH97" s="436">
        <f t="shared" si="54"/>
        <v>0</v>
      </c>
      <c r="AI97" s="427"/>
      <c r="AJ97" s="441">
        <f t="shared" si="55"/>
        <v>0</v>
      </c>
      <c r="AK97" s="441">
        <f t="shared" si="56"/>
        <v>0</v>
      </c>
      <c r="AL97" s="441">
        <f t="shared" si="57"/>
        <v>0</v>
      </c>
      <c r="AN97" s="436">
        <v>21</v>
      </c>
      <c r="AO97" s="436">
        <f t="shared" si="58"/>
        <v>0</v>
      </c>
      <c r="AP97" s="436">
        <f t="shared" si="59"/>
        <v>0</v>
      </c>
      <c r="AQ97" s="442" t="s">
        <v>1552</v>
      </c>
      <c r="AV97" s="436">
        <f t="shared" si="60"/>
        <v>0</v>
      </c>
      <c r="AW97" s="436">
        <f t="shared" si="61"/>
        <v>0</v>
      </c>
      <c r="AX97" s="436">
        <f t="shared" si="62"/>
        <v>0</v>
      </c>
      <c r="AY97" s="437" t="s">
        <v>1553</v>
      </c>
      <c r="AZ97" s="437" t="s">
        <v>1554</v>
      </c>
      <c r="BA97" s="427" t="s">
        <v>1349</v>
      </c>
      <c r="BC97" s="436">
        <f t="shared" si="63"/>
        <v>0</v>
      </c>
      <c r="BD97" s="436">
        <f t="shared" si="64"/>
        <v>0</v>
      </c>
      <c r="BE97" s="436">
        <v>0</v>
      </c>
      <c r="BF97" s="436">
        <f>97</f>
        <v>97</v>
      </c>
      <c r="BH97" s="441">
        <f t="shared" si="65"/>
        <v>0</v>
      </c>
      <c r="BI97" s="441">
        <f t="shared" si="66"/>
        <v>0</v>
      </c>
      <c r="BJ97" s="441">
        <f t="shared" si="67"/>
        <v>0</v>
      </c>
    </row>
    <row r="98" spans="1:62">
      <c r="A98" s="440" t="s">
        <v>1581</v>
      </c>
      <c r="B98" s="440" t="s">
        <v>1582</v>
      </c>
      <c r="C98" s="485" t="s">
        <v>1583</v>
      </c>
      <c r="D98" s="486"/>
      <c r="E98" s="486"/>
      <c r="F98" s="440" t="s">
        <v>98</v>
      </c>
      <c r="G98" s="441">
        <v>683.77</v>
      </c>
      <c r="H98" s="441">
        <v>0</v>
      </c>
      <c r="I98" s="441">
        <f t="shared" si="44"/>
        <v>0</v>
      </c>
      <c r="J98" s="441">
        <f t="shared" si="45"/>
        <v>0</v>
      </c>
      <c r="K98" s="441">
        <f t="shared" si="46"/>
        <v>0</v>
      </c>
      <c r="L98" s="442" t="s">
        <v>1352</v>
      </c>
      <c r="Z98" s="436">
        <f t="shared" si="47"/>
        <v>0</v>
      </c>
      <c r="AB98" s="436">
        <f t="shared" si="48"/>
        <v>0</v>
      </c>
      <c r="AC98" s="436">
        <f t="shared" si="49"/>
        <v>0</v>
      </c>
      <c r="AD98" s="436">
        <f t="shared" si="50"/>
        <v>0</v>
      </c>
      <c r="AE98" s="436">
        <f t="shared" si="51"/>
        <v>0</v>
      </c>
      <c r="AF98" s="436">
        <f t="shared" si="52"/>
        <v>0</v>
      </c>
      <c r="AG98" s="436">
        <f t="shared" si="53"/>
        <v>0</v>
      </c>
      <c r="AH98" s="436">
        <f t="shared" si="54"/>
        <v>0</v>
      </c>
      <c r="AI98" s="427"/>
      <c r="AJ98" s="441">
        <f t="shared" si="55"/>
        <v>0</v>
      </c>
      <c r="AK98" s="441">
        <f t="shared" si="56"/>
        <v>0</v>
      </c>
      <c r="AL98" s="441">
        <f t="shared" si="57"/>
        <v>0</v>
      </c>
      <c r="AN98" s="436">
        <v>21</v>
      </c>
      <c r="AO98" s="436">
        <f t="shared" si="58"/>
        <v>0</v>
      </c>
      <c r="AP98" s="436">
        <f t="shared" si="59"/>
        <v>0</v>
      </c>
      <c r="AQ98" s="442" t="s">
        <v>1552</v>
      </c>
      <c r="AV98" s="436">
        <f t="shared" si="60"/>
        <v>0</v>
      </c>
      <c r="AW98" s="436">
        <f t="shared" si="61"/>
        <v>0</v>
      </c>
      <c r="AX98" s="436">
        <f t="shared" si="62"/>
        <v>0</v>
      </c>
      <c r="AY98" s="437" t="s">
        <v>1553</v>
      </c>
      <c r="AZ98" s="437" t="s">
        <v>1554</v>
      </c>
      <c r="BA98" s="427" t="s">
        <v>1349</v>
      </c>
      <c r="BC98" s="436">
        <f t="shared" si="63"/>
        <v>0</v>
      </c>
      <c r="BD98" s="436">
        <f t="shared" si="64"/>
        <v>0</v>
      </c>
      <c r="BE98" s="436">
        <v>0</v>
      </c>
      <c r="BF98" s="436">
        <f>98</f>
        <v>98</v>
      </c>
      <c r="BH98" s="441">
        <f t="shared" si="65"/>
        <v>0</v>
      </c>
      <c r="BI98" s="441">
        <f t="shared" si="66"/>
        <v>0</v>
      </c>
      <c r="BJ98" s="441">
        <f t="shared" si="67"/>
        <v>0</v>
      </c>
    </row>
    <row r="99" spans="1:62">
      <c r="A99" s="440" t="s">
        <v>1584</v>
      </c>
      <c r="B99" s="440" t="s">
        <v>1585</v>
      </c>
      <c r="C99" s="485" t="s">
        <v>1586</v>
      </c>
      <c r="D99" s="486"/>
      <c r="E99" s="486"/>
      <c r="F99" s="440" t="s">
        <v>98</v>
      </c>
      <c r="G99" s="441">
        <v>215</v>
      </c>
      <c r="H99" s="441">
        <v>0</v>
      </c>
      <c r="I99" s="441">
        <f t="shared" si="44"/>
        <v>0</v>
      </c>
      <c r="J99" s="441">
        <f t="shared" si="45"/>
        <v>0</v>
      </c>
      <c r="K99" s="441">
        <f t="shared" si="46"/>
        <v>0</v>
      </c>
      <c r="L99" s="442" t="s">
        <v>1352</v>
      </c>
      <c r="Z99" s="436">
        <f t="shared" si="47"/>
        <v>0</v>
      </c>
      <c r="AB99" s="436">
        <f t="shared" si="48"/>
        <v>0</v>
      </c>
      <c r="AC99" s="436">
        <f t="shared" si="49"/>
        <v>0</v>
      </c>
      <c r="AD99" s="436">
        <f t="shared" si="50"/>
        <v>0</v>
      </c>
      <c r="AE99" s="436">
        <f t="shared" si="51"/>
        <v>0</v>
      </c>
      <c r="AF99" s="436">
        <f t="shared" si="52"/>
        <v>0</v>
      </c>
      <c r="AG99" s="436">
        <f t="shared" si="53"/>
        <v>0</v>
      </c>
      <c r="AH99" s="436">
        <f t="shared" si="54"/>
        <v>0</v>
      </c>
      <c r="AI99" s="427"/>
      <c r="AJ99" s="441">
        <f t="shared" si="55"/>
        <v>0</v>
      </c>
      <c r="AK99" s="441">
        <f t="shared" si="56"/>
        <v>0</v>
      </c>
      <c r="AL99" s="441">
        <f t="shared" si="57"/>
        <v>0</v>
      </c>
      <c r="AN99" s="436">
        <v>21</v>
      </c>
      <c r="AO99" s="436">
        <f t="shared" si="58"/>
        <v>0</v>
      </c>
      <c r="AP99" s="436">
        <f t="shared" si="59"/>
        <v>0</v>
      </c>
      <c r="AQ99" s="442" t="s">
        <v>1552</v>
      </c>
      <c r="AV99" s="436">
        <f t="shared" si="60"/>
        <v>0</v>
      </c>
      <c r="AW99" s="436">
        <f t="shared" si="61"/>
        <v>0</v>
      </c>
      <c r="AX99" s="436">
        <f t="shared" si="62"/>
        <v>0</v>
      </c>
      <c r="AY99" s="437" t="s">
        <v>1553</v>
      </c>
      <c r="AZ99" s="437" t="s">
        <v>1554</v>
      </c>
      <c r="BA99" s="427" t="s">
        <v>1349</v>
      </c>
      <c r="BC99" s="436">
        <f t="shared" si="63"/>
        <v>0</v>
      </c>
      <c r="BD99" s="436">
        <f t="shared" si="64"/>
        <v>0</v>
      </c>
      <c r="BE99" s="436">
        <v>0</v>
      </c>
      <c r="BF99" s="436">
        <f>99</f>
        <v>99</v>
      </c>
      <c r="BH99" s="441">
        <f t="shared" si="65"/>
        <v>0</v>
      </c>
      <c r="BI99" s="441">
        <f t="shared" si="66"/>
        <v>0</v>
      </c>
      <c r="BJ99" s="441">
        <f t="shared" si="67"/>
        <v>0</v>
      </c>
    </row>
    <row r="100" spans="1:62">
      <c r="A100" s="440" t="s">
        <v>1587</v>
      </c>
      <c r="B100" s="440" t="s">
        <v>1588</v>
      </c>
      <c r="C100" s="485" t="s">
        <v>1589</v>
      </c>
      <c r="D100" s="486"/>
      <c r="E100" s="486"/>
      <c r="F100" s="440" t="s">
        <v>98</v>
      </c>
      <c r="G100" s="441">
        <v>186</v>
      </c>
      <c r="H100" s="441">
        <v>0</v>
      </c>
      <c r="I100" s="441">
        <f t="shared" si="44"/>
        <v>0</v>
      </c>
      <c r="J100" s="441">
        <f t="shared" si="45"/>
        <v>0</v>
      </c>
      <c r="K100" s="441">
        <f t="shared" si="46"/>
        <v>0</v>
      </c>
      <c r="L100" s="442" t="s">
        <v>1352</v>
      </c>
      <c r="Z100" s="436">
        <f t="shared" si="47"/>
        <v>0</v>
      </c>
      <c r="AB100" s="436">
        <f t="shared" si="48"/>
        <v>0</v>
      </c>
      <c r="AC100" s="436">
        <f t="shared" si="49"/>
        <v>0</v>
      </c>
      <c r="AD100" s="436">
        <f t="shared" si="50"/>
        <v>0</v>
      </c>
      <c r="AE100" s="436">
        <f t="shared" si="51"/>
        <v>0</v>
      </c>
      <c r="AF100" s="436">
        <f t="shared" si="52"/>
        <v>0</v>
      </c>
      <c r="AG100" s="436">
        <f t="shared" si="53"/>
        <v>0</v>
      </c>
      <c r="AH100" s="436">
        <f t="shared" si="54"/>
        <v>0</v>
      </c>
      <c r="AI100" s="427"/>
      <c r="AJ100" s="441">
        <f t="shared" si="55"/>
        <v>0</v>
      </c>
      <c r="AK100" s="441">
        <f t="shared" si="56"/>
        <v>0</v>
      </c>
      <c r="AL100" s="441">
        <f t="shared" si="57"/>
        <v>0</v>
      </c>
      <c r="AN100" s="436">
        <v>21</v>
      </c>
      <c r="AO100" s="436">
        <f t="shared" si="58"/>
        <v>0</v>
      </c>
      <c r="AP100" s="436">
        <f t="shared" si="59"/>
        <v>0</v>
      </c>
      <c r="AQ100" s="442" t="s">
        <v>1552</v>
      </c>
      <c r="AV100" s="436">
        <f t="shared" si="60"/>
        <v>0</v>
      </c>
      <c r="AW100" s="436">
        <f t="shared" si="61"/>
        <v>0</v>
      </c>
      <c r="AX100" s="436">
        <f t="shared" si="62"/>
        <v>0</v>
      </c>
      <c r="AY100" s="437" t="s">
        <v>1553</v>
      </c>
      <c r="AZ100" s="437" t="s">
        <v>1554</v>
      </c>
      <c r="BA100" s="427" t="s">
        <v>1349</v>
      </c>
      <c r="BC100" s="436">
        <f t="shared" si="63"/>
        <v>0</v>
      </c>
      <c r="BD100" s="436">
        <f t="shared" si="64"/>
        <v>0</v>
      </c>
      <c r="BE100" s="436">
        <v>0</v>
      </c>
      <c r="BF100" s="436">
        <f>100</f>
        <v>100</v>
      </c>
      <c r="BH100" s="441">
        <f t="shared" si="65"/>
        <v>0</v>
      </c>
      <c r="BI100" s="441">
        <f t="shared" si="66"/>
        <v>0</v>
      </c>
      <c r="BJ100" s="441">
        <f t="shared" si="67"/>
        <v>0</v>
      </c>
    </row>
    <row r="101" spans="1:62">
      <c r="A101" s="440" t="s">
        <v>1590</v>
      </c>
      <c r="B101" s="440" t="s">
        <v>1591</v>
      </c>
      <c r="C101" s="485" t="s">
        <v>1592</v>
      </c>
      <c r="D101" s="486"/>
      <c r="E101" s="486"/>
      <c r="F101" s="440" t="s">
        <v>98</v>
      </c>
      <c r="G101" s="441">
        <v>15</v>
      </c>
      <c r="H101" s="441">
        <v>0</v>
      </c>
      <c r="I101" s="441">
        <f t="shared" si="44"/>
        <v>0</v>
      </c>
      <c r="J101" s="441">
        <f t="shared" si="45"/>
        <v>0</v>
      </c>
      <c r="K101" s="441">
        <f t="shared" si="46"/>
        <v>0</v>
      </c>
      <c r="L101" s="442" t="s">
        <v>1352</v>
      </c>
      <c r="Z101" s="436">
        <f t="shared" si="47"/>
        <v>0</v>
      </c>
      <c r="AB101" s="436">
        <f t="shared" si="48"/>
        <v>0</v>
      </c>
      <c r="AC101" s="436">
        <f t="shared" si="49"/>
        <v>0</v>
      </c>
      <c r="AD101" s="436">
        <f t="shared" si="50"/>
        <v>0</v>
      </c>
      <c r="AE101" s="436">
        <f t="shared" si="51"/>
        <v>0</v>
      </c>
      <c r="AF101" s="436">
        <f t="shared" si="52"/>
        <v>0</v>
      </c>
      <c r="AG101" s="436">
        <f t="shared" si="53"/>
        <v>0</v>
      </c>
      <c r="AH101" s="436">
        <f t="shared" si="54"/>
        <v>0</v>
      </c>
      <c r="AI101" s="427"/>
      <c r="AJ101" s="441">
        <f t="shared" si="55"/>
        <v>0</v>
      </c>
      <c r="AK101" s="441">
        <f t="shared" si="56"/>
        <v>0</v>
      </c>
      <c r="AL101" s="441">
        <f t="shared" si="57"/>
        <v>0</v>
      </c>
      <c r="AN101" s="436">
        <v>21</v>
      </c>
      <c r="AO101" s="436">
        <f t="shared" si="58"/>
        <v>0</v>
      </c>
      <c r="AP101" s="436">
        <f t="shared" si="59"/>
        <v>0</v>
      </c>
      <c r="AQ101" s="442" t="s">
        <v>1552</v>
      </c>
      <c r="AV101" s="436">
        <f t="shared" si="60"/>
        <v>0</v>
      </c>
      <c r="AW101" s="436">
        <f t="shared" si="61"/>
        <v>0</v>
      </c>
      <c r="AX101" s="436">
        <f t="shared" si="62"/>
        <v>0</v>
      </c>
      <c r="AY101" s="437" t="s">
        <v>1553</v>
      </c>
      <c r="AZ101" s="437" t="s">
        <v>1554</v>
      </c>
      <c r="BA101" s="427" t="s">
        <v>1349</v>
      </c>
      <c r="BC101" s="436">
        <f t="shared" si="63"/>
        <v>0</v>
      </c>
      <c r="BD101" s="436">
        <f t="shared" si="64"/>
        <v>0</v>
      </c>
      <c r="BE101" s="436">
        <v>0</v>
      </c>
      <c r="BF101" s="436">
        <f>101</f>
        <v>101</v>
      </c>
      <c r="BH101" s="441">
        <f t="shared" si="65"/>
        <v>0</v>
      </c>
      <c r="BI101" s="441">
        <f t="shared" si="66"/>
        <v>0</v>
      </c>
      <c r="BJ101" s="441">
        <f t="shared" si="67"/>
        <v>0</v>
      </c>
    </row>
    <row r="102" spans="1:62">
      <c r="A102" s="440" t="s">
        <v>1593</v>
      </c>
      <c r="B102" s="440" t="s">
        <v>1594</v>
      </c>
      <c r="C102" s="485" t="s">
        <v>1595</v>
      </c>
      <c r="D102" s="486"/>
      <c r="E102" s="486"/>
      <c r="F102" s="440" t="s">
        <v>98</v>
      </c>
      <c r="G102" s="441">
        <v>15.15</v>
      </c>
      <c r="H102" s="441">
        <v>0</v>
      </c>
      <c r="I102" s="441">
        <f t="shared" si="44"/>
        <v>0</v>
      </c>
      <c r="J102" s="441">
        <f t="shared" si="45"/>
        <v>0</v>
      </c>
      <c r="K102" s="441">
        <f t="shared" si="46"/>
        <v>0</v>
      </c>
      <c r="L102" s="442" t="s">
        <v>1352</v>
      </c>
      <c r="Z102" s="436">
        <f t="shared" si="47"/>
        <v>0</v>
      </c>
      <c r="AB102" s="436">
        <f t="shared" si="48"/>
        <v>0</v>
      </c>
      <c r="AC102" s="436">
        <f t="shared" si="49"/>
        <v>0</v>
      </c>
      <c r="AD102" s="436">
        <f t="shared" si="50"/>
        <v>0</v>
      </c>
      <c r="AE102" s="436">
        <f t="shared" si="51"/>
        <v>0</v>
      </c>
      <c r="AF102" s="436">
        <f t="shared" si="52"/>
        <v>0</v>
      </c>
      <c r="AG102" s="436">
        <f t="shared" si="53"/>
        <v>0</v>
      </c>
      <c r="AH102" s="436">
        <f t="shared" si="54"/>
        <v>0</v>
      </c>
      <c r="AI102" s="427"/>
      <c r="AJ102" s="441">
        <f t="shared" si="55"/>
        <v>0</v>
      </c>
      <c r="AK102" s="441">
        <f t="shared" si="56"/>
        <v>0</v>
      </c>
      <c r="AL102" s="441">
        <f t="shared" si="57"/>
        <v>0</v>
      </c>
      <c r="AN102" s="436">
        <v>21</v>
      </c>
      <c r="AO102" s="436">
        <f t="shared" si="58"/>
        <v>0</v>
      </c>
      <c r="AP102" s="436">
        <f t="shared" si="59"/>
        <v>0</v>
      </c>
      <c r="AQ102" s="442" t="s">
        <v>1552</v>
      </c>
      <c r="AV102" s="436">
        <f t="shared" si="60"/>
        <v>0</v>
      </c>
      <c r="AW102" s="436">
        <f t="shared" si="61"/>
        <v>0</v>
      </c>
      <c r="AX102" s="436">
        <f t="shared" si="62"/>
        <v>0</v>
      </c>
      <c r="AY102" s="437" t="s">
        <v>1553</v>
      </c>
      <c r="AZ102" s="437" t="s">
        <v>1554</v>
      </c>
      <c r="BA102" s="427" t="s">
        <v>1349</v>
      </c>
      <c r="BC102" s="436">
        <f t="shared" si="63"/>
        <v>0</v>
      </c>
      <c r="BD102" s="436">
        <f t="shared" si="64"/>
        <v>0</v>
      </c>
      <c r="BE102" s="436">
        <v>0</v>
      </c>
      <c r="BF102" s="436">
        <f>102</f>
        <v>102</v>
      </c>
      <c r="BH102" s="441">
        <f t="shared" si="65"/>
        <v>0</v>
      </c>
      <c r="BI102" s="441">
        <f t="shared" si="66"/>
        <v>0</v>
      </c>
      <c r="BJ102" s="441">
        <f t="shared" si="67"/>
        <v>0</v>
      </c>
    </row>
    <row r="103" spans="1:62">
      <c r="A103" s="440" t="s">
        <v>1596</v>
      </c>
      <c r="B103" s="440" t="s">
        <v>1597</v>
      </c>
      <c r="C103" s="485" t="s">
        <v>1598</v>
      </c>
      <c r="D103" s="486"/>
      <c r="E103" s="486"/>
      <c r="F103" s="440" t="s">
        <v>98</v>
      </c>
      <c r="G103" s="441">
        <v>15.15</v>
      </c>
      <c r="H103" s="441">
        <v>0</v>
      </c>
      <c r="I103" s="441">
        <f t="shared" si="44"/>
        <v>0</v>
      </c>
      <c r="J103" s="441">
        <f t="shared" si="45"/>
        <v>0</v>
      </c>
      <c r="K103" s="441">
        <f t="shared" si="46"/>
        <v>0</v>
      </c>
      <c r="L103" s="442" t="s">
        <v>1352</v>
      </c>
      <c r="Z103" s="436">
        <f t="shared" si="47"/>
        <v>0</v>
      </c>
      <c r="AB103" s="436">
        <f t="shared" si="48"/>
        <v>0</v>
      </c>
      <c r="AC103" s="436">
        <f t="shared" si="49"/>
        <v>0</v>
      </c>
      <c r="AD103" s="436">
        <f t="shared" si="50"/>
        <v>0</v>
      </c>
      <c r="AE103" s="436">
        <f t="shared" si="51"/>
        <v>0</v>
      </c>
      <c r="AF103" s="436">
        <f t="shared" si="52"/>
        <v>0</v>
      </c>
      <c r="AG103" s="436">
        <f t="shared" si="53"/>
        <v>0</v>
      </c>
      <c r="AH103" s="436">
        <f t="shared" si="54"/>
        <v>0</v>
      </c>
      <c r="AI103" s="427"/>
      <c r="AJ103" s="441">
        <f t="shared" si="55"/>
        <v>0</v>
      </c>
      <c r="AK103" s="441">
        <f t="shared" si="56"/>
        <v>0</v>
      </c>
      <c r="AL103" s="441">
        <f t="shared" si="57"/>
        <v>0</v>
      </c>
      <c r="AN103" s="436">
        <v>21</v>
      </c>
      <c r="AO103" s="436">
        <f t="shared" si="58"/>
        <v>0</v>
      </c>
      <c r="AP103" s="436">
        <f t="shared" si="59"/>
        <v>0</v>
      </c>
      <c r="AQ103" s="442" t="s">
        <v>1552</v>
      </c>
      <c r="AV103" s="436">
        <f t="shared" si="60"/>
        <v>0</v>
      </c>
      <c r="AW103" s="436">
        <f t="shared" si="61"/>
        <v>0</v>
      </c>
      <c r="AX103" s="436">
        <f t="shared" si="62"/>
        <v>0</v>
      </c>
      <c r="AY103" s="437" t="s">
        <v>1553</v>
      </c>
      <c r="AZ103" s="437" t="s">
        <v>1554</v>
      </c>
      <c r="BA103" s="427" t="s">
        <v>1349</v>
      </c>
      <c r="BC103" s="436">
        <f t="shared" si="63"/>
        <v>0</v>
      </c>
      <c r="BD103" s="436">
        <f t="shared" si="64"/>
        <v>0</v>
      </c>
      <c r="BE103" s="436">
        <v>0</v>
      </c>
      <c r="BF103" s="436">
        <f>103</f>
        <v>103</v>
      </c>
      <c r="BH103" s="441">
        <f t="shared" si="65"/>
        <v>0</v>
      </c>
      <c r="BI103" s="441">
        <f t="shared" si="66"/>
        <v>0</v>
      </c>
      <c r="BJ103" s="441">
        <f t="shared" si="67"/>
        <v>0</v>
      </c>
    </row>
    <row r="104" spans="1:62">
      <c r="A104" s="440" t="s">
        <v>1599</v>
      </c>
      <c r="B104" s="440" t="s">
        <v>1600</v>
      </c>
      <c r="C104" s="485" t="s">
        <v>1601</v>
      </c>
      <c r="D104" s="486"/>
      <c r="E104" s="486"/>
      <c r="F104" s="440" t="s">
        <v>98</v>
      </c>
      <c r="G104" s="441">
        <v>15.15</v>
      </c>
      <c r="H104" s="441">
        <v>0</v>
      </c>
      <c r="I104" s="441">
        <f t="shared" si="44"/>
        <v>0</v>
      </c>
      <c r="J104" s="441">
        <f t="shared" si="45"/>
        <v>0</v>
      </c>
      <c r="K104" s="441">
        <f t="shared" si="46"/>
        <v>0</v>
      </c>
      <c r="L104" s="442" t="s">
        <v>1352</v>
      </c>
      <c r="Z104" s="436">
        <f t="shared" si="47"/>
        <v>0</v>
      </c>
      <c r="AB104" s="436">
        <f t="shared" si="48"/>
        <v>0</v>
      </c>
      <c r="AC104" s="436">
        <f t="shared" si="49"/>
        <v>0</v>
      </c>
      <c r="AD104" s="436">
        <f t="shared" si="50"/>
        <v>0</v>
      </c>
      <c r="AE104" s="436">
        <f t="shared" si="51"/>
        <v>0</v>
      </c>
      <c r="AF104" s="436">
        <f t="shared" si="52"/>
        <v>0</v>
      </c>
      <c r="AG104" s="436">
        <f t="shared" si="53"/>
        <v>0</v>
      </c>
      <c r="AH104" s="436">
        <f t="shared" si="54"/>
        <v>0</v>
      </c>
      <c r="AI104" s="427"/>
      <c r="AJ104" s="441">
        <f t="shared" si="55"/>
        <v>0</v>
      </c>
      <c r="AK104" s="441">
        <f t="shared" si="56"/>
        <v>0</v>
      </c>
      <c r="AL104" s="441">
        <f t="shared" si="57"/>
        <v>0</v>
      </c>
      <c r="AN104" s="436">
        <v>21</v>
      </c>
      <c r="AO104" s="436">
        <f t="shared" si="58"/>
        <v>0</v>
      </c>
      <c r="AP104" s="436">
        <f t="shared" si="59"/>
        <v>0</v>
      </c>
      <c r="AQ104" s="442" t="s">
        <v>1552</v>
      </c>
      <c r="AV104" s="436">
        <f t="shared" si="60"/>
        <v>0</v>
      </c>
      <c r="AW104" s="436">
        <f t="shared" si="61"/>
        <v>0</v>
      </c>
      <c r="AX104" s="436">
        <f t="shared" si="62"/>
        <v>0</v>
      </c>
      <c r="AY104" s="437" t="s">
        <v>1553</v>
      </c>
      <c r="AZ104" s="437" t="s">
        <v>1554</v>
      </c>
      <c r="BA104" s="427" t="s">
        <v>1349</v>
      </c>
      <c r="BC104" s="436">
        <f t="shared" si="63"/>
        <v>0</v>
      </c>
      <c r="BD104" s="436">
        <f t="shared" si="64"/>
        <v>0</v>
      </c>
      <c r="BE104" s="436">
        <v>0</v>
      </c>
      <c r="BF104" s="436">
        <f>104</f>
        <v>104</v>
      </c>
      <c r="BH104" s="441">
        <f t="shared" si="65"/>
        <v>0</v>
      </c>
      <c r="BI104" s="441">
        <f t="shared" si="66"/>
        <v>0</v>
      </c>
      <c r="BJ104" s="441">
        <f t="shared" si="67"/>
        <v>0</v>
      </c>
    </row>
    <row r="105" spans="1:62">
      <c r="A105" s="440" t="s">
        <v>1602</v>
      </c>
      <c r="B105" s="440" t="s">
        <v>1603</v>
      </c>
      <c r="C105" s="485" t="s">
        <v>1604</v>
      </c>
      <c r="D105" s="486"/>
      <c r="E105" s="486"/>
      <c r="F105" s="440" t="s">
        <v>98</v>
      </c>
      <c r="G105" s="441">
        <v>15.15</v>
      </c>
      <c r="H105" s="441">
        <v>0</v>
      </c>
      <c r="I105" s="441">
        <f t="shared" si="44"/>
        <v>0</v>
      </c>
      <c r="J105" s="441">
        <f t="shared" si="45"/>
        <v>0</v>
      </c>
      <c r="K105" s="441">
        <f t="shared" si="46"/>
        <v>0</v>
      </c>
      <c r="L105" s="442" t="s">
        <v>1352</v>
      </c>
      <c r="Z105" s="436">
        <f t="shared" si="47"/>
        <v>0</v>
      </c>
      <c r="AB105" s="436">
        <f t="shared" si="48"/>
        <v>0</v>
      </c>
      <c r="AC105" s="436">
        <f t="shared" si="49"/>
        <v>0</v>
      </c>
      <c r="AD105" s="436">
        <f t="shared" si="50"/>
        <v>0</v>
      </c>
      <c r="AE105" s="436">
        <f t="shared" si="51"/>
        <v>0</v>
      </c>
      <c r="AF105" s="436">
        <f t="shared" si="52"/>
        <v>0</v>
      </c>
      <c r="AG105" s="436">
        <f t="shared" si="53"/>
        <v>0</v>
      </c>
      <c r="AH105" s="436">
        <f t="shared" si="54"/>
        <v>0</v>
      </c>
      <c r="AI105" s="427"/>
      <c r="AJ105" s="441">
        <f t="shared" si="55"/>
        <v>0</v>
      </c>
      <c r="AK105" s="441">
        <f t="shared" si="56"/>
        <v>0</v>
      </c>
      <c r="AL105" s="441">
        <f t="shared" si="57"/>
        <v>0</v>
      </c>
      <c r="AN105" s="436">
        <v>21</v>
      </c>
      <c r="AO105" s="436">
        <f t="shared" si="58"/>
        <v>0</v>
      </c>
      <c r="AP105" s="436">
        <f t="shared" si="59"/>
        <v>0</v>
      </c>
      <c r="AQ105" s="442" t="s">
        <v>1552</v>
      </c>
      <c r="AV105" s="436">
        <f t="shared" si="60"/>
        <v>0</v>
      </c>
      <c r="AW105" s="436">
        <f t="shared" si="61"/>
        <v>0</v>
      </c>
      <c r="AX105" s="436">
        <f t="shared" si="62"/>
        <v>0</v>
      </c>
      <c r="AY105" s="437" t="s">
        <v>1553</v>
      </c>
      <c r="AZ105" s="437" t="s">
        <v>1554</v>
      </c>
      <c r="BA105" s="427" t="s">
        <v>1349</v>
      </c>
      <c r="BC105" s="436">
        <f t="shared" si="63"/>
        <v>0</v>
      </c>
      <c r="BD105" s="436">
        <f t="shared" si="64"/>
        <v>0</v>
      </c>
      <c r="BE105" s="436">
        <v>0</v>
      </c>
      <c r="BF105" s="436">
        <f>105</f>
        <v>105</v>
      </c>
      <c r="BH105" s="441">
        <f t="shared" si="65"/>
        <v>0</v>
      </c>
      <c r="BI105" s="441">
        <f t="shared" si="66"/>
        <v>0</v>
      </c>
      <c r="BJ105" s="441">
        <f t="shared" si="67"/>
        <v>0</v>
      </c>
    </row>
    <row r="106" spans="1:62">
      <c r="A106" s="440" t="s">
        <v>1605</v>
      </c>
      <c r="B106" s="440" t="s">
        <v>1606</v>
      </c>
      <c r="C106" s="485" t="s">
        <v>1607</v>
      </c>
      <c r="D106" s="486"/>
      <c r="E106" s="486"/>
      <c r="F106" s="440" t="s">
        <v>98</v>
      </c>
      <c r="G106" s="441">
        <v>15.15</v>
      </c>
      <c r="H106" s="441">
        <v>0</v>
      </c>
      <c r="I106" s="441">
        <f t="shared" si="44"/>
        <v>0</v>
      </c>
      <c r="J106" s="441">
        <f t="shared" si="45"/>
        <v>0</v>
      </c>
      <c r="K106" s="441">
        <f t="shared" si="46"/>
        <v>0</v>
      </c>
      <c r="L106" s="442" t="s">
        <v>1352</v>
      </c>
      <c r="Z106" s="436">
        <f t="shared" si="47"/>
        <v>0</v>
      </c>
      <c r="AB106" s="436">
        <f t="shared" si="48"/>
        <v>0</v>
      </c>
      <c r="AC106" s="436">
        <f t="shared" si="49"/>
        <v>0</v>
      </c>
      <c r="AD106" s="436">
        <f t="shared" si="50"/>
        <v>0</v>
      </c>
      <c r="AE106" s="436">
        <f t="shared" si="51"/>
        <v>0</v>
      </c>
      <c r="AF106" s="436">
        <f t="shared" si="52"/>
        <v>0</v>
      </c>
      <c r="AG106" s="436">
        <f t="shared" si="53"/>
        <v>0</v>
      </c>
      <c r="AH106" s="436">
        <f t="shared" si="54"/>
        <v>0</v>
      </c>
      <c r="AI106" s="427"/>
      <c r="AJ106" s="441">
        <f t="shared" si="55"/>
        <v>0</v>
      </c>
      <c r="AK106" s="441">
        <f t="shared" si="56"/>
        <v>0</v>
      </c>
      <c r="AL106" s="441">
        <f t="shared" si="57"/>
        <v>0</v>
      </c>
      <c r="AN106" s="436">
        <v>21</v>
      </c>
      <c r="AO106" s="436">
        <f t="shared" si="58"/>
        <v>0</v>
      </c>
      <c r="AP106" s="436">
        <f t="shared" si="59"/>
        <v>0</v>
      </c>
      <c r="AQ106" s="442" t="s">
        <v>1552</v>
      </c>
      <c r="AV106" s="436">
        <f t="shared" si="60"/>
        <v>0</v>
      </c>
      <c r="AW106" s="436">
        <f t="shared" si="61"/>
        <v>0</v>
      </c>
      <c r="AX106" s="436">
        <f t="shared" si="62"/>
        <v>0</v>
      </c>
      <c r="AY106" s="437" t="s">
        <v>1553</v>
      </c>
      <c r="AZ106" s="437" t="s">
        <v>1554</v>
      </c>
      <c r="BA106" s="427" t="s">
        <v>1349</v>
      </c>
      <c r="BC106" s="436">
        <f t="shared" si="63"/>
        <v>0</v>
      </c>
      <c r="BD106" s="436">
        <f t="shared" si="64"/>
        <v>0</v>
      </c>
      <c r="BE106" s="436">
        <v>0</v>
      </c>
      <c r="BF106" s="436">
        <f>106</f>
        <v>106</v>
      </c>
      <c r="BH106" s="441">
        <f t="shared" si="65"/>
        <v>0</v>
      </c>
      <c r="BI106" s="441">
        <f t="shared" si="66"/>
        <v>0</v>
      </c>
      <c r="BJ106" s="441">
        <f t="shared" si="67"/>
        <v>0</v>
      </c>
    </row>
    <row r="107" spans="1:62">
      <c r="A107" s="440" t="s">
        <v>1608</v>
      </c>
      <c r="B107" s="440" t="s">
        <v>1609</v>
      </c>
      <c r="C107" s="485" t="s">
        <v>1610</v>
      </c>
      <c r="D107" s="486"/>
      <c r="E107" s="486"/>
      <c r="F107" s="440" t="s">
        <v>98</v>
      </c>
      <c r="G107" s="441">
        <v>12</v>
      </c>
      <c r="H107" s="441">
        <v>0</v>
      </c>
      <c r="I107" s="441">
        <f t="shared" si="44"/>
        <v>0</v>
      </c>
      <c r="J107" s="441">
        <f t="shared" si="45"/>
        <v>0</v>
      </c>
      <c r="K107" s="441">
        <f t="shared" si="46"/>
        <v>0</v>
      </c>
      <c r="L107" s="442" t="s">
        <v>1352</v>
      </c>
      <c r="Z107" s="436">
        <f t="shared" si="47"/>
        <v>0</v>
      </c>
      <c r="AB107" s="436">
        <f t="shared" si="48"/>
        <v>0</v>
      </c>
      <c r="AC107" s="436">
        <f t="shared" si="49"/>
        <v>0</v>
      </c>
      <c r="AD107" s="436">
        <f t="shared" si="50"/>
        <v>0</v>
      </c>
      <c r="AE107" s="436">
        <f t="shared" si="51"/>
        <v>0</v>
      </c>
      <c r="AF107" s="436">
        <f t="shared" si="52"/>
        <v>0</v>
      </c>
      <c r="AG107" s="436">
        <f t="shared" si="53"/>
        <v>0</v>
      </c>
      <c r="AH107" s="436">
        <f t="shared" si="54"/>
        <v>0</v>
      </c>
      <c r="AI107" s="427"/>
      <c r="AJ107" s="441">
        <f t="shared" si="55"/>
        <v>0</v>
      </c>
      <c r="AK107" s="441">
        <f t="shared" si="56"/>
        <v>0</v>
      </c>
      <c r="AL107" s="441">
        <f t="shared" si="57"/>
        <v>0</v>
      </c>
      <c r="AN107" s="436">
        <v>21</v>
      </c>
      <c r="AO107" s="436">
        <f t="shared" si="58"/>
        <v>0</v>
      </c>
      <c r="AP107" s="436">
        <f t="shared" si="59"/>
        <v>0</v>
      </c>
      <c r="AQ107" s="442" t="s">
        <v>1552</v>
      </c>
      <c r="AV107" s="436">
        <f t="shared" si="60"/>
        <v>0</v>
      </c>
      <c r="AW107" s="436">
        <f t="shared" si="61"/>
        <v>0</v>
      </c>
      <c r="AX107" s="436">
        <f t="shared" si="62"/>
        <v>0</v>
      </c>
      <c r="AY107" s="437" t="s">
        <v>1553</v>
      </c>
      <c r="AZ107" s="437" t="s">
        <v>1554</v>
      </c>
      <c r="BA107" s="427" t="s">
        <v>1349</v>
      </c>
      <c r="BC107" s="436">
        <f t="shared" si="63"/>
        <v>0</v>
      </c>
      <c r="BD107" s="436">
        <f t="shared" si="64"/>
        <v>0</v>
      </c>
      <c r="BE107" s="436">
        <v>0</v>
      </c>
      <c r="BF107" s="436">
        <f>107</f>
        <v>107</v>
      </c>
      <c r="BH107" s="441">
        <f t="shared" si="65"/>
        <v>0</v>
      </c>
      <c r="BI107" s="441">
        <f t="shared" si="66"/>
        <v>0</v>
      </c>
      <c r="BJ107" s="441">
        <f t="shared" si="67"/>
        <v>0</v>
      </c>
    </row>
    <row r="108" spans="1:62">
      <c r="A108" s="440" t="s">
        <v>1611</v>
      </c>
      <c r="B108" s="440" t="s">
        <v>1612</v>
      </c>
      <c r="C108" s="485" t="s">
        <v>1613</v>
      </c>
      <c r="D108" s="486"/>
      <c r="E108" s="486"/>
      <c r="F108" s="440" t="s">
        <v>98</v>
      </c>
      <c r="G108" s="441">
        <v>6</v>
      </c>
      <c r="H108" s="441">
        <v>0</v>
      </c>
      <c r="I108" s="441">
        <f t="shared" si="44"/>
        <v>0</v>
      </c>
      <c r="J108" s="441">
        <f t="shared" si="45"/>
        <v>0</v>
      </c>
      <c r="K108" s="441">
        <f t="shared" si="46"/>
        <v>0</v>
      </c>
      <c r="L108" s="442" t="s">
        <v>1352</v>
      </c>
      <c r="Z108" s="436">
        <f t="shared" si="47"/>
        <v>0</v>
      </c>
      <c r="AB108" s="436">
        <f t="shared" si="48"/>
        <v>0</v>
      </c>
      <c r="AC108" s="436">
        <f t="shared" si="49"/>
        <v>0</v>
      </c>
      <c r="AD108" s="436">
        <f t="shared" si="50"/>
        <v>0</v>
      </c>
      <c r="AE108" s="436">
        <f t="shared" si="51"/>
        <v>0</v>
      </c>
      <c r="AF108" s="436">
        <f t="shared" si="52"/>
        <v>0</v>
      </c>
      <c r="AG108" s="436">
        <f t="shared" si="53"/>
        <v>0</v>
      </c>
      <c r="AH108" s="436">
        <f t="shared" si="54"/>
        <v>0</v>
      </c>
      <c r="AI108" s="427"/>
      <c r="AJ108" s="441">
        <f t="shared" si="55"/>
        <v>0</v>
      </c>
      <c r="AK108" s="441">
        <f t="shared" si="56"/>
        <v>0</v>
      </c>
      <c r="AL108" s="441">
        <f t="shared" si="57"/>
        <v>0</v>
      </c>
      <c r="AN108" s="436">
        <v>21</v>
      </c>
      <c r="AO108" s="436">
        <f t="shared" si="58"/>
        <v>0</v>
      </c>
      <c r="AP108" s="436">
        <f t="shared" si="59"/>
        <v>0</v>
      </c>
      <c r="AQ108" s="442" t="s">
        <v>1552</v>
      </c>
      <c r="AV108" s="436">
        <f t="shared" si="60"/>
        <v>0</v>
      </c>
      <c r="AW108" s="436">
        <f t="shared" si="61"/>
        <v>0</v>
      </c>
      <c r="AX108" s="436">
        <f t="shared" si="62"/>
        <v>0</v>
      </c>
      <c r="AY108" s="437" t="s">
        <v>1553</v>
      </c>
      <c r="AZ108" s="437" t="s">
        <v>1554</v>
      </c>
      <c r="BA108" s="427" t="s">
        <v>1349</v>
      </c>
      <c r="BC108" s="436">
        <f t="shared" si="63"/>
        <v>0</v>
      </c>
      <c r="BD108" s="436">
        <f t="shared" si="64"/>
        <v>0</v>
      </c>
      <c r="BE108" s="436">
        <v>0</v>
      </c>
      <c r="BF108" s="436">
        <f>108</f>
        <v>108</v>
      </c>
      <c r="BH108" s="441">
        <f t="shared" si="65"/>
        <v>0</v>
      </c>
      <c r="BI108" s="441">
        <f t="shared" si="66"/>
        <v>0</v>
      </c>
      <c r="BJ108" s="441">
        <f t="shared" si="67"/>
        <v>0</v>
      </c>
    </row>
    <row r="109" spans="1:62">
      <c r="A109" s="443" t="s">
        <v>1614</v>
      </c>
      <c r="B109" s="443" t="s">
        <v>1615</v>
      </c>
      <c r="C109" s="487" t="s">
        <v>1616</v>
      </c>
      <c r="D109" s="488"/>
      <c r="E109" s="488"/>
      <c r="F109" s="443" t="s">
        <v>63</v>
      </c>
      <c r="G109" s="444">
        <v>23525.731080000001</v>
      </c>
      <c r="H109" s="444">
        <v>0</v>
      </c>
      <c r="I109" s="444">
        <f t="shared" si="44"/>
        <v>0</v>
      </c>
      <c r="J109" s="444">
        <f t="shared" si="45"/>
        <v>0</v>
      </c>
      <c r="K109" s="444">
        <f t="shared" si="46"/>
        <v>0</v>
      </c>
      <c r="L109" s="445" t="s">
        <v>1352</v>
      </c>
      <c r="Z109" s="436">
        <f t="shared" si="47"/>
        <v>0</v>
      </c>
      <c r="AB109" s="436">
        <f t="shared" si="48"/>
        <v>0</v>
      </c>
      <c r="AC109" s="436">
        <f t="shared" si="49"/>
        <v>0</v>
      </c>
      <c r="AD109" s="436">
        <f t="shared" si="50"/>
        <v>0</v>
      </c>
      <c r="AE109" s="436">
        <f t="shared" si="51"/>
        <v>0</v>
      </c>
      <c r="AF109" s="436">
        <f t="shared" si="52"/>
        <v>0</v>
      </c>
      <c r="AG109" s="436">
        <f t="shared" si="53"/>
        <v>0</v>
      </c>
      <c r="AH109" s="436">
        <f t="shared" si="54"/>
        <v>0</v>
      </c>
      <c r="AI109" s="427"/>
      <c r="AJ109" s="434">
        <f t="shared" si="55"/>
        <v>0</v>
      </c>
      <c r="AK109" s="434">
        <f t="shared" si="56"/>
        <v>0</v>
      </c>
      <c r="AL109" s="434">
        <f t="shared" si="57"/>
        <v>0</v>
      </c>
      <c r="AN109" s="436">
        <v>21</v>
      </c>
      <c r="AO109" s="436">
        <f>H109*0</f>
        <v>0</v>
      </c>
      <c r="AP109" s="436">
        <f>H109*(1-0)</f>
        <v>0</v>
      </c>
      <c r="AQ109" s="435" t="s">
        <v>860</v>
      </c>
      <c r="AV109" s="436">
        <f t="shared" si="60"/>
        <v>0</v>
      </c>
      <c r="AW109" s="436">
        <f t="shared" si="61"/>
        <v>0</v>
      </c>
      <c r="AX109" s="436">
        <f t="shared" si="62"/>
        <v>0</v>
      </c>
      <c r="AY109" s="437" t="s">
        <v>1553</v>
      </c>
      <c r="AZ109" s="437" t="s">
        <v>1554</v>
      </c>
      <c r="BA109" s="427" t="s">
        <v>1349</v>
      </c>
      <c r="BC109" s="436">
        <f t="shared" si="63"/>
        <v>0</v>
      </c>
      <c r="BD109" s="436">
        <f t="shared" si="64"/>
        <v>0</v>
      </c>
      <c r="BE109" s="436">
        <v>0</v>
      </c>
      <c r="BF109" s="436">
        <f>109</f>
        <v>109</v>
      </c>
      <c r="BH109" s="434">
        <f t="shared" si="65"/>
        <v>0</v>
      </c>
      <c r="BI109" s="434">
        <f t="shared" si="66"/>
        <v>0</v>
      </c>
      <c r="BJ109" s="434">
        <f t="shared" si="67"/>
        <v>0</v>
      </c>
    </row>
    <row r="110" spans="1:62">
      <c r="A110" s="446"/>
      <c r="B110" s="446"/>
      <c r="C110" s="446"/>
      <c r="D110" s="446"/>
      <c r="E110" s="446"/>
      <c r="F110" s="446"/>
      <c r="G110" s="446"/>
      <c r="H110" s="446"/>
      <c r="I110" s="489" t="s">
        <v>1617</v>
      </c>
      <c r="J110" s="490"/>
      <c r="K110" s="447">
        <f>K12+K18+K24+K30+K33+K36+K40+K50+K54+K59+K62+K64+K66+K68+K70+K73+K82+K84+K86</f>
        <v>0</v>
      </c>
      <c r="L110" s="446"/>
    </row>
    <row r="111" spans="1:62" ht="11.25" customHeight="1">
      <c r="A111" s="448" t="s">
        <v>1618</v>
      </c>
    </row>
    <row r="112" spans="1:62">
      <c r="A112" s="483"/>
      <c r="B112" s="484"/>
      <c r="C112" s="484"/>
      <c r="D112" s="484"/>
      <c r="E112" s="484"/>
      <c r="F112" s="484"/>
      <c r="G112" s="484"/>
      <c r="H112" s="484"/>
      <c r="I112" s="484"/>
      <c r="J112" s="484"/>
      <c r="K112" s="484"/>
      <c r="L112" s="484"/>
    </row>
  </sheetData>
  <mergeCells count="128">
    <mergeCell ref="A1:L1"/>
    <mergeCell ref="A2:B3"/>
    <mergeCell ref="C2:C3"/>
    <mergeCell ref="D2:E3"/>
    <mergeCell ref="F2:G3"/>
    <mergeCell ref="H2:H3"/>
    <mergeCell ref="I2:L3"/>
    <mergeCell ref="A6:B7"/>
    <mergeCell ref="C6:C7"/>
    <mergeCell ref="D6:E7"/>
    <mergeCell ref="F6:G7"/>
    <mergeCell ref="H6:H7"/>
    <mergeCell ref="I6:L7"/>
    <mergeCell ref="A4:B5"/>
    <mergeCell ref="C4:C5"/>
    <mergeCell ref="D4:E5"/>
    <mergeCell ref="F4:G5"/>
    <mergeCell ref="H4:H5"/>
    <mergeCell ref="I4:L5"/>
    <mergeCell ref="C10:E10"/>
    <mergeCell ref="I10:K10"/>
    <mergeCell ref="C11:E11"/>
    <mergeCell ref="C12:E12"/>
    <mergeCell ref="C13:E13"/>
    <mergeCell ref="C14:E14"/>
    <mergeCell ref="A8:B9"/>
    <mergeCell ref="C8:C9"/>
    <mergeCell ref="D8:E9"/>
    <mergeCell ref="F8:G9"/>
    <mergeCell ref="H8:H9"/>
    <mergeCell ref="I8:L9"/>
    <mergeCell ref="C21:E21"/>
    <mergeCell ref="C22:E22"/>
    <mergeCell ref="C23:E23"/>
    <mergeCell ref="C24:E24"/>
    <mergeCell ref="C25:E25"/>
    <mergeCell ref="C26:E26"/>
    <mergeCell ref="C15:E15"/>
    <mergeCell ref="C16:E16"/>
    <mergeCell ref="C17:E17"/>
    <mergeCell ref="C18:E18"/>
    <mergeCell ref="C19:E19"/>
    <mergeCell ref="C20:E20"/>
    <mergeCell ref="C33:E33"/>
    <mergeCell ref="C34:E34"/>
    <mergeCell ref="C35:E35"/>
    <mergeCell ref="C36:E36"/>
    <mergeCell ref="C37:E37"/>
    <mergeCell ref="C38:E38"/>
    <mergeCell ref="C27:E27"/>
    <mergeCell ref="C28:E28"/>
    <mergeCell ref="C29:E29"/>
    <mergeCell ref="C30:E30"/>
    <mergeCell ref="C31:E31"/>
    <mergeCell ref="C32:E32"/>
    <mergeCell ref="C45:E45"/>
    <mergeCell ref="C46:E46"/>
    <mergeCell ref="C47:E47"/>
    <mergeCell ref="C48:E48"/>
    <mergeCell ref="C49:E49"/>
    <mergeCell ref="C50:E50"/>
    <mergeCell ref="C39:E39"/>
    <mergeCell ref="C40:E40"/>
    <mergeCell ref="C41:E41"/>
    <mergeCell ref="C42:E42"/>
    <mergeCell ref="C43:E43"/>
    <mergeCell ref="C44:E44"/>
    <mergeCell ref="C57:E57"/>
    <mergeCell ref="C58:E58"/>
    <mergeCell ref="C59:E59"/>
    <mergeCell ref="C60:E60"/>
    <mergeCell ref="C61:E61"/>
    <mergeCell ref="C62:E62"/>
    <mergeCell ref="C51:E51"/>
    <mergeCell ref="C52:E52"/>
    <mergeCell ref="C53:E53"/>
    <mergeCell ref="C54:E54"/>
    <mergeCell ref="C55:E55"/>
    <mergeCell ref="C56:E56"/>
    <mergeCell ref="C69:E69"/>
    <mergeCell ref="C70:E70"/>
    <mergeCell ref="C71:E71"/>
    <mergeCell ref="C72:E72"/>
    <mergeCell ref="C73:E73"/>
    <mergeCell ref="C74:E74"/>
    <mergeCell ref="C63:E63"/>
    <mergeCell ref="C64:E64"/>
    <mergeCell ref="C65:E65"/>
    <mergeCell ref="C66:E66"/>
    <mergeCell ref="C67:E67"/>
    <mergeCell ref="C68:E68"/>
    <mergeCell ref="C81:E81"/>
    <mergeCell ref="C82:E82"/>
    <mergeCell ref="C83:E83"/>
    <mergeCell ref="C84:E84"/>
    <mergeCell ref="C85:E85"/>
    <mergeCell ref="C86:E86"/>
    <mergeCell ref="C75:E75"/>
    <mergeCell ref="C76:E76"/>
    <mergeCell ref="C77:E77"/>
    <mergeCell ref="C78:E78"/>
    <mergeCell ref="C79:E79"/>
    <mergeCell ref="C80:E80"/>
    <mergeCell ref="C93:E93"/>
    <mergeCell ref="C94:E94"/>
    <mergeCell ref="C95:E95"/>
    <mergeCell ref="C96:E96"/>
    <mergeCell ref="C97:E97"/>
    <mergeCell ref="C98:E98"/>
    <mergeCell ref="C87:E87"/>
    <mergeCell ref="C88:E88"/>
    <mergeCell ref="C89:E89"/>
    <mergeCell ref="C90:E90"/>
    <mergeCell ref="C91:E91"/>
    <mergeCell ref="C92:E92"/>
    <mergeCell ref="A112:L112"/>
    <mergeCell ref="C105:E105"/>
    <mergeCell ref="C106:E106"/>
    <mergeCell ref="C107:E107"/>
    <mergeCell ref="C108:E108"/>
    <mergeCell ref="C109:E109"/>
    <mergeCell ref="I110:J110"/>
    <mergeCell ref="C99:E99"/>
    <mergeCell ref="C100:E100"/>
    <mergeCell ref="C101:E101"/>
    <mergeCell ref="C102:E102"/>
    <mergeCell ref="C103:E103"/>
    <mergeCell ref="C104:E104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8123F-E71F-4BD3-93D2-B0334F46AC14}">
  <dimension ref="A1:BH5003"/>
  <sheetViews>
    <sheetView tabSelected="1" topLeftCell="A5" workbookViewId="0">
      <selection activeCell="AB27" sqref="AB27"/>
    </sheetView>
  </sheetViews>
  <sheetFormatPr defaultRowHeight="15" outlineLevelRow="1"/>
  <cols>
    <col min="1" max="1" width="3.42578125" customWidth="1"/>
    <col min="2" max="2" width="12.5703125" style="255" customWidth="1"/>
    <col min="3" max="3" width="38.28515625" style="25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4" width="0" hidden="1" customWidth="1"/>
    <col min="29" max="29" width="0" hidden="1" customWidth="1"/>
    <col min="31" max="41" width="0" hidden="1" customWidth="1"/>
  </cols>
  <sheetData>
    <row r="1" spans="1:60" ht="15.75" customHeight="1">
      <c r="A1" s="474" t="s">
        <v>602</v>
      </c>
      <c r="B1" s="474"/>
      <c r="C1" s="474"/>
      <c r="D1" s="474"/>
      <c r="E1" s="474"/>
      <c r="F1" s="474"/>
      <c r="G1" s="474"/>
      <c r="AG1" t="s">
        <v>603</v>
      </c>
    </row>
    <row r="2" spans="1:60" ht="24.95" customHeight="1">
      <c r="A2" s="253" t="s">
        <v>604</v>
      </c>
      <c r="B2" s="254" t="s">
        <v>605</v>
      </c>
      <c r="C2" s="475" t="s">
        <v>606</v>
      </c>
      <c r="D2" s="476"/>
      <c r="E2" s="476"/>
      <c r="F2" s="476"/>
      <c r="G2" s="477"/>
      <c r="AG2" t="s">
        <v>607</v>
      </c>
    </row>
    <row r="3" spans="1:60" ht="24.95" customHeight="1">
      <c r="A3" s="253" t="s">
        <v>608</v>
      </c>
      <c r="B3" s="254" t="s">
        <v>1619</v>
      </c>
      <c r="C3" s="475" t="s">
        <v>1620</v>
      </c>
      <c r="D3" s="476"/>
      <c r="E3" s="476"/>
      <c r="F3" s="476"/>
      <c r="G3" s="477"/>
      <c r="AC3" s="255" t="s">
        <v>611</v>
      </c>
      <c r="AG3" t="s">
        <v>612</v>
      </c>
    </row>
    <row r="4" spans="1:60" ht="24.95" customHeight="1">
      <c r="A4" s="256" t="s">
        <v>613</v>
      </c>
      <c r="B4" s="257" t="s">
        <v>1619</v>
      </c>
      <c r="C4" s="478" t="s">
        <v>1621</v>
      </c>
      <c r="D4" s="479"/>
      <c r="E4" s="479"/>
      <c r="F4" s="479"/>
      <c r="G4" s="480"/>
      <c r="AG4" t="s">
        <v>616</v>
      </c>
    </row>
    <row r="5" spans="1:60">
      <c r="D5" s="258"/>
    </row>
    <row r="6" spans="1:60" ht="60">
      <c r="A6" s="259" t="s">
        <v>6</v>
      </c>
      <c r="B6" s="260" t="s">
        <v>7</v>
      </c>
      <c r="C6" s="260" t="s">
        <v>8</v>
      </c>
      <c r="D6" s="261" t="s">
        <v>9</v>
      </c>
      <c r="E6" s="259" t="s">
        <v>617</v>
      </c>
      <c r="F6" s="262" t="s">
        <v>618</v>
      </c>
      <c r="G6" s="259" t="s">
        <v>619</v>
      </c>
      <c r="H6" s="263" t="s">
        <v>60</v>
      </c>
      <c r="I6" s="263" t="s">
        <v>620</v>
      </c>
      <c r="J6" s="263" t="s">
        <v>621</v>
      </c>
      <c r="K6" s="263" t="s">
        <v>622</v>
      </c>
      <c r="L6" s="263" t="s">
        <v>623</v>
      </c>
      <c r="M6" s="263" t="s">
        <v>624</v>
      </c>
      <c r="N6" s="263" t="s">
        <v>625</v>
      </c>
      <c r="O6" s="263" t="s">
        <v>626</v>
      </c>
      <c r="P6" s="263" t="s">
        <v>627</v>
      </c>
      <c r="Q6" s="263" t="s">
        <v>628</v>
      </c>
      <c r="R6" s="263" t="s">
        <v>629</v>
      </c>
      <c r="S6" s="263" t="s">
        <v>630</v>
      </c>
      <c r="T6" s="263" t="s">
        <v>631</v>
      </c>
      <c r="U6" s="263" t="s">
        <v>632</v>
      </c>
      <c r="V6" s="263" t="s">
        <v>633</v>
      </c>
      <c r="W6" s="263" t="s">
        <v>634</v>
      </c>
      <c r="X6" s="263" t="s">
        <v>635</v>
      </c>
    </row>
    <row r="7" spans="1:60" hidden="1">
      <c r="A7" s="264"/>
      <c r="B7" s="265"/>
      <c r="C7" s="265"/>
      <c r="D7" s="266"/>
      <c r="E7" s="267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8"/>
      <c r="S7" s="268"/>
      <c r="T7" s="268"/>
      <c r="U7" s="268"/>
      <c r="V7" s="268"/>
      <c r="W7" s="268"/>
      <c r="X7" s="268"/>
    </row>
    <row r="8" spans="1:60">
      <c r="A8" s="269" t="s">
        <v>13</v>
      </c>
      <c r="B8" s="270" t="s">
        <v>14</v>
      </c>
      <c r="C8" s="271" t="s">
        <v>15</v>
      </c>
      <c r="D8" s="272"/>
      <c r="E8" s="273"/>
      <c r="F8" s="274"/>
      <c r="G8" s="274">
        <f>SUMIF(AG9:AG24,"&lt;&gt;NOR",G9:G24)</f>
        <v>0</v>
      </c>
      <c r="H8" s="274"/>
      <c r="I8" s="274">
        <f>SUM(I9:I24)</f>
        <v>0</v>
      </c>
      <c r="J8" s="274"/>
      <c r="K8" s="274">
        <f>SUM(K9:K24)</f>
        <v>5775899.1999999993</v>
      </c>
      <c r="L8" s="274"/>
      <c r="M8" s="274">
        <f>SUM(M9:M24)</f>
        <v>0</v>
      </c>
      <c r="N8" s="274"/>
      <c r="O8" s="274">
        <f>SUM(O9:O24)</f>
        <v>13604.4</v>
      </c>
      <c r="P8" s="274"/>
      <c r="Q8" s="275">
        <f>SUM(Q9:Q24)</f>
        <v>0</v>
      </c>
      <c r="R8" s="276"/>
      <c r="S8" s="276"/>
      <c r="T8" s="276"/>
      <c r="U8" s="276"/>
      <c r="V8" s="276">
        <f>SUM(V9:V24)</f>
        <v>1002.74</v>
      </c>
      <c r="W8" s="276"/>
      <c r="X8" s="276"/>
      <c r="AG8" t="s">
        <v>636</v>
      </c>
    </row>
    <row r="9" spans="1:60" outlineLevel="1">
      <c r="A9" s="277">
        <v>1</v>
      </c>
      <c r="B9" s="278" t="s">
        <v>637</v>
      </c>
      <c r="C9" s="279" t="s">
        <v>638</v>
      </c>
      <c r="D9" s="280" t="s">
        <v>25</v>
      </c>
      <c r="E9" s="281">
        <v>6148</v>
      </c>
      <c r="F9" s="282"/>
      <c r="G9" s="282">
        <f>ROUND(E9*F9,2)</f>
        <v>0</v>
      </c>
      <c r="H9" s="282">
        <v>0</v>
      </c>
      <c r="I9" s="282">
        <f>ROUND(E9*H9,2)</f>
        <v>0</v>
      </c>
      <c r="J9" s="282">
        <v>101</v>
      </c>
      <c r="K9" s="282">
        <f>ROUND(E9*J9,2)</f>
        <v>620948</v>
      </c>
      <c r="L9" s="282">
        <v>21</v>
      </c>
      <c r="M9" s="282">
        <f>G9*(1+L9/100)</f>
        <v>0</v>
      </c>
      <c r="N9" s="282">
        <v>0</v>
      </c>
      <c r="O9" s="282">
        <f>ROUND(E9*N9,2)</f>
        <v>0</v>
      </c>
      <c r="P9" s="282">
        <v>0</v>
      </c>
      <c r="Q9" s="283">
        <f>ROUND(E9*P9,2)</f>
        <v>0</v>
      </c>
      <c r="R9" s="284"/>
      <c r="S9" s="284" t="s">
        <v>639</v>
      </c>
      <c r="T9" s="284" t="s">
        <v>639</v>
      </c>
      <c r="U9" s="284">
        <v>0.1</v>
      </c>
      <c r="V9" s="284">
        <f>ROUND(E9*U9,2)</f>
        <v>614.79999999999995</v>
      </c>
      <c r="W9" s="284"/>
      <c r="X9" s="284" t="s">
        <v>641</v>
      </c>
      <c r="Y9" s="285"/>
      <c r="Z9" s="285"/>
      <c r="AA9" s="285"/>
      <c r="AB9" s="285"/>
      <c r="AC9" s="285"/>
      <c r="AD9" s="285"/>
      <c r="AE9" s="285"/>
      <c r="AF9" s="285"/>
      <c r="AG9" s="285" t="s">
        <v>673</v>
      </c>
      <c r="AH9" s="285"/>
      <c r="AI9" s="285"/>
      <c r="AJ9" s="285"/>
      <c r="AK9" s="285"/>
      <c r="AL9" s="285"/>
      <c r="AM9" s="285"/>
      <c r="AN9" s="285"/>
      <c r="AO9" s="285"/>
      <c r="AP9" s="285"/>
      <c r="AQ9" s="285"/>
      <c r="AR9" s="285"/>
      <c r="AS9" s="285"/>
      <c r="AT9" s="285"/>
      <c r="AU9" s="285"/>
      <c r="AV9" s="285"/>
      <c r="AW9" s="285"/>
      <c r="AX9" s="285"/>
      <c r="AY9" s="285"/>
      <c r="AZ9" s="285"/>
      <c r="BA9" s="285"/>
      <c r="BB9" s="285"/>
      <c r="BC9" s="285"/>
      <c r="BD9" s="285"/>
      <c r="BE9" s="285"/>
      <c r="BF9" s="285"/>
      <c r="BG9" s="285"/>
      <c r="BH9" s="285"/>
    </row>
    <row r="10" spans="1:60" outlineLevel="1">
      <c r="A10" s="286"/>
      <c r="B10" s="287"/>
      <c r="C10" s="288" t="s">
        <v>1622</v>
      </c>
      <c r="D10" s="289"/>
      <c r="E10" s="290"/>
      <c r="F10" s="284"/>
      <c r="G10" s="284"/>
      <c r="H10" s="284"/>
      <c r="I10" s="284"/>
      <c r="J10" s="284"/>
      <c r="K10" s="284"/>
      <c r="L10" s="284"/>
      <c r="M10" s="284"/>
      <c r="N10" s="284"/>
      <c r="O10" s="284"/>
      <c r="P10" s="284"/>
      <c r="Q10" s="284"/>
      <c r="R10" s="284"/>
      <c r="S10" s="284"/>
      <c r="T10" s="284"/>
      <c r="U10" s="284"/>
      <c r="V10" s="284"/>
      <c r="W10" s="284"/>
      <c r="X10" s="284"/>
      <c r="Y10" s="285"/>
      <c r="Z10" s="285"/>
      <c r="AA10" s="285"/>
      <c r="AB10" s="285"/>
      <c r="AC10" s="285"/>
      <c r="AD10" s="285"/>
      <c r="AE10" s="285"/>
      <c r="AF10" s="285"/>
      <c r="AG10" s="285" t="s">
        <v>644</v>
      </c>
      <c r="AH10" s="285">
        <v>0</v>
      </c>
      <c r="AI10" s="285"/>
      <c r="AJ10" s="285"/>
      <c r="AK10" s="285"/>
      <c r="AL10" s="285"/>
      <c r="AM10" s="285"/>
      <c r="AN10" s="285"/>
      <c r="AO10" s="285"/>
      <c r="AP10" s="285"/>
      <c r="AQ10" s="285"/>
      <c r="AR10" s="285"/>
      <c r="AS10" s="285"/>
      <c r="AT10" s="285"/>
      <c r="AU10" s="285"/>
      <c r="AV10" s="285"/>
      <c r="AW10" s="285"/>
      <c r="AX10" s="285"/>
      <c r="AY10" s="285"/>
      <c r="AZ10" s="285"/>
      <c r="BA10" s="285"/>
      <c r="BB10" s="285"/>
      <c r="BC10" s="285"/>
      <c r="BD10" s="285"/>
      <c r="BE10" s="285"/>
      <c r="BF10" s="285"/>
      <c r="BG10" s="285"/>
      <c r="BH10" s="285"/>
    </row>
    <row r="11" spans="1:60" ht="22.5" outlineLevel="1">
      <c r="A11" s="286"/>
      <c r="B11" s="287"/>
      <c r="C11" s="288" t="s">
        <v>1623</v>
      </c>
      <c r="D11" s="289"/>
      <c r="E11" s="290"/>
      <c r="F11" s="284"/>
      <c r="G11" s="284"/>
      <c r="H11" s="284"/>
      <c r="I11" s="284"/>
      <c r="J11" s="284"/>
      <c r="K11" s="284"/>
      <c r="L11" s="284"/>
      <c r="M11" s="284"/>
      <c r="N11" s="284"/>
      <c r="O11" s="284"/>
      <c r="P11" s="284"/>
      <c r="Q11" s="284"/>
      <c r="R11" s="284"/>
      <c r="S11" s="284"/>
      <c r="T11" s="284"/>
      <c r="U11" s="284"/>
      <c r="V11" s="284"/>
      <c r="W11" s="284"/>
      <c r="X11" s="284"/>
      <c r="Y11" s="285"/>
      <c r="Z11" s="285"/>
      <c r="AA11" s="285"/>
      <c r="AB11" s="285"/>
      <c r="AC11" s="285"/>
      <c r="AD11" s="285"/>
      <c r="AE11" s="285"/>
      <c r="AF11" s="285"/>
      <c r="AG11" s="285" t="s">
        <v>644</v>
      </c>
      <c r="AH11" s="285">
        <v>0</v>
      </c>
      <c r="AI11" s="285"/>
      <c r="AJ11" s="285"/>
      <c r="AK11" s="285"/>
      <c r="AL11" s="285"/>
      <c r="AM11" s="285"/>
      <c r="AN11" s="285"/>
      <c r="AO11" s="285"/>
      <c r="AP11" s="285"/>
      <c r="AQ11" s="285"/>
      <c r="AR11" s="285"/>
      <c r="AS11" s="285"/>
      <c r="AT11" s="285"/>
      <c r="AU11" s="285"/>
      <c r="AV11" s="285"/>
      <c r="AW11" s="285"/>
      <c r="AX11" s="285"/>
      <c r="AY11" s="285"/>
      <c r="AZ11" s="285"/>
      <c r="BA11" s="285"/>
      <c r="BB11" s="285"/>
      <c r="BC11" s="285"/>
      <c r="BD11" s="285"/>
      <c r="BE11" s="285"/>
      <c r="BF11" s="285"/>
      <c r="BG11" s="285"/>
      <c r="BH11" s="285"/>
    </row>
    <row r="12" spans="1:60" outlineLevel="1">
      <c r="A12" s="286"/>
      <c r="B12" s="287"/>
      <c r="C12" s="288" t="s">
        <v>1624</v>
      </c>
      <c r="D12" s="289"/>
      <c r="E12" s="290">
        <v>1170</v>
      </c>
      <c r="F12" s="284"/>
      <c r="G12" s="284"/>
      <c r="H12" s="284"/>
      <c r="I12" s="284"/>
      <c r="J12" s="284"/>
      <c r="K12" s="284"/>
      <c r="L12" s="284"/>
      <c r="M12" s="284"/>
      <c r="N12" s="284"/>
      <c r="O12" s="284"/>
      <c r="P12" s="284"/>
      <c r="Q12" s="284"/>
      <c r="R12" s="284"/>
      <c r="S12" s="284"/>
      <c r="T12" s="284"/>
      <c r="U12" s="284"/>
      <c r="V12" s="284"/>
      <c r="W12" s="284"/>
      <c r="X12" s="284"/>
      <c r="Y12" s="285"/>
      <c r="Z12" s="285"/>
      <c r="AA12" s="285"/>
      <c r="AB12" s="285"/>
      <c r="AC12" s="285"/>
      <c r="AD12" s="285"/>
      <c r="AE12" s="285"/>
      <c r="AF12" s="285"/>
      <c r="AG12" s="285" t="s">
        <v>644</v>
      </c>
      <c r="AH12" s="285">
        <v>0</v>
      </c>
      <c r="AI12" s="285"/>
      <c r="AJ12" s="285"/>
      <c r="AK12" s="285"/>
      <c r="AL12" s="285"/>
      <c r="AM12" s="285"/>
      <c r="AN12" s="285"/>
      <c r="AO12" s="285"/>
      <c r="AP12" s="285"/>
      <c r="AQ12" s="285"/>
      <c r="AR12" s="285"/>
      <c r="AS12" s="285"/>
      <c r="AT12" s="285"/>
      <c r="AU12" s="285"/>
      <c r="AV12" s="285"/>
      <c r="AW12" s="285"/>
      <c r="AX12" s="285"/>
      <c r="AY12" s="285"/>
      <c r="AZ12" s="285"/>
      <c r="BA12" s="285"/>
      <c r="BB12" s="285"/>
      <c r="BC12" s="285"/>
      <c r="BD12" s="285"/>
      <c r="BE12" s="285"/>
      <c r="BF12" s="285"/>
      <c r="BG12" s="285"/>
      <c r="BH12" s="285"/>
    </row>
    <row r="13" spans="1:60" outlineLevel="1">
      <c r="A13" s="286"/>
      <c r="B13" s="287"/>
      <c r="C13" s="288" t="s">
        <v>894</v>
      </c>
      <c r="D13" s="289"/>
      <c r="E13" s="290"/>
      <c r="F13" s="284"/>
      <c r="G13" s="284"/>
      <c r="H13" s="284"/>
      <c r="I13" s="284"/>
      <c r="J13" s="284"/>
      <c r="K13" s="284"/>
      <c r="L13" s="284"/>
      <c r="M13" s="284"/>
      <c r="N13" s="284"/>
      <c r="O13" s="284"/>
      <c r="P13" s="284"/>
      <c r="Q13" s="284"/>
      <c r="R13" s="284"/>
      <c r="S13" s="284"/>
      <c r="T13" s="284"/>
      <c r="U13" s="284"/>
      <c r="V13" s="284"/>
      <c r="W13" s="284"/>
      <c r="X13" s="284"/>
      <c r="Y13" s="285"/>
      <c r="Z13" s="285"/>
      <c r="AA13" s="285"/>
      <c r="AB13" s="285"/>
      <c r="AC13" s="285"/>
      <c r="AD13" s="285"/>
      <c r="AE13" s="285"/>
      <c r="AF13" s="285"/>
      <c r="AG13" s="285" t="s">
        <v>644</v>
      </c>
      <c r="AH13" s="285">
        <v>0</v>
      </c>
      <c r="AI13" s="285"/>
      <c r="AJ13" s="285"/>
      <c r="AK13" s="285"/>
      <c r="AL13" s="285"/>
      <c r="AM13" s="285"/>
      <c r="AN13" s="285"/>
      <c r="AO13" s="285"/>
      <c r="AP13" s="285"/>
      <c r="AQ13" s="285"/>
      <c r="AR13" s="285"/>
      <c r="AS13" s="285"/>
      <c r="AT13" s="285"/>
      <c r="AU13" s="285"/>
      <c r="AV13" s="285"/>
      <c r="AW13" s="285"/>
      <c r="AX13" s="285"/>
      <c r="AY13" s="285"/>
      <c r="AZ13" s="285"/>
      <c r="BA13" s="285"/>
      <c r="BB13" s="285"/>
      <c r="BC13" s="285"/>
      <c r="BD13" s="285"/>
      <c r="BE13" s="285"/>
      <c r="BF13" s="285"/>
      <c r="BG13" s="285"/>
      <c r="BH13" s="285"/>
    </row>
    <row r="14" spans="1:60" ht="22.5" outlineLevel="1">
      <c r="A14" s="286"/>
      <c r="B14" s="287"/>
      <c r="C14" s="288" t="s">
        <v>1625</v>
      </c>
      <c r="D14" s="289"/>
      <c r="E14" s="290">
        <v>3179</v>
      </c>
      <c r="F14" s="284"/>
      <c r="G14" s="284"/>
      <c r="H14" s="284"/>
      <c r="I14" s="284"/>
      <c r="J14" s="284"/>
      <c r="K14" s="284"/>
      <c r="L14" s="284"/>
      <c r="M14" s="284"/>
      <c r="N14" s="284"/>
      <c r="O14" s="284"/>
      <c r="P14" s="284"/>
      <c r="Q14" s="284"/>
      <c r="R14" s="284"/>
      <c r="S14" s="284"/>
      <c r="T14" s="284"/>
      <c r="U14" s="284"/>
      <c r="V14" s="284"/>
      <c r="W14" s="284"/>
      <c r="X14" s="284"/>
      <c r="Y14" s="285"/>
      <c r="Z14" s="285"/>
      <c r="AA14" s="285"/>
      <c r="AB14" s="285"/>
      <c r="AC14" s="285"/>
      <c r="AD14" s="285"/>
      <c r="AE14" s="285"/>
      <c r="AF14" s="285"/>
      <c r="AG14" s="285" t="s">
        <v>644</v>
      </c>
      <c r="AH14" s="285">
        <v>0</v>
      </c>
      <c r="AI14" s="285"/>
      <c r="AJ14" s="285"/>
      <c r="AK14" s="285"/>
      <c r="AL14" s="285"/>
      <c r="AM14" s="285"/>
      <c r="AN14" s="285"/>
      <c r="AO14" s="285"/>
      <c r="AP14" s="285"/>
      <c r="AQ14" s="285"/>
      <c r="AR14" s="285"/>
      <c r="AS14" s="285"/>
      <c r="AT14" s="285"/>
      <c r="AU14" s="285"/>
      <c r="AV14" s="285"/>
      <c r="AW14" s="285"/>
      <c r="AX14" s="285"/>
      <c r="AY14" s="285"/>
      <c r="AZ14" s="285"/>
      <c r="BA14" s="285"/>
      <c r="BB14" s="285"/>
      <c r="BC14" s="285"/>
      <c r="BD14" s="285"/>
      <c r="BE14" s="285"/>
      <c r="BF14" s="285"/>
      <c r="BG14" s="285"/>
      <c r="BH14" s="285"/>
    </row>
    <row r="15" spans="1:60" outlineLevel="1">
      <c r="A15" s="286"/>
      <c r="B15" s="287"/>
      <c r="C15" s="288" t="s">
        <v>894</v>
      </c>
      <c r="D15" s="289"/>
      <c r="E15" s="290"/>
      <c r="F15" s="284"/>
      <c r="G15" s="284"/>
      <c r="H15" s="284"/>
      <c r="I15" s="284"/>
      <c r="J15" s="284"/>
      <c r="K15" s="284"/>
      <c r="L15" s="284"/>
      <c r="M15" s="284"/>
      <c r="N15" s="284"/>
      <c r="O15" s="284"/>
      <c r="P15" s="284"/>
      <c r="Q15" s="284"/>
      <c r="R15" s="284"/>
      <c r="S15" s="284"/>
      <c r="T15" s="284"/>
      <c r="U15" s="284"/>
      <c r="V15" s="284"/>
      <c r="W15" s="284"/>
      <c r="X15" s="284"/>
      <c r="Y15" s="285"/>
      <c r="Z15" s="285"/>
      <c r="AA15" s="285"/>
      <c r="AB15" s="285"/>
      <c r="AC15" s="285"/>
      <c r="AD15" s="285"/>
      <c r="AE15" s="285"/>
      <c r="AF15" s="285"/>
      <c r="AG15" s="285" t="s">
        <v>644</v>
      </c>
      <c r="AH15" s="285">
        <v>0</v>
      </c>
      <c r="AI15" s="285"/>
      <c r="AJ15" s="285"/>
      <c r="AK15" s="285"/>
      <c r="AL15" s="285"/>
      <c r="AM15" s="285"/>
      <c r="AN15" s="285"/>
      <c r="AO15" s="285"/>
      <c r="AP15" s="285"/>
      <c r="AQ15" s="285"/>
      <c r="AR15" s="285"/>
      <c r="AS15" s="285"/>
      <c r="AT15" s="285"/>
      <c r="AU15" s="285"/>
      <c r="AV15" s="285"/>
      <c r="AW15" s="285"/>
      <c r="AX15" s="285"/>
      <c r="AY15" s="285"/>
      <c r="AZ15" s="285"/>
      <c r="BA15" s="285"/>
      <c r="BB15" s="285"/>
      <c r="BC15" s="285"/>
      <c r="BD15" s="285"/>
      <c r="BE15" s="285"/>
      <c r="BF15" s="285"/>
      <c r="BG15" s="285"/>
      <c r="BH15" s="285"/>
    </row>
    <row r="16" spans="1:60" ht="22.5" outlineLevel="1">
      <c r="A16" s="286"/>
      <c r="B16" s="287"/>
      <c r="C16" s="288" t="s">
        <v>1626</v>
      </c>
      <c r="D16" s="289"/>
      <c r="E16" s="290">
        <v>1175</v>
      </c>
      <c r="F16" s="284"/>
      <c r="G16" s="284"/>
      <c r="H16" s="284"/>
      <c r="I16" s="284"/>
      <c r="J16" s="284"/>
      <c r="K16" s="284"/>
      <c r="L16" s="284"/>
      <c r="M16" s="284"/>
      <c r="N16" s="284"/>
      <c r="O16" s="284"/>
      <c r="P16" s="284"/>
      <c r="Q16" s="284"/>
      <c r="R16" s="284"/>
      <c r="S16" s="284"/>
      <c r="T16" s="284"/>
      <c r="U16" s="284"/>
      <c r="V16" s="284"/>
      <c r="W16" s="284"/>
      <c r="X16" s="284"/>
      <c r="Y16" s="285"/>
      <c r="Z16" s="285"/>
      <c r="AA16" s="285"/>
      <c r="AB16" s="285"/>
      <c r="AC16" s="285"/>
      <c r="AD16" s="285"/>
      <c r="AE16" s="285"/>
      <c r="AF16" s="285"/>
      <c r="AG16" s="285" t="s">
        <v>644</v>
      </c>
      <c r="AH16" s="285">
        <v>0</v>
      </c>
      <c r="AI16" s="285"/>
      <c r="AJ16" s="285"/>
      <c r="AK16" s="285"/>
      <c r="AL16" s="285"/>
      <c r="AM16" s="285"/>
      <c r="AN16" s="285"/>
      <c r="AO16" s="285"/>
      <c r="AP16" s="285"/>
      <c r="AQ16" s="285"/>
      <c r="AR16" s="285"/>
      <c r="AS16" s="285"/>
      <c r="AT16" s="285"/>
      <c r="AU16" s="285"/>
      <c r="AV16" s="285"/>
      <c r="AW16" s="285"/>
      <c r="AX16" s="285"/>
      <c r="AY16" s="285"/>
      <c r="AZ16" s="285"/>
      <c r="BA16" s="285"/>
      <c r="BB16" s="285"/>
      <c r="BC16" s="285"/>
      <c r="BD16" s="285"/>
      <c r="BE16" s="285"/>
      <c r="BF16" s="285"/>
      <c r="BG16" s="285"/>
      <c r="BH16" s="285"/>
    </row>
    <row r="17" spans="1:60" outlineLevel="1">
      <c r="A17" s="286"/>
      <c r="B17" s="287"/>
      <c r="C17" s="288" t="s">
        <v>1627</v>
      </c>
      <c r="D17" s="289"/>
      <c r="E17" s="290">
        <v>-276</v>
      </c>
      <c r="F17" s="284"/>
      <c r="G17" s="284"/>
      <c r="H17" s="284"/>
      <c r="I17" s="284"/>
      <c r="J17" s="284"/>
      <c r="K17" s="284"/>
      <c r="L17" s="284"/>
      <c r="M17" s="284"/>
      <c r="N17" s="284"/>
      <c r="O17" s="284"/>
      <c r="P17" s="284"/>
      <c r="Q17" s="284"/>
      <c r="R17" s="284"/>
      <c r="S17" s="284"/>
      <c r="T17" s="284"/>
      <c r="U17" s="284"/>
      <c r="V17" s="284"/>
      <c r="W17" s="284"/>
      <c r="X17" s="284"/>
      <c r="Y17" s="285"/>
      <c r="Z17" s="285"/>
      <c r="AA17" s="285"/>
      <c r="AB17" s="285"/>
      <c r="AC17" s="285"/>
      <c r="AD17" s="285"/>
      <c r="AE17" s="285"/>
      <c r="AF17" s="285"/>
      <c r="AG17" s="285" t="s">
        <v>644</v>
      </c>
      <c r="AH17" s="285">
        <v>0</v>
      </c>
      <c r="AI17" s="285"/>
      <c r="AJ17" s="285"/>
      <c r="AK17" s="285"/>
      <c r="AL17" s="285"/>
      <c r="AM17" s="285"/>
      <c r="AN17" s="285"/>
      <c r="AO17" s="285"/>
      <c r="AP17" s="285"/>
      <c r="AQ17" s="285"/>
      <c r="AR17" s="285"/>
      <c r="AS17" s="285"/>
      <c r="AT17" s="285"/>
      <c r="AU17" s="285"/>
      <c r="AV17" s="285"/>
      <c r="AW17" s="285"/>
      <c r="AX17" s="285"/>
      <c r="AY17" s="285"/>
      <c r="AZ17" s="285"/>
      <c r="BA17" s="285"/>
      <c r="BB17" s="285"/>
      <c r="BC17" s="285"/>
      <c r="BD17" s="285"/>
      <c r="BE17" s="285"/>
      <c r="BF17" s="285"/>
      <c r="BG17" s="285"/>
      <c r="BH17" s="285"/>
    </row>
    <row r="18" spans="1:60" outlineLevel="1">
      <c r="A18" s="286"/>
      <c r="B18" s="287"/>
      <c r="C18" s="288" t="s">
        <v>894</v>
      </c>
      <c r="D18" s="289"/>
      <c r="E18" s="290"/>
      <c r="F18" s="284"/>
      <c r="G18" s="284"/>
      <c r="H18" s="284"/>
      <c r="I18" s="284"/>
      <c r="J18" s="284"/>
      <c r="K18" s="284"/>
      <c r="L18" s="284"/>
      <c r="M18" s="284"/>
      <c r="N18" s="284"/>
      <c r="O18" s="284"/>
      <c r="P18" s="284"/>
      <c r="Q18" s="284"/>
      <c r="R18" s="284"/>
      <c r="S18" s="284"/>
      <c r="T18" s="284"/>
      <c r="U18" s="284"/>
      <c r="V18" s="284"/>
      <c r="W18" s="284"/>
      <c r="X18" s="284"/>
      <c r="Y18" s="285"/>
      <c r="Z18" s="285"/>
      <c r="AA18" s="285"/>
      <c r="AB18" s="285"/>
      <c r="AC18" s="285"/>
      <c r="AD18" s="285"/>
      <c r="AE18" s="285"/>
      <c r="AF18" s="285"/>
      <c r="AG18" s="285" t="s">
        <v>644</v>
      </c>
      <c r="AH18" s="285">
        <v>0</v>
      </c>
      <c r="AI18" s="285"/>
      <c r="AJ18" s="285"/>
      <c r="AK18" s="285"/>
      <c r="AL18" s="285"/>
      <c r="AM18" s="285"/>
      <c r="AN18" s="285"/>
      <c r="AO18" s="285"/>
      <c r="AP18" s="285"/>
      <c r="AQ18" s="285"/>
      <c r="AR18" s="285"/>
      <c r="AS18" s="285"/>
      <c r="AT18" s="285"/>
      <c r="AU18" s="285"/>
      <c r="AV18" s="285"/>
      <c r="AW18" s="285"/>
      <c r="AX18" s="285"/>
      <c r="AY18" s="285"/>
      <c r="AZ18" s="285"/>
      <c r="BA18" s="285"/>
      <c r="BB18" s="285"/>
      <c r="BC18" s="285"/>
      <c r="BD18" s="285"/>
      <c r="BE18" s="285"/>
      <c r="BF18" s="285"/>
      <c r="BG18" s="285"/>
      <c r="BH18" s="285"/>
    </row>
    <row r="19" spans="1:60" ht="22.5" outlineLevel="1">
      <c r="A19" s="286"/>
      <c r="B19" s="287"/>
      <c r="C19" s="288" t="s">
        <v>1628</v>
      </c>
      <c r="D19" s="289"/>
      <c r="E19" s="290">
        <v>900</v>
      </c>
      <c r="F19" s="284"/>
      <c r="G19" s="284"/>
      <c r="H19" s="284"/>
      <c r="I19" s="284"/>
      <c r="J19" s="284"/>
      <c r="K19" s="284"/>
      <c r="L19" s="284"/>
      <c r="M19" s="284"/>
      <c r="N19" s="284"/>
      <c r="O19" s="284"/>
      <c r="P19" s="284"/>
      <c r="Q19" s="284"/>
      <c r="R19" s="284"/>
      <c r="S19" s="284"/>
      <c r="T19" s="284"/>
      <c r="U19" s="284"/>
      <c r="V19" s="284"/>
      <c r="W19" s="284"/>
      <c r="X19" s="284"/>
      <c r="Y19" s="285"/>
      <c r="Z19" s="285"/>
      <c r="AA19" s="285"/>
      <c r="AB19" s="285"/>
      <c r="AC19" s="285"/>
      <c r="AD19" s="285"/>
      <c r="AE19" s="285"/>
      <c r="AF19" s="285"/>
      <c r="AG19" s="285" t="s">
        <v>644</v>
      </c>
      <c r="AH19" s="285">
        <v>0</v>
      </c>
      <c r="AI19" s="285"/>
      <c r="AJ19" s="285"/>
      <c r="AK19" s="285"/>
      <c r="AL19" s="285"/>
      <c r="AM19" s="285"/>
      <c r="AN19" s="285"/>
      <c r="AO19" s="285"/>
      <c r="AP19" s="285"/>
      <c r="AQ19" s="285"/>
      <c r="AR19" s="285"/>
      <c r="AS19" s="285"/>
      <c r="AT19" s="285"/>
      <c r="AU19" s="285"/>
      <c r="AV19" s="285"/>
      <c r="AW19" s="285"/>
      <c r="AX19" s="285"/>
      <c r="AY19" s="285"/>
      <c r="AZ19" s="285"/>
      <c r="BA19" s="285"/>
      <c r="BB19" s="285"/>
      <c r="BC19" s="285"/>
      <c r="BD19" s="285"/>
      <c r="BE19" s="285"/>
      <c r="BF19" s="285"/>
      <c r="BG19" s="285"/>
      <c r="BH19" s="285"/>
    </row>
    <row r="20" spans="1:60" outlineLevel="1">
      <c r="A20" s="291">
        <v>2</v>
      </c>
      <c r="B20" s="292" t="s">
        <v>645</v>
      </c>
      <c r="C20" s="293" t="s">
        <v>646</v>
      </c>
      <c r="D20" s="294" t="s">
        <v>25</v>
      </c>
      <c r="E20" s="295">
        <v>6148</v>
      </c>
      <c r="F20" s="296"/>
      <c r="G20" s="296">
        <f>ROUND(E20*F20,2)</f>
        <v>0</v>
      </c>
      <c r="H20" s="296">
        <v>0</v>
      </c>
      <c r="I20" s="296">
        <f>ROUND(E20*H20,2)</f>
        <v>0</v>
      </c>
      <c r="J20" s="296">
        <v>23.8</v>
      </c>
      <c r="K20" s="296">
        <f>ROUND(E20*J20,2)</f>
        <v>146322.4</v>
      </c>
      <c r="L20" s="296">
        <v>21</v>
      </c>
      <c r="M20" s="296">
        <f>G20*(1+L20/100)</f>
        <v>0</v>
      </c>
      <c r="N20" s="296">
        <v>0</v>
      </c>
      <c r="O20" s="296">
        <f>ROUND(E20*N20,2)</f>
        <v>0</v>
      </c>
      <c r="P20" s="296">
        <v>0</v>
      </c>
      <c r="Q20" s="297">
        <f>ROUND(E20*P20,2)</f>
        <v>0</v>
      </c>
      <c r="R20" s="284"/>
      <c r="S20" s="284" t="s">
        <v>639</v>
      </c>
      <c r="T20" s="284" t="s">
        <v>639</v>
      </c>
      <c r="U20" s="284">
        <v>4.3099999999999999E-2</v>
      </c>
      <c r="V20" s="284">
        <f>ROUND(E20*U20,2)</f>
        <v>264.98</v>
      </c>
      <c r="W20" s="284"/>
      <c r="X20" s="284" t="s">
        <v>641</v>
      </c>
      <c r="Y20" s="285"/>
      <c r="Z20" s="285"/>
      <c r="AA20" s="285"/>
      <c r="AB20" s="285"/>
      <c r="AC20" s="285"/>
      <c r="AD20" s="285"/>
      <c r="AE20" s="285"/>
      <c r="AF20" s="285"/>
      <c r="AG20" s="285" t="s">
        <v>673</v>
      </c>
      <c r="AH20" s="285"/>
      <c r="AI20" s="285"/>
      <c r="AJ20" s="285"/>
      <c r="AK20" s="285"/>
      <c r="AL20" s="285"/>
      <c r="AM20" s="285"/>
      <c r="AN20" s="285"/>
      <c r="AO20" s="285"/>
      <c r="AP20" s="285"/>
      <c r="AQ20" s="285"/>
      <c r="AR20" s="285"/>
      <c r="AS20" s="285"/>
      <c r="AT20" s="285"/>
      <c r="AU20" s="285"/>
      <c r="AV20" s="285"/>
      <c r="AW20" s="285"/>
      <c r="AX20" s="285"/>
      <c r="AY20" s="285"/>
      <c r="AZ20" s="285"/>
      <c r="BA20" s="285"/>
      <c r="BB20" s="285"/>
      <c r="BC20" s="285"/>
      <c r="BD20" s="285"/>
      <c r="BE20" s="285"/>
      <c r="BF20" s="285"/>
      <c r="BG20" s="285"/>
      <c r="BH20" s="285"/>
    </row>
    <row r="21" spans="1:60" ht="22.5" outlineLevel="1">
      <c r="A21" s="291">
        <v>3</v>
      </c>
      <c r="B21" s="292" t="s">
        <v>45</v>
      </c>
      <c r="C21" s="293" t="s">
        <v>648</v>
      </c>
      <c r="D21" s="294" t="s">
        <v>25</v>
      </c>
      <c r="E21" s="295">
        <v>6148</v>
      </c>
      <c r="F21" s="296"/>
      <c r="G21" s="296">
        <f>ROUND(E21*F21,2)</f>
        <v>0</v>
      </c>
      <c r="H21" s="296">
        <v>0</v>
      </c>
      <c r="I21" s="296">
        <f>ROUND(E21*H21,2)</f>
        <v>0</v>
      </c>
      <c r="J21" s="296">
        <v>267</v>
      </c>
      <c r="K21" s="296">
        <f>ROUND(E21*J21,2)</f>
        <v>1641516</v>
      </c>
      <c r="L21" s="296">
        <v>21</v>
      </c>
      <c r="M21" s="296">
        <f>G21*(1+L21/100)</f>
        <v>0</v>
      </c>
      <c r="N21" s="296">
        <v>0</v>
      </c>
      <c r="O21" s="296">
        <f>ROUND(E21*N21,2)</f>
        <v>0</v>
      </c>
      <c r="P21" s="296">
        <v>0</v>
      </c>
      <c r="Q21" s="297">
        <f>ROUND(E21*P21,2)</f>
        <v>0</v>
      </c>
      <c r="R21" s="284"/>
      <c r="S21" s="284" t="s">
        <v>639</v>
      </c>
      <c r="T21" s="284" t="s">
        <v>639</v>
      </c>
      <c r="U21" s="284">
        <v>1.0999999999999999E-2</v>
      </c>
      <c r="V21" s="284">
        <f>ROUND(E21*U21,2)</f>
        <v>67.63</v>
      </c>
      <c r="W21" s="284"/>
      <c r="X21" s="284" t="s">
        <v>641</v>
      </c>
      <c r="Y21" s="285"/>
      <c r="Z21" s="285"/>
      <c r="AA21" s="285"/>
      <c r="AB21" s="285"/>
      <c r="AC21" s="285"/>
      <c r="AD21" s="285"/>
      <c r="AE21" s="285"/>
      <c r="AF21" s="285"/>
      <c r="AG21" s="285" t="s">
        <v>673</v>
      </c>
      <c r="AH21" s="285"/>
      <c r="AI21" s="285"/>
      <c r="AJ21" s="285"/>
      <c r="AK21" s="285"/>
      <c r="AL21" s="285"/>
      <c r="AM21" s="285"/>
      <c r="AN21" s="285"/>
      <c r="AO21" s="285"/>
      <c r="AP21" s="285"/>
      <c r="AQ21" s="285"/>
      <c r="AR21" s="285"/>
      <c r="AS21" s="285"/>
      <c r="AT21" s="285"/>
      <c r="AU21" s="285"/>
      <c r="AV21" s="285"/>
      <c r="AW21" s="285"/>
      <c r="AX21" s="285"/>
      <c r="AY21" s="285"/>
      <c r="AZ21" s="285"/>
      <c r="BA21" s="285"/>
      <c r="BB21" s="285"/>
      <c r="BC21" s="285"/>
      <c r="BD21" s="285"/>
      <c r="BE21" s="285"/>
      <c r="BF21" s="285"/>
      <c r="BG21" s="285"/>
      <c r="BH21" s="285"/>
    </row>
    <row r="22" spans="1:60" outlineLevel="1">
      <c r="A22" s="291">
        <v>4</v>
      </c>
      <c r="B22" s="292" t="s">
        <v>286</v>
      </c>
      <c r="C22" s="293" t="s">
        <v>661</v>
      </c>
      <c r="D22" s="294" t="s">
        <v>25</v>
      </c>
      <c r="E22" s="295">
        <v>6148</v>
      </c>
      <c r="F22" s="296"/>
      <c r="G22" s="296">
        <f>ROUND(E22*F22,2)</f>
        <v>0</v>
      </c>
      <c r="H22" s="296">
        <v>0</v>
      </c>
      <c r="I22" s="296">
        <f>ROUND(E22*H22,2)</f>
        <v>0</v>
      </c>
      <c r="J22" s="296">
        <v>16.600000000000001</v>
      </c>
      <c r="K22" s="296">
        <f>ROUND(E22*J22,2)</f>
        <v>102056.8</v>
      </c>
      <c r="L22" s="296">
        <v>21</v>
      </c>
      <c r="M22" s="296">
        <f>G22*(1+L22/100)</f>
        <v>0</v>
      </c>
      <c r="N22" s="296">
        <v>0</v>
      </c>
      <c r="O22" s="296">
        <f>ROUND(E22*N22,2)</f>
        <v>0</v>
      </c>
      <c r="P22" s="296">
        <v>0</v>
      </c>
      <c r="Q22" s="297">
        <f>ROUND(E22*P22,2)</f>
        <v>0</v>
      </c>
      <c r="R22" s="284"/>
      <c r="S22" s="284" t="s">
        <v>639</v>
      </c>
      <c r="T22" s="284" t="s">
        <v>639</v>
      </c>
      <c r="U22" s="284">
        <v>8.9999999999999993E-3</v>
      </c>
      <c r="V22" s="284">
        <f>ROUND(E22*U22,2)</f>
        <v>55.33</v>
      </c>
      <c r="W22" s="284"/>
      <c r="X22" s="284" t="s">
        <v>641</v>
      </c>
      <c r="Y22" s="285"/>
      <c r="Z22" s="285"/>
      <c r="AA22" s="285"/>
      <c r="AB22" s="285"/>
      <c r="AC22" s="285"/>
      <c r="AD22" s="285"/>
      <c r="AE22" s="285"/>
      <c r="AF22" s="285"/>
      <c r="AG22" s="285" t="s">
        <v>673</v>
      </c>
      <c r="AH22" s="285"/>
      <c r="AI22" s="285"/>
      <c r="AJ22" s="285"/>
      <c r="AK22" s="285"/>
      <c r="AL22" s="285"/>
      <c r="AM22" s="285"/>
      <c r="AN22" s="285"/>
      <c r="AO22" s="285"/>
      <c r="AP22" s="285"/>
      <c r="AQ22" s="285"/>
      <c r="AR22" s="285"/>
      <c r="AS22" s="285"/>
      <c r="AT22" s="285"/>
      <c r="AU22" s="285"/>
      <c r="AV22" s="285"/>
      <c r="AW22" s="285"/>
      <c r="AX22" s="285"/>
      <c r="AY22" s="285"/>
      <c r="AZ22" s="285"/>
      <c r="BA22" s="285"/>
      <c r="BB22" s="285"/>
      <c r="BC22" s="285"/>
      <c r="BD22" s="285"/>
      <c r="BE22" s="285"/>
      <c r="BF22" s="285"/>
      <c r="BG22" s="285"/>
      <c r="BH22" s="285"/>
    </row>
    <row r="23" spans="1:60" outlineLevel="1">
      <c r="A23" s="277">
        <v>5</v>
      </c>
      <c r="B23" s="278" t="s">
        <v>668</v>
      </c>
      <c r="C23" s="279" t="s">
        <v>669</v>
      </c>
      <c r="D23" s="280" t="s">
        <v>670</v>
      </c>
      <c r="E23" s="281">
        <v>13604.4</v>
      </c>
      <c r="F23" s="282"/>
      <c r="G23" s="282">
        <f>ROUND(E23*F23,2)</f>
        <v>0</v>
      </c>
      <c r="H23" s="282">
        <v>0</v>
      </c>
      <c r="I23" s="282">
        <f>ROUND(E23*H23,2)</f>
        <v>0</v>
      </c>
      <c r="J23" s="282">
        <v>240</v>
      </c>
      <c r="K23" s="282">
        <f>ROUND(E23*J23,2)</f>
        <v>3265056</v>
      </c>
      <c r="L23" s="282">
        <v>21</v>
      </c>
      <c r="M23" s="282">
        <f>G23*(1+L23/100)</f>
        <v>0</v>
      </c>
      <c r="N23" s="282">
        <v>1</v>
      </c>
      <c r="O23" s="282">
        <f>ROUND(E23*N23,2)</f>
        <v>13604.4</v>
      </c>
      <c r="P23" s="282">
        <v>0</v>
      </c>
      <c r="Q23" s="283">
        <f>ROUND(E23*P23,2)</f>
        <v>0</v>
      </c>
      <c r="R23" s="284"/>
      <c r="S23" s="284" t="s">
        <v>671</v>
      </c>
      <c r="T23" s="284" t="s">
        <v>672</v>
      </c>
      <c r="U23" s="284">
        <v>0</v>
      </c>
      <c r="V23" s="284">
        <f>ROUND(E23*U23,2)</f>
        <v>0</v>
      </c>
      <c r="W23" s="284"/>
      <c r="X23" s="284" t="s">
        <v>641</v>
      </c>
      <c r="Y23" s="285"/>
      <c r="Z23" s="285"/>
      <c r="AA23" s="285"/>
      <c r="AB23" s="285"/>
      <c r="AC23" s="285"/>
      <c r="AD23" s="285"/>
      <c r="AE23" s="285"/>
      <c r="AF23" s="285"/>
      <c r="AG23" s="285" t="s">
        <v>673</v>
      </c>
      <c r="AH23" s="285"/>
      <c r="AI23" s="285"/>
      <c r="AJ23" s="285"/>
      <c r="AK23" s="285"/>
      <c r="AL23" s="285"/>
      <c r="AM23" s="285"/>
      <c r="AN23" s="285"/>
      <c r="AO23" s="285"/>
      <c r="AP23" s="285"/>
      <c r="AQ23" s="285"/>
      <c r="AR23" s="285"/>
      <c r="AS23" s="285"/>
      <c r="AT23" s="285"/>
      <c r="AU23" s="285"/>
      <c r="AV23" s="285"/>
      <c r="AW23" s="285"/>
      <c r="AX23" s="285"/>
      <c r="AY23" s="285"/>
      <c r="AZ23" s="285"/>
      <c r="BA23" s="285"/>
      <c r="BB23" s="285"/>
      <c r="BC23" s="285"/>
      <c r="BD23" s="285"/>
      <c r="BE23" s="285"/>
      <c r="BF23" s="285"/>
      <c r="BG23" s="285"/>
      <c r="BH23" s="285"/>
    </row>
    <row r="24" spans="1:60" outlineLevel="1">
      <c r="A24" s="286"/>
      <c r="B24" s="287"/>
      <c r="C24" s="288" t="s">
        <v>1629</v>
      </c>
      <c r="D24" s="289"/>
      <c r="E24" s="290">
        <v>13604.4</v>
      </c>
      <c r="F24" s="284"/>
      <c r="G24" s="284"/>
      <c r="H24" s="284"/>
      <c r="I24" s="284"/>
      <c r="J24" s="284"/>
      <c r="K24" s="284"/>
      <c r="L24" s="284"/>
      <c r="M24" s="284"/>
      <c r="N24" s="284"/>
      <c r="O24" s="284"/>
      <c r="P24" s="284"/>
      <c r="Q24" s="284"/>
      <c r="R24" s="284"/>
      <c r="S24" s="284"/>
      <c r="T24" s="284"/>
      <c r="U24" s="284"/>
      <c r="V24" s="284"/>
      <c r="W24" s="284"/>
      <c r="X24" s="284"/>
      <c r="Y24" s="285"/>
      <c r="Z24" s="285"/>
      <c r="AA24" s="285"/>
      <c r="AB24" s="285"/>
      <c r="AC24" s="285"/>
      <c r="AD24" s="285"/>
      <c r="AE24" s="285"/>
      <c r="AF24" s="285"/>
      <c r="AG24" s="285" t="s">
        <v>644</v>
      </c>
      <c r="AH24" s="285">
        <v>0</v>
      </c>
      <c r="AI24" s="285"/>
      <c r="AJ24" s="285"/>
      <c r="AK24" s="285"/>
      <c r="AL24" s="285"/>
      <c r="AM24" s="285"/>
      <c r="AN24" s="285"/>
      <c r="AO24" s="285"/>
      <c r="AP24" s="285"/>
      <c r="AQ24" s="285"/>
      <c r="AR24" s="285"/>
      <c r="AS24" s="285"/>
      <c r="AT24" s="285"/>
      <c r="AU24" s="285"/>
      <c r="AV24" s="285"/>
      <c r="AW24" s="285"/>
      <c r="AX24" s="285"/>
      <c r="AY24" s="285"/>
      <c r="AZ24" s="285"/>
      <c r="BA24" s="285"/>
      <c r="BB24" s="285"/>
      <c r="BC24" s="285"/>
      <c r="BD24" s="285"/>
      <c r="BE24" s="285"/>
      <c r="BF24" s="285"/>
      <c r="BG24" s="285"/>
      <c r="BH24" s="285"/>
    </row>
    <row r="25" spans="1:60">
      <c r="A25" s="269" t="s">
        <v>13</v>
      </c>
      <c r="B25" s="270" t="s">
        <v>1662</v>
      </c>
      <c r="C25" s="271" t="s">
        <v>1663</v>
      </c>
      <c r="D25" s="272"/>
      <c r="E25" s="273"/>
      <c r="F25" s="274"/>
      <c r="G25" s="274">
        <f>SUMIF(AG26:AG27,"&lt;&gt;NOR",G26:G27)</f>
        <v>0</v>
      </c>
      <c r="H25" s="274"/>
      <c r="I25" s="274">
        <f>SUM(I26:I27)</f>
        <v>0</v>
      </c>
      <c r="J25" s="274"/>
      <c r="K25" s="274">
        <f>SUM(K26:K27)</f>
        <v>768320</v>
      </c>
      <c r="L25" s="274"/>
      <c r="M25" s="274">
        <f>SUM(M26:M27)</f>
        <v>0</v>
      </c>
      <c r="N25" s="274"/>
      <c r="O25" s="274">
        <f>SUM(O26:O27)</f>
        <v>0</v>
      </c>
      <c r="P25" s="274"/>
      <c r="Q25" s="275">
        <f>SUM(Q26:Q27)</f>
        <v>0</v>
      </c>
      <c r="R25" s="276"/>
      <c r="S25" s="276"/>
      <c r="T25" s="276"/>
      <c r="U25" s="276"/>
      <c r="V25" s="276">
        <f>SUM(V26:V34)</f>
        <v>697.55</v>
      </c>
      <c r="W25" s="276"/>
      <c r="X25" s="276"/>
      <c r="AG25" t="s">
        <v>636</v>
      </c>
    </row>
    <row r="26" spans="1:60" outlineLevel="1">
      <c r="A26" s="277">
        <v>6</v>
      </c>
      <c r="B26" s="278" t="s">
        <v>1664</v>
      </c>
      <c r="C26" s="279" t="s">
        <v>1665</v>
      </c>
      <c r="D26" s="280" t="s">
        <v>1666</v>
      </c>
      <c r="E26" s="281">
        <v>8000</v>
      </c>
      <c r="F26" s="282"/>
      <c r="G26" s="282">
        <f>ROUND(E26*F26,2)</f>
        <v>0</v>
      </c>
      <c r="H26" s="282">
        <v>0</v>
      </c>
      <c r="I26" s="282">
        <f>ROUND(E26*H26,2)</f>
        <v>0</v>
      </c>
      <c r="J26" s="282">
        <v>96.04</v>
      </c>
      <c r="K26" s="282">
        <f>ROUND(E26*J26,2)</f>
        <v>768320</v>
      </c>
      <c r="L26" s="282">
        <v>21</v>
      </c>
      <c r="M26" s="282">
        <f>G26*(1+L26/100)</f>
        <v>0</v>
      </c>
      <c r="N26" s="282">
        <v>0</v>
      </c>
      <c r="O26" s="282">
        <f>ROUND(E26*N26,2)</f>
        <v>0</v>
      </c>
      <c r="P26" s="282">
        <v>0</v>
      </c>
      <c r="Q26" s="283">
        <f>ROUND(E26*P26,2)</f>
        <v>0</v>
      </c>
      <c r="R26" s="284"/>
      <c r="S26" s="284" t="s">
        <v>639</v>
      </c>
      <c r="T26" s="284" t="s">
        <v>639</v>
      </c>
      <c r="U26" s="284">
        <v>8.5999999999999993E-2</v>
      </c>
      <c r="V26" s="284">
        <f>ROUND(E29*U26,2)</f>
        <v>23.74</v>
      </c>
      <c r="W26" s="284"/>
      <c r="X26" s="284" t="s">
        <v>641</v>
      </c>
      <c r="Y26" s="285"/>
      <c r="Z26" s="285"/>
      <c r="AA26" s="285"/>
      <c r="AB26" s="285"/>
      <c r="AC26" s="285"/>
      <c r="AD26" s="285"/>
      <c r="AE26" s="285"/>
      <c r="AF26" s="285"/>
      <c r="AG26" s="285" t="s">
        <v>673</v>
      </c>
      <c r="AH26" s="285"/>
      <c r="AI26" s="285"/>
      <c r="AJ26" s="285"/>
      <c r="AK26" s="285"/>
      <c r="AL26" s="285"/>
      <c r="AM26" s="285"/>
      <c r="AN26" s="285"/>
      <c r="AO26" s="285"/>
      <c r="AP26" s="285"/>
      <c r="AQ26" s="285"/>
      <c r="AR26" s="285"/>
      <c r="AS26" s="285"/>
      <c r="AT26" s="285"/>
      <c r="AU26" s="285"/>
      <c r="AV26" s="285"/>
      <c r="AW26" s="285"/>
      <c r="AX26" s="285"/>
      <c r="AY26" s="285"/>
      <c r="AZ26" s="285"/>
      <c r="BA26" s="285"/>
      <c r="BB26" s="285"/>
      <c r="BC26" s="285"/>
      <c r="BD26" s="285"/>
      <c r="BE26" s="285"/>
      <c r="BF26" s="285"/>
      <c r="BG26" s="285"/>
      <c r="BH26" s="285"/>
    </row>
    <row r="27" spans="1:60" ht="22.5" outlineLevel="1">
      <c r="A27" s="286"/>
      <c r="B27" s="287"/>
      <c r="C27" s="288" t="s">
        <v>1667</v>
      </c>
      <c r="D27" s="289"/>
      <c r="E27" s="290">
        <v>8000</v>
      </c>
      <c r="F27" s="284"/>
      <c r="G27" s="284"/>
      <c r="H27" s="284"/>
      <c r="I27" s="284"/>
      <c r="J27" s="284"/>
      <c r="K27" s="284"/>
      <c r="L27" s="284"/>
      <c r="M27" s="284"/>
      <c r="N27" s="284"/>
      <c r="O27" s="284"/>
      <c r="P27" s="284"/>
      <c r="Q27" s="284"/>
      <c r="R27" s="284"/>
      <c r="S27" s="284"/>
      <c r="T27" s="284"/>
      <c r="U27" s="284"/>
      <c r="V27" s="284"/>
      <c r="W27" s="284"/>
      <c r="X27" s="284"/>
      <c r="Y27" s="285"/>
      <c r="Z27" s="285"/>
      <c r="AA27" s="285"/>
      <c r="AB27" s="285"/>
      <c r="AC27" s="285"/>
      <c r="AD27" s="285"/>
      <c r="AE27" s="285"/>
      <c r="AF27" s="285"/>
      <c r="AG27" s="285" t="s">
        <v>644</v>
      </c>
      <c r="AH27" s="285">
        <v>0</v>
      </c>
      <c r="AI27" s="285"/>
      <c r="AJ27" s="285"/>
      <c r="AK27" s="285"/>
      <c r="AL27" s="285"/>
      <c r="AM27" s="285"/>
      <c r="AN27" s="285"/>
      <c r="AO27" s="285"/>
      <c r="AP27" s="285"/>
      <c r="AQ27" s="285"/>
      <c r="AR27" s="285"/>
      <c r="AS27" s="285"/>
      <c r="AT27" s="285"/>
      <c r="AU27" s="285"/>
      <c r="AV27" s="285"/>
      <c r="AW27" s="285"/>
      <c r="AX27" s="285"/>
      <c r="AY27" s="285"/>
      <c r="AZ27" s="285"/>
      <c r="BA27" s="285"/>
      <c r="BB27" s="285"/>
      <c r="BC27" s="285"/>
      <c r="BD27" s="285"/>
      <c r="BE27" s="285"/>
      <c r="BF27" s="285"/>
      <c r="BG27" s="285"/>
      <c r="BH27" s="285"/>
    </row>
    <row r="28" spans="1:60" outlineLevel="1">
      <c r="A28" s="269" t="s">
        <v>13</v>
      </c>
      <c r="B28" s="270" t="s">
        <v>1630</v>
      </c>
      <c r="C28" s="271" t="s">
        <v>1631</v>
      </c>
      <c r="D28" s="272"/>
      <c r="E28" s="273"/>
      <c r="F28" s="274"/>
      <c r="G28" s="274">
        <f>SUMIF(AG26:AG34,"&lt;&gt;NOR",G29:G37)</f>
        <v>0</v>
      </c>
      <c r="H28" s="274"/>
      <c r="I28" s="274">
        <f>SUM(I29:I37)</f>
        <v>543838.68999999994</v>
      </c>
      <c r="J28" s="274"/>
      <c r="K28" s="274">
        <f>SUM(K29:K37)</f>
        <v>365309.74</v>
      </c>
      <c r="L28" s="274"/>
      <c r="M28" s="274">
        <f>SUM(M29:M37)</f>
        <v>0</v>
      </c>
      <c r="N28" s="274"/>
      <c r="O28" s="274">
        <f>SUM(O29:O37)</f>
        <v>1257.42</v>
      </c>
      <c r="P28" s="274"/>
      <c r="Q28" s="275">
        <f>SUM(Q29:Q37)</f>
        <v>0</v>
      </c>
      <c r="R28" s="284"/>
      <c r="S28" s="284" t="s">
        <v>639</v>
      </c>
      <c r="T28" s="284" t="s">
        <v>639</v>
      </c>
      <c r="U28" s="284">
        <v>1.085</v>
      </c>
      <c r="V28" s="284">
        <f>ROUND(E31*U28,2)</f>
        <v>266.48</v>
      </c>
      <c r="W28" s="284"/>
      <c r="X28" s="284" t="s">
        <v>641</v>
      </c>
      <c r="Y28" s="285"/>
      <c r="Z28" s="285"/>
      <c r="AA28" s="285"/>
      <c r="AB28" s="285"/>
      <c r="AC28" s="285"/>
      <c r="AD28" s="285"/>
      <c r="AE28" s="285"/>
      <c r="AF28" s="285"/>
      <c r="AG28" s="285" t="s">
        <v>673</v>
      </c>
      <c r="AH28" s="285"/>
      <c r="AI28" s="285"/>
      <c r="AJ28" s="285"/>
      <c r="AK28" s="285"/>
      <c r="AL28" s="285"/>
      <c r="AM28" s="285"/>
      <c r="AN28" s="285"/>
      <c r="AO28" s="285"/>
      <c r="AP28" s="285"/>
      <c r="AQ28" s="285"/>
      <c r="AR28" s="285"/>
      <c r="AS28" s="285"/>
      <c r="AT28" s="285"/>
      <c r="AU28" s="285"/>
      <c r="AV28" s="285"/>
      <c r="AW28" s="285"/>
      <c r="AX28" s="285"/>
      <c r="AY28" s="285"/>
      <c r="AZ28" s="285"/>
      <c r="BA28" s="285"/>
      <c r="BB28" s="285"/>
      <c r="BC28" s="285"/>
      <c r="BD28" s="285"/>
      <c r="BE28" s="285"/>
      <c r="BF28" s="285"/>
      <c r="BG28" s="285"/>
      <c r="BH28" s="285"/>
    </row>
    <row r="29" spans="1:60" ht="22.5" outlineLevel="1">
      <c r="A29" s="277">
        <v>6</v>
      </c>
      <c r="B29" s="278" t="s">
        <v>1632</v>
      </c>
      <c r="C29" s="279" t="s">
        <v>1633</v>
      </c>
      <c r="D29" s="280" t="s">
        <v>25</v>
      </c>
      <c r="E29" s="281">
        <v>276</v>
      </c>
      <c r="F29" s="282"/>
      <c r="G29" s="282">
        <f>ROUND(E29*F29,2)</f>
        <v>0</v>
      </c>
      <c r="H29" s="282">
        <v>0</v>
      </c>
      <c r="I29" s="282">
        <f>ROUND(E29*H29,2)</f>
        <v>0</v>
      </c>
      <c r="J29" s="282">
        <v>119</v>
      </c>
      <c r="K29" s="282">
        <f>ROUND(E29*J29,2)</f>
        <v>32844</v>
      </c>
      <c r="L29" s="282">
        <v>21</v>
      </c>
      <c r="M29" s="282">
        <f>G29*(1+L29/100)</f>
        <v>0</v>
      </c>
      <c r="N29" s="282">
        <v>0</v>
      </c>
      <c r="O29" s="282">
        <f>ROUND(E29*N29,2)</f>
        <v>0</v>
      </c>
      <c r="P29" s="282">
        <v>0</v>
      </c>
      <c r="Q29" s="283">
        <f>ROUND(E29*P29,2)</f>
        <v>0</v>
      </c>
      <c r="R29" s="284"/>
      <c r="S29" s="284"/>
      <c r="T29" s="284"/>
      <c r="U29" s="284"/>
      <c r="V29" s="284"/>
      <c r="W29" s="284"/>
      <c r="X29" s="284"/>
      <c r="Y29" s="285"/>
      <c r="Z29" s="285"/>
      <c r="AA29" s="285"/>
      <c r="AB29" s="285"/>
      <c r="AC29" s="285"/>
      <c r="AD29" s="285"/>
      <c r="AE29" s="285"/>
      <c r="AF29" s="285"/>
      <c r="AG29" s="285" t="s">
        <v>644</v>
      </c>
      <c r="AH29" s="285">
        <v>0</v>
      </c>
      <c r="AI29" s="285"/>
      <c r="AJ29" s="285"/>
      <c r="AK29" s="285"/>
      <c r="AL29" s="285"/>
      <c r="AM29" s="285"/>
      <c r="AN29" s="285"/>
      <c r="AO29" s="285"/>
      <c r="AP29" s="285"/>
      <c r="AQ29" s="285"/>
      <c r="AR29" s="285"/>
      <c r="AS29" s="285"/>
      <c r="AT29" s="285"/>
      <c r="AU29" s="285"/>
      <c r="AV29" s="285"/>
      <c r="AW29" s="285"/>
      <c r="AX29" s="285"/>
      <c r="AY29" s="285"/>
      <c r="AZ29" s="285"/>
      <c r="BA29" s="285"/>
      <c r="BB29" s="285"/>
      <c r="BC29" s="285"/>
      <c r="BD29" s="285"/>
      <c r="BE29" s="285"/>
      <c r="BF29" s="285"/>
      <c r="BG29" s="285"/>
      <c r="BH29" s="285"/>
    </row>
    <row r="30" spans="1:60" ht="22.5" outlineLevel="1">
      <c r="A30" s="286"/>
      <c r="B30" s="287"/>
      <c r="C30" s="288" t="s">
        <v>1634</v>
      </c>
      <c r="D30" s="289"/>
      <c r="E30" s="290">
        <v>276</v>
      </c>
      <c r="F30" s="284"/>
      <c r="G30" s="284"/>
      <c r="H30" s="284"/>
      <c r="I30" s="284"/>
      <c r="J30" s="284"/>
      <c r="K30" s="284"/>
      <c r="L30" s="284"/>
      <c r="M30" s="284"/>
      <c r="N30" s="284"/>
      <c r="O30" s="284"/>
      <c r="P30" s="284"/>
      <c r="Q30" s="284"/>
      <c r="R30" s="284"/>
      <c r="S30" s="284"/>
      <c r="T30" s="284"/>
      <c r="U30" s="284"/>
      <c r="V30" s="284"/>
      <c r="W30" s="284"/>
      <c r="X30" s="284"/>
      <c r="Y30" s="285"/>
      <c r="Z30" s="285"/>
      <c r="AA30" s="285"/>
      <c r="AB30" s="285"/>
      <c r="AC30" s="285"/>
      <c r="AD30" s="285"/>
      <c r="AE30" s="285"/>
      <c r="AF30" s="285"/>
      <c r="AG30" s="285" t="s">
        <v>644</v>
      </c>
      <c r="AH30" s="285">
        <v>0</v>
      </c>
      <c r="AI30" s="285"/>
      <c r="AJ30" s="285"/>
      <c r="AK30" s="285"/>
      <c r="AL30" s="285"/>
      <c r="AM30" s="285"/>
      <c r="AN30" s="285"/>
      <c r="AO30" s="285"/>
      <c r="AP30" s="285"/>
      <c r="AQ30" s="285"/>
      <c r="AR30" s="285"/>
      <c r="AS30" s="285"/>
      <c r="AT30" s="285"/>
      <c r="AU30" s="285"/>
      <c r="AV30" s="285"/>
      <c r="AW30" s="285"/>
      <c r="AX30" s="285"/>
      <c r="AY30" s="285"/>
      <c r="AZ30" s="285"/>
      <c r="BA30" s="285"/>
      <c r="BB30" s="285"/>
      <c r="BC30" s="285"/>
      <c r="BD30" s="285"/>
      <c r="BE30" s="285"/>
      <c r="BF30" s="285"/>
      <c r="BG30" s="285"/>
      <c r="BH30" s="285"/>
    </row>
    <row r="31" spans="1:60" outlineLevel="1">
      <c r="A31" s="277">
        <v>7</v>
      </c>
      <c r="B31" s="278" t="s">
        <v>1635</v>
      </c>
      <c r="C31" s="279" t="s">
        <v>1636</v>
      </c>
      <c r="D31" s="280" t="s">
        <v>25</v>
      </c>
      <c r="E31" s="281">
        <v>245.60499999999999</v>
      </c>
      <c r="F31" s="282"/>
      <c r="G31" s="282">
        <f>ROUND(E31*F31,2)</f>
        <v>0</v>
      </c>
      <c r="H31" s="282">
        <v>733.65</v>
      </c>
      <c r="I31" s="282">
        <f>ROUND(E31*H31,2)</f>
        <v>180188.11</v>
      </c>
      <c r="J31" s="282">
        <v>535.35</v>
      </c>
      <c r="K31" s="282">
        <f>ROUND(E31*J31,2)</f>
        <v>131484.64000000001</v>
      </c>
      <c r="L31" s="282">
        <v>21</v>
      </c>
      <c r="M31" s="282">
        <f>G31*(1+L31/100)</f>
        <v>0</v>
      </c>
      <c r="N31" s="282">
        <v>1.8180000000000001</v>
      </c>
      <c r="O31" s="282">
        <f>ROUND(E31*N31,2)</f>
        <v>446.51</v>
      </c>
      <c r="P31" s="282">
        <v>0</v>
      </c>
      <c r="Q31" s="283">
        <f>ROUND(E31*P31,2)</f>
        <v>0</v>
      </c>
      <c r="R31" s="284"/>
      <c r="S31" s="284" t="s">
        <v>639</v>
      </c>
      <c r="T31" s="284" t="s">
        <v>639</v>
      </c>
      <c r="U31" s="284">
        <v>1.085</v>
      </c>
      <c r="V31" s="284">
        <f>ROUND(E34*U31,2)</f>
        <v>407.33</v>
      </c>
      <c r="W31" s="284"/>
      <c r="X31" s="284" t="s">
        <v>641</v>
      </c>
      <c r="Y31" s="285"/>
      <c r="Z31" s="285"/>
      <c r="AA31" s="285"/>
      <c r="AB31" s="285"/>
      <c r="AC31" s="285"/>
      <c r="AD31" s="285"/>
      <c r="AE31" s="285"/>
      <c r="AF31" s="285"/>
      <c r="AG31" s="285" t="s">
        <v>673</v>
      </c>
      <c r="AH31" s="285"/>
      <c r="AI31" s="285"/>
      <c r="AJ31" s="285"/>
      <c r="AK31" s="285"/>
      <c r="AL31" s="285"/>
      <c r="AM31" s="285"/>
      <c r="AN31" s="285"/>
      <c r="AO31" s="285"/>
      <c r="AP31" s="285"/>
      <c r="AQ31" s="285"/>
      <c r="AR31" s="285"/>
      <c r="AS31" s="285"/>
      <c r="AT31" s="285"/>
      <c r="AU31" s="285"/>
      <c r="AV31" s="285"/>
      <c r="AW31" s="285"/>
      <c r="AX31" s="285"/>
      <c r="AY31" s="285"/>
      <c r="AZ31" s="285"/>
      <c r="BA31" s="285"/>
      <c r="BB31" s="285"/>
      <c r="BC31" s="285"/>
      <c r="BD31" s="285"/>
      <c r="BE31" s="285"/>
      <c r="BF31" s="285"/>
      <c r="BG31" s="285"/>
      <c r="BH31" s="285"/>
    </row>
    <row r="32" spans="1:60" outlineLevel="1">
      <c r="A32" s="286"/>
      <c r="B32" s="287"/>
      <c r="C32" s="288" t="s">
        <v>1637</v>
      </c>
      <c r="D32" s="289"/>
      <c r="E32" s="290">
        <v>132.41499999999999</v>
      </c>
      <c r="F32" s="284"/>
      <c r="G32" s="284"/>
      <c r="H32" s="284"/>
      <c r="I32" s="284"/>
      <c r="J32" s="284"/>
      <c r="K32" s="284"/>
      <c r="L32" s="284"/>
      <c r="M32" s="284"/>
      <c r="N32" s="284"/>
      <c r="O32" s="284"/>
      <c r="P32" s="284"/>
      <c r="Q32" s="284"/>
      <c r="R32" s="284"/>
      <c r="S32" s="284"/>
      <c r="T32" s="284"/>
      <c r="U32" s="284"/>
      <c r="V32" s="284"/>
      <c r="W32" s="284"/>
      <c r="X32" s="284"/>
      <c r="Y32" s="285"/>
      <c r="Z32" s="285"/>
      <c r="AA32" s="285"/>
      <c r="AB32" s="285"/>
      <c r="AC32" s="285"/>
      <c r="AD32" s="285"/>
      <c r="AE32" s="285"/>
      <c r="AF32" s="285"/>
      <c r="AG32" s="285" t="s">
        <v>644</v>
      </c>
      <c r="AH32" s="285">
        <v>0</v>
      </c>
      <c r="AI32" s="285"/>
      <c r="AJ32" s="285"/>
      <c r="AK32" s="285"/>
      <c r="AL32" s="285"/>
      <c r="AM32" s="285"/>
      <c r="AN32" s="285"/>
      <c r="AO32" s="285"/>
      <c r="AP32" s="285"/>
      <c r="AQ32" s="285"/>
      <c r="AR32" s="285"/>
      <c r="AS32" s="285"/>
      <c r="AT32" s="285"/>
      <c r="AU32" s="285"/>
      <c r="AV32" s="285"/>
      <c r="AW32" s="285"/>
      <c r="AX32" s="285"/>
      <c r="AY32" s="285"/>
      <c r="AZ32" s="285"/>
      <c r="BA32" s="285"/>
      <c r="BB32" s="285"/>
      <c r="BC32" s="285"/>
      <c r="BD32" s="285"/>
      <c r="BE32" s="285"/>
      <c r="BF32" s="285"/>
      <c r="BG32" s="285"/>
      <c r="BH32" s="285"/>
    </row>
    <row r="33" spans="1:60" outlineLevel="1">
      <c r="A33" s="286"/>
      <c r="B33" s="287"/>
      <c r="C33" s="288" t="s">
        <v>1638</v>
      </c>
      <c r="D33" s="289"/>
      <c r="E33" s="290">
        <v>113.19</v>
      </c>
      <c r="F33" s="284"/>
      <c r="G33" s="284"/>
      <c r="H33" s="284"/>
      <c r="I33" s="284"/>
      <c r="J33" s="284"/>
      <c r="K33" s="284"/>
      <c r="L33" s="284"/>
      <c r="M33" s="284"/>
      <c r="N33" s="284"/>
      <c r="O33" s="284"/>
      <c r="P33" s="284"/>
      <c r="Q33" s="284"/>
      <c r="R33" s="284"/>
      <c r="S33" s="284"/>
      <c r="T33" s="284"/>
      <c r="U33" s="284"/>
      <c r="V33" s="284"/>
      <c r="W33" s="284"/>
      <c r="X33" s="284"/>
      <c r="Y33" s="285"/>
      <c r="Z33" s="285"/>
      <c r="AA33" s="285"/>
      <c r="AB33" s="285"/>
      <c r="AC33" s="285"/>
      <c r="AD33" s="285"/>
      <c r="AE33" s="285"/>
      <c r="AF33" s="285"/>
      <c r="AG33" s="285" t="s">
        <v>644</v>
      </c>
      <c r="AH33" s="285">
        <v>0</v>
      </c>
      <c r="AI33" s="285"/>
      <c r="AJ33" s="285"/>
      <c r="AK33" s="285"/>
      <c r="AL33" s="285"/>
      <c r="AM33" s="285"/>
      <c r="AN33" s="285"/>
      <c r="AO33" s="285"/>
      <c r="AP33" s="285"/>
      <c r="AQ33" s="285"/>
      <c r="AR33" s="285"/>
      <c r="AS33" s="285"/>
      <c r="AT33" s="285"/>
      <c r="AU33" s="285"/>
      <c r="AV33" s="285"/>
      <c r="AW33" s="285"/>
      <c r="AX33" s="285"/>
      <c r="AY33" s="285"/>
      <c r="AZ33" s="285"/>
      <c r="BA33" s="285"/>
      <c r="BB33" s="285"/>
      <c r="BC33" s="285"/>
      <c r="BD33" s="285"/>
      <c r="BE33" s="285"/>
      <c r="BF33" s="285"/>
      <c r="BG33" s="285"/>
      <c r="BH33" s="285"/>
    </row>
    <row r="34" spans="1:60" outlineLevel="1">
      <c r="A34" s="277">
        <v>8</v>
      </c>
      <c r="B34" s="278" t="s">
        <v>1639</v>
      </c>
      <c r="C34" s="279" t="s">
        <v>1640</v>
      </c>
      <c r="D34" s="280" t="s">
        <v>25</v>
      </c>
      <c r="E34" s="281">
        <v>375.42</v>
      </c>
      <c r="F34" s="282"/>
      <c r="G34" s="282">
        <f>ROUND(E34*F34,2)</f>
        <v>0</v>
      </c>
      <c r="H34" s="282">
        <v>968.65</v>
      </c>
      <c r="I34" s="282">
        <f>ROUND(E34*H34,2)</f>
        <v>363650.58</v>
      </c>
      <c r="J34" s="282">
        <v>535.35</v>
      </c>
      <c r="K34" s="282">
        <f>ROUND(E34*J34,2)</f>
        <v>200981.1</v>
      </c>
      <c r="L34" s="282">
        <v>21</v>
      </c>
      <c r="M34" s="282">
        <f>G34*(1+L34/100)</f>
        <v>0</v>
      </c>
      <c r="N34" s="282">
        <v>2.16</v>
      </c>
      <c r="O34" s="282">
        <f>ROUND(E34*N34,2)</f>
        <v>810.91</v>
      </c>
      <c r="P34" s="282">
        <v>0</v>
      </c>
      <c r="Q34" s="283">
        <f>ROUND(E34*P34,2)</f>
        <v>0</v>
      </c>
      <c r="R34" s="284"/>
      <c r="S34" s="284"/>
      <c r="T34" s="284"/>
      <c r="U34" s="284"/>
      <c r="V34" s="284"/>
      <c r="W34" s="284"/>
      <c r="X34" s="284"/>
      <c r="Y34" s="285"/>
      <c r="Z34" s="285"/>
      <c r="AA34" s="285"/>
      <c r="AB34" s="285"/>
      <c r="AC34" s="285"/>
      <c r="AD34" s="285"/>
      <c r="AE34" s="285"/>
      <c r="AF34" s="285"/>
      <c r="AG34" s="285" t="s">
        <v>644</v>
      </c>
      <c r="AH34" s="285">
        <v>0</v>
      </c>
      <c r="AI34" s="285"/>
      <c r="AJ34" s="285"/>
      <c r="AK34" s="285"/>
      <c r="AL34" s="285"/>
      <c r="AM34" s="285"/>
      <c r="AN34" s="285"/>
      <c r="AO34" s="285"/>
      <c r="AP34" s="285"/>
      <c r="AQ34" s="285"/>
      <c r="AR34" s="285"/>
      <c r="AS34" s="285"/>
      <c r="AT34" s="285"/>
      <c r="AU34" s="285"/>
      <c r="AV34" s="285"/>
      <c r="AW34" s="285"/>
      <c r="AX34" s="285"/>
      <c r="AY34" s="285"/>
      <c r="AZ34" s="285"/>
      <c r="BA34" s="285"/>
      <c r="BB34" s="285"/>
      <c r="BC34" s="285"/>
      <c r="BD34" s="285"/>
      <c r="BE34" s="285"/>
      <c r="BF34" s="285"/>
      <c r="BG34" s="285"/>
      <c r="BH34" s="285"/>
    </row>
    <row r="35" spans="1:60">
      <c r="A35" s="286"/>
      <c r="B35" s="287"/>
      <c r="C35" s="288" t="s">
        <v>1641</v>
      </c>
      <c r="D35" s="289"/>
      <c r="E35" s="290">
        <v>529.66</v>
      </c>
      <c r="F35" s="284"/>
      <c r="G35" s="284"/>
      <c r="H35" s="284"/>
      <c r="I35" s="284"/>
      <c r="J35" s="284"/>
      <c r="K35" s="284"/>
      <c r="L35" s="284"/>
      <c r="M35" s="284"/>
      <c r="N35" s="284"/>
      <c r="O35" s="284"/>
      <c r="P35" s="284"/>
      <c r="Q35" s="284"/>
      <c r="R35" s="276"/>
      <c r="S35" s="276"/>
      <c r="T35" s="276"/>
      <c r="U35" s="276"/>
      <c r="V35" s="276">
        <f>SUM(V36:V41)</f>
        <v>1884.6499999999999</v>
      </c>
      <c r="W35" s="276"/>
      <c r="X35" s="276"/>
      <c r="AG35" t="s">
        <v>636</v>
      </c>
    </row>
    <row r="36" spans="1:60" outlineLevel="1">
      <c r="A36" s="286"/>
      <c r="B36" s="287"/>
      <c r="C36" s="288" t="s">
        <v>1642</v>
      </c>
      <c r="D36" s="289"/>
      <c r="E36" s="290">
        <v>452.76</v>
      </c>
      <c r="F36" s="284"/>
      <c r="G36" s="284"/>
      <c r="H36" s="284"/>
      <c r="I36" s="284"/>
      <c r="J36" s="284"/>
      <c r="K36" s="284"/>
      <c r="L36" s="284"/>
      <c r="M36" s="284"/>
      <c r="N36" s="284"/>
      <c r="O36" s="284"/>
      <c r="P36" s="284"/>
      <c r="Q36" s="284"/>
      <c r="R36" s="284"/>
      <c r="S36" s="284" t="s">
        <v>639</v>
      </c>
      <c r="T36" s="284" t="s">
        <v>639</v>
      </c>
      <c r="U36" s="284">
        <v>5.867</v>
      </c>
      <c r="V36" s="284">
        <f>ROUND(E39*U36,2)</f>
        <v>1619.1</v>
      </c>
      <c r="W36" s="284"/>
      <c r="X36" s="284" t="s">
        <v>641</v>
      </c>
      <c r="Y36" s="285"/>
      <c r="Z36" s="285"/>
      <c r="AA36" s="285"/>
      <c r="AB36" s="285"/>
      <c r="AC36" s="285"/>
      <c r="AD36" s="285"/>
      <c r="AE36" s="285"/>
      <c r="AF36" s="285"/>
      <c r="AG36" s="285" t="s">
        <v>673</v>
      </c>
      <c r="AH36" s="285"/>
      <c r="AI36" s="285"/>
      <c r="AJ36" s="285"/>
      <c r="AK36" s="285"/>
      <c r="AL36" s="285"/>
      <c r="AM36" s="285"/>
      <c r="AN36" s="285"/>
      <c r="AO36" s="285"/>
      <c r="AP36" s="285"/>
      <c r="AQ36" s="285"/>
      <c r="AR36" s="285"/>
      <c r="AS36" s="285"/>
      <c r="AT36" s="285"/>
      <c r="AU36" s="285"/>
      <c r="AV36" s="285"/>
      <c r="AW36" s="285"/>
      <c r="AX36" s="285"/>
      <c r="AY36" s="285"/>
      <c r="AZ36" s="285"/>
      <c r="BA36" s="285"/>
      <c r="BB36" s="285"/>
      <c r="BC36" s="285"/>
      <c r="BD36" s="285"/>
      <c r="BE36" s="285"/>
      <c r="BF36" s="285"/>
      <c r="BG36" s="285"/>
      <c r="BH36" s="285"/>
    </row>
    <row r="37" spans="1:60" outlineLevel="1">
      <c r="A37" s="286"/>
      <c r="B37" s="287"/>
      <c r="C37" s="288" t="s">
        <v>1643</v>
      </c>
      <c r="D37" s="289"/>
      <c r="E37" s="290">
        <v>-607</v>
      </c>
      <c r="F37" s="284"/>
      <c r="G37" s="284"/>
      <c r="H37" s="284"/>
      <c r="I37" s="284"/>
      <c r="J37" s="284"/>
      <c r="K37" s="284"/>
      <c r="L37" s="284"/>
      <c r="M37" s="284"/>
      <c r="N37" s="284"/>
      <c r="O37" s="284"/>
      <c r="P37" s="284"/>
      <c r="Q37" s="284"/>
      <c r="R37" s="284"/>
      <c r="S37" s="284"/>
      <c r="T37" s="284"/>
      <c r="U37" s="284"/>
      <c r="V37" s="284"/>
      <c r="W37" s="284"/>
      <c r="X37" s="284"/>
      <c r="Y37" s="285"/>
      <c r="Z37" s="285"/>
      <c r="AA37" s="285"/>
      <c r="AB37" s="285"/>
      <c r="AC37" s="285"/>
      <c r="AD37" s="285"/>
      <c r="AE37" s="285"/>
      <c r="AF37" s="285"/>
      <c r="AG37" s="285" t="s">
        <v>644</v>
      </c>
      <c r="AH37" s="285">
        <v>0</v>
      </c>
      <c r="AI37" s="285"/>
      <c r="AJ37" s="285"/>
      <c r="AK37" s="285"/>
      <c r="AL37" s="285"/>
      <c r="AM37" s="285"/>
      <c r="AN37" s="285"/>
      <c r="AO37" s="285"/>
      <c r="AP37" s="285"/>
      <c r="AQ37" s="285"/>
      <c r="AR37" s="285"/>
      <c r="AS37" s="285"/>
      <c r="AT37" s="285"/>
      <c r="AU37" s="285"/>
      <c r="AV37" s="285"/>
      <c r="AW37" s="285"/>
      <c r="AX37" s="285"/>
      <c r="AY37" s="285"/>
      <c r="AZ37" s="285"/>
      <c r="BA37" s="285"/>
      <c r="BB37" s="285"/>
      <c r="BC37" s="285"/>
      <c r="BD37" s="285"/>
      <c r="BE37" s="285"/>
      <c r="BF37" s="285"/>
      <c r="BG37" s="285"/>
      <c r="BH37" s="285"/>
    </row>
    <row r="38" spans="1:60" outlineLevel="1">
      <c r="A38" s="269" t="s">
        <v>13</v>
      </c>
      <c r="B38" s="270" t="s">
        <v>1644</v>
      </c>
      <c r="C38" s="271" t="s">
        <v>1645</v>
      </c>
      <c r="D38" s="272"/>
      <c r="E38" s="273"/>
      <c r="F38" s="274"/>
      <c r="G38" s="274">
        <f>SUMIF(AG36:AG41,"&lt;&gt;NOR",G39:G44)</f>
        <v>0</v>
      </c>
      <c r="H38" s="274"/>
      <c r="I38" s="274">
        <f>SUM(I39:I44)</f>
        <v>7041.2</v>
      </c>
      <c r="J38" s="274"/>
      <c r="K38" s="274">
        <f>SUM(K39:K44)</f>
        <v>773073.44000000006</v>
      </c>
      <c r="L38" s="274"/>
      <c r="M38" s="274">
        <f>SUM(M39:M44)</f>
        <v>0</v>
      </c>
      <c r="N38" s="274"/>
      <c r="O38" s="274">
        <f>SUM(O39:O44)</f>
        <v>0.05</v>
      </c>
      <c r="P38" s="274"/>
      <c r="Q38" s="275">
        <f>SUM(Q39:Q44)</f>
        <v>614</v>
      </c>
      <c r="R38" s="284"/>
      <c r="S38" s="284" t="s">
        <v>639</v>
      </c>
      <c r="T38" s="284" t="s">
        <v>639</v>
      </c>
      <c r="U38" s="284">
        <v>0.45784000000000002</v>
      </c>
      <c r="V38" s="284">
        <f>ROUND(E41*U38,2)</f>
        <v>265.55</v>
      </c>
      <c r="W38" s="284"/>
      <c r="X38" s="284" t="s">
        <v>679</v>
      </c>
      <c r="Y38" s="285"/>
      <c r="Z38" s="285"/>
      <c r="AA38" s="285"/>
      <c r="AB38" s="285"/>
      <c r="AC38" s="285"/>
      <c r="AD38" s="285"/>
      <c r="AE38" s="285"/>
      <c r="AF38" s="285"/>
      <c r="AG38" s="285" t="s">
        <v>691</v>
      </c>
      <c r="AH38" s="285"/>
      <c r="AI38" s="285"/>
      <c r="AJ38" s="285"/>
      <c r="AK38" s="285"/>
      <c r="AL38" s="285"/>
      <c r="AM38" s="285"/>
      <c r="AN38" s="285"/>
      <c r="AO38" s="285"/>
      <c r="AP38" s="285"/>
      <c r="AQ38" s="285"/>
      <c r="AR38" s="285"/>
      <c r="AS38" s="285"/>
      <c r="AT38" s="285"/>
      <c r="AU38" s="285"/>
      <c r="AV38" s="285"/>
      <c r="AW38" s="285"/>
      <c r="AX38" s="285"/>
      <c r="AY38" s="285"/>
      <c r="AZ38" s="285"/>
      <c r="BA38" s="285"/>
      <c r="BB38" s="285"/>
      <c r="BC38" s="285"/>
      <c r="BD38" s="285"/>
      <c r="BE38" s="285"/>
      <c r="BF38" s="285"/>
      <c r="BG38" s="285"/>
      <c r="BH38" s="285"/>
    </row>
    <row r="39" spans="1:60" outlineLevel="1">
      <c r="A39" s="277">
        <v>9</v>
      </c>
      <c r="B39" s="278" t="s">
        <v>1646</v>
      </c>
      <c r="C39" s="279" t="s">
        <v>1647</v>
      </c>
      <c r="D39" s="280" t="s">
        <v>25</v>
      </c>
      <c r="E39" s="281">
        <v>275.96800000000002</v>
      </c>
      <c r="F39" s="282"/>
      <c r="G39" s="282">
        <f>ROUND(E39*F39,2)</f>
        <v>0</v>
      </c>
      <c r="H39" s="282">
        <v>0</v>
      </c>
      <c r="I39" s="282">
        <f>ROUND(E39*H39,2)</f>
        <v>0</v>
      </c>
      <c r="J39" s="282">
        <v>2355</v>
      </c>
      <c r="K39" s="282">
        <f>ROUND(E39*J39,2)</f>
        <v>649904.64000000001</v>
      </c>
      <c r="L39" s="282">
        <v>21</v>
      </c>
      <c r="M39" s="282">
        <f>G39*(1+L39/100)</f>
        <v>0</v>
      </c>
      <c r="N39" s="282">
        <v>0</v>
      </c>
      <c r="O39" s="282">
        <f>ROUND(E39*N39,2)</f>
        <v>0</v>
      </c>
      <c r="P39" s="282">
        <v>2.2000000000000002</v>
      </c>
      <c r="Q39" s="283">
        <f>ROUND(E39*P39,2)</f>
        <v>607.13</v>
      </c>
      <c r="R39" s="284"/>
      <c r="S39" s="284"/>
      <c r="T39" s="284"/>
      <c r="U39" s="284"/>
      <c r="V39" s="284"/>
      <c r="W39" s="284"/>
      <c r="X39" s="284"/>
      <c r="Y39" s="285"/>
      <c r="Z39" s="285"/>
      <c r="AA39" s="285"/>
      <c r="AB39" s="285"/>
      <c r="AC39" s="285"/>
      <c r="AD39" s="285"/>
      <c r="AE39" s="285"/>
      <c r="AF39" s="285"/>
      <c r="AG39" s="285" t="s">
        <v>644</v>
      </c>
      <c r="AH39" s="285">
        <v>0</v>
      </c>
      <c r="AI39" s="285"/>
      <c r="AJ39" s="285"/>
      <c r="AK39" s="285"/>
      <c r="AL39" s="285"/>
      <c r="AM39" s="285"/>
      <c r="AN39" s="285"/>
      <c r="AO39" s="285"/>
      <c r="AP39" s="285"/>
      <c r="AQ39" s="285"/>
      <c r="AR39" s="285"/>
      <c r="AS39" s="285"/>
      <c r="AT39" s="285"/>
      <c r="AU39" s="285"/>
      <c r="AV39" s="285"/>
      <c r="AW39" s="285"/>
      <c r="AX39" s="285"/>
      <c r="AY39" s="285"/>
      <c r="AZ39" s="285"/>
      <c r="BA39" s="285"/>
      <c r="BB39" s="285"/>
      <c r="BC39" s="285"/>
      <c r="BD39" s="285"/>
      <c r="BE39" s="285"/>
      <c r="BF39" s="285"/>
      <c r="BG39" s="285"/>
      <c r="BH39" s="285"/>
    </row>
    <row r="40" spans="1:60" outlineLevel="1">
      <c r="A40" s="286"/>
      <c r="B40" s="287"/>
      <c r="C40" s="288" t="s">
        <v>1648</v>
      </c>
      <c r="D40" s="289"/>
      <c r="E40" s="290">
        <v>275.96800000000002</v>
      </c>
      <c r="F40" s="284"/>
      <c r="G40" s="284"/>
      <c r="H40" s="284"/>
      <c r="I40" s="284"/>
      <c r="J40" s="284"/>
      <c r="K40" s="284"/>
      <c r="L40" s="284"/>
      <c r="M40" s="284"/>
      <c r="N40" s="284"/>
      <c r="O40" s="284"/>
      <c r="P40" s="284"/>
      <c r="Q40" s="284"/>
      <c r="R40" s="284"/>
      <c r="S40" s="284"/>
      <c r="T40" s="284"/>
      <c r="U40" s="284"/>
      <c r="V40" s="284"/>
      <c r="W40" s="284"/>
      <c r="X40" s="284"/>
      <c r="Y40" s="285"/>
      <c r="Z40" s="285"/>
      <c r="AA40" s="285"/>
      <c r="AB40" s="285"/>
      <c r="AC40" s="285"/>
      <c r="AD40" s="285"/>
      <c r="AE40" s="285"/>
      <c r="AF40" s="285"/>
      <c r="AG40" s="285" t="s">
        <v>644</v>
      </c>
      <c r="AH40" s="285">
        <v>0</v>
      </c>
      <c r="AI40" s="285"/>
      <c r="AJ40" s="285"/>
      <c r="AK40" s="285"/>
      <c r="AL40" s="285"/>
      <c r="AM40" s="285"/>
      <c r="AN40" s="285"/>
      <c r="AO40" s="285"/>
      <c r="AP40" s="285"/>
      <c r="AQ40" s="285"/>
      <c r="AR40" s="285"/>
      <c r="AS40" s="285"/>
      <c r="AT40" s="285"/>
      <c r="AU40" s="285"/>
      <c r="AV40" s="285"/>
      <c r="AW40" s="285"/>
      <c r="AX40" s="285"/>
      <c r="AY40" s="285"/>
      <c r="AZ40" s="285"/>
      <c r="BA40" s="285"/>
      <c r="BB40" s="285"/>
      <c r="BC40" s="285"/>
      <c r="BD40" s="285"/>
      <c r="BE40" s="285"/>
      <c r="BF40" s="285"/>
      <c r="BG40" s="285"/>
      <c r="BH40" s="285"/>
    </row>
    <row r="41" spans="1:60" outlineLevel="1">
      <c r="A41" s="277">
        <v>10</v>
      </c>
      <c r="B41" s="278" t="s">
        <v>1649</v>
      </c>
      <c r="C41" s="279" t="s">
        <v>1650</v>
      </c>
      <c r="D41" s="280" t="s">
        <v>21</v>
      </c>
      <c r="E41" s="281">
        <v>580</v>
      </c>
      <c r="F41" s="282"/>
      <c r="G41" s="282">
        <f>ROUND(E41*F41,2)</f>
        <v>0</v>
      </c>
      <c r="H41" s="282">
        <v>12.14</v>
      </c>
      <c r="I41" s="282">
        <f>ROUND(E41*H41,2)</f>
        <v>7041.2</v>
      </c>
      <c r="J41" s="282">
        <v>212.36</v>
      </c>
      <c r="K41" s="282">
        <f>ROUND(E41*J41,2)</f>
        <v>123168.8</v>
      </c>
      <c r="L41" s="282">
        <v>21</v>
      </c>
      <c r="M41" s="282">
        <f>G41*(1+L41/100)</f>
        <v>0</v>
      </c>
      <c r="N41" s="282">
        <v>9.0000000000000006E-5</v>
      </c>
      <c r="O41" s="282">
        <f>ROUND(E41*N41,2)</f>
        <v>0.05</v>
      </c>
      <c r="P41" s="282">
        <v>1.184E-2</v>
      </c>
      <c r="Q41" s="283">
        <f>ROUND(E41*P41,2)</f>
        <v>6.87</v>
      </c>
      <c r="R41" s="284"/>
      <c r="S41" s="284"/>
      <c r="T41" s="284"/>
      <c r="U41" s="284"/>
      <c r="V41" s="284"/>
      <c r="W41" s="284"/>
      <c r="X41" s="284"/>
      <c r="Y41" s="285"/>
      <c r="Z41" s="285"/>
      <c r="AA41" s="285"/>
      <c r="AB41" s="285"/>
      <c r="AC41" s="285"/>
      <c r="AD41" s="285"/>
      <c r="AE41" s="285"/>
      <c r="AF41" s="285"/>
      <c r="AG41" s="285" t="s">
        <v>644</v>
      </c>
      <c r="AH41" s="285">
        <v>0</v>
      </c>
      <c r="AI41" s="285"/>
      <c r="AJ41" s="285"/>
      <c r="AK41" s="285"/>
      <c r="AL41" s="285"/>
      <c r="AM41" s="285"/>
      <c r="AN41" s="285"/>
      <c r="AO41" s="285"/>
      <c r="AP41" s="285"/>
      <c r="AQ41" s="285"/>
      <c r="AR41" s="285"/>
      <c r="AS41" s="285"/>
      <c r="AT41" s="285"/>
      <c r="AU41" s="285"/>
      <c r="AV41" s="285"/>
      <c r="AW41" s="285"/>
      <c r="AX41" s="285"/>
      <c r="AY41" s="285"/>
      <c r="AZ41" s="285"/>
      <c r="BA41" s="285"/>
      <c r="BB41" s="285"/>
      <c r="BC41" s="285"/>
      <c r="BD41" s="285"/>
      <c r="BE41" s="285"/>
      <c r="BF41" s="285"/>
      <c r="BG41" s="285"/>
      <c r="BH41" s="285"/>
    </row>
    <row r="42" spans="1:60" ht="22.5">
      <c r="A42" s="286"/>
      <c r="B42" s="287"/>
      <c r="C42" s="288" t="s">
        <v>1651</v>
      </c>
      <c r="D42" s="289"/>
      <c r="E42" s="290">
        <v>249</v>
      </c>
      <c r="F42" s="284"/>
      <c r="G42" s="284"/>
      <c r="H42" s="284"/>
      <c r="I42" s="284"/>
      <c r="J42" s="284"/>
      <c r="K42" s="284"/>
      <c r="L42" s="284"/>
      <c r="M42" s="284"/>
      <c r="N42" s="284"/>
      <c r="O42" s="284"/>
      <c r="P42" s="284"/>
      <c r="Q42" s="284"/>
      <c r="R42" s="276"/>
      <c r="S42" s="276"/>
      <c r="T42" s="276"/>
      <c r="U42" s="276"/>
      <c r="V42" s="276">
        <f>SUM(V43:V45)</f>
        <v>27.92</v>
      </c>
      <c r="W42" s="276"/>
      <c r="X42" s="276"/>
      <c r="AG42" t="s">
        <v>636</v>
      </c>
    </row>
    <row r="43" spans="1:60" outlineLevel="1">
      <c r="A43" s="286"/>
      <c r="B43" s="287"/>
      <c r="C43" s="288" t="s">
        <v>1652</v>
      </c>
      <c r="D43" s="289"/>
      <c r="E43" s="290">
        <v>43</v>
      </c>
      <c r="F43" s="284"/>
      <c r="G43" s="284"/>
      <c r="H43" s="284"/>
      <c r="I43" s="284"/>
      <c r="J43" s="284"/>
      <c r="K43" s="284"/>
      <c r="L43" s="284"/>
      <c r="M43" s="284"/>
      <c r="N43" s="284"/>
      <c r="O43" s="284"/>
      <c r="P43" s="284"/>
      <c r="Q43" s="284"/>
      <c r="R43" s="284"/>
      <c r="S43" s="284" t="s">
        <v>639</v>
      </c>
      <c r="T43" s="284" t="s">
        <v>639</v>
      </c>
      <c r="U43" s="284">
        <v>4.5999999999999999E-2</v>
      </c>
      <c r="V43" s="284">
        <f>ROUND(E46*U43,2)</f>
        <v>27.92</v>
      </c>
      <c r="W43" s="284"/>
      <c r="X43" s="284" t="s">
        <v>641</v>
      </c>
      <c r="Y43" s="285"/>
      <c r="Z43" s="285"/>
      <c r="AA43" s="285"/>
      <c r="AB43" s="285"/>
      <c r="AC43" s="285"/>
      <c r="AD43" s="285"/>
      <c r="AE43" s="285"/>
      <c r="AF43" s="285"/>
      <c r="AG43" s="285" t="s">
        <v>673</v>
      </c>
      <c r="AH43" s="285"/>
      <c r="AI43" s="285"/>
      <c r="AJ43" s="285"/>
      <c r="AK43" s="285"/>
      <c r="AL43" s="285"/>
      <c r="AM43" s="285"/>
      <c r="AN43" s="285"/>
      <c r="AO43" s="285"/>
      <c r="AP43" s="285"/>
      <c r="AQ43" s="285"/>
      <c r="AR43" s="285"/>
      <c r="AS43" s="285"/>
      <c r="AT43" s="285"/>
      <c r="AU43" s="285"/>
      <c r="AV43" s="285"/>
      <c r="AW43" s="285"/>
      <c r="AX43" s="285"/>
      <c r="AY43" s="285"/>
      <c r="AZ43" s="285"/>
      <c r="BA43" s="285"/>
      <c r="BB43" s="285"/>
      <c r="BC43" s="285"/>
      <c r="BD43" s="285"/>
      <c r="BE43" s="285"/>
      <c r="BF43" s="285"/>
      <c r="BG43" s="285"/>
      <c r="BH43" s="285"/>
    </row>
    <row r="44" spans="1:60" outlineLevel="1">
      <c r="A44" s="286"/>
      <c r="B44" s="287"/>
      <c r="C44" s="288" t="s">
        <v>1653</v>
      </c>
      <c r="D44" s="289"/>
      <c r="E44" s="290">
        <v>288</v>
      </c>
      <c r="F44" s="284"/>
      <c r="G44" s="284"/>
      <c r="H44" s="284"/>
      <c r="I44" s="284"/>
      <c r="J44" s="284"/>
      <c r="K44" s="284"/>
      <c r="L44" s="284"/>
      <c r="M44" s="284"/>
      <c r="N44" s="284"/>
      <c r="O44" s="284"/>
      <c r="P44" s="284"/>
      <c r="Q44" s="284"/>
      <c r="R44" s="284"/>
      <c r="S44" s="284" t="s">
        <v>639</v>
      </c>
      <c r="T44" s="284" t="s">
        <v>639</v>
      </c>
      <c r="U44" s="284">
        <v>0</v>
      </c>
      <c r="V44" s="284">
        <f>ROUND(E47*U44,2)</f>
        <v>0</v>
      </c>
      <c r="W44" s="284"/>
      <c r="X44" s="284" t="s">
        <v>641</v>
      </c>
      <c r="Y44" s="285"/>
      <c r="Z44" s="285"/>
      <c r="AA44" s="285"/>
      <c r="AB44" s="285"/>
      <c r="AC44" s="285"/>
      <c r="AD44" s="285"/>
      <c r="AE44" s="285"/>
      <c r="AF44" s="285"/>
      <c r="AG44" s="285" t="s">
        <v>673</v>
      </c>
      <c r="AH44" s="285"/>
      <c r="AI44" s="285"/>
      <c r="AJ44" s="285"/>
      <c r="AK44" s="285"/>
      <c r="AL44" s="285"/>
      <c r="AM44" s="285"/>
      <c r="AN44" s="285"/>
      <c r="AO44" s="285"/>
      <c r="AP44" s="285"/>
      <c r="AQ44" s="285"/>
      <c r="AR44" s="285"/>
      <c r="AS44" s="285"/>
      <c r="AT44" s="285"/>
      <c r="AU44" s="285"/>
      <c r="AV44" s="285"/>
      <c r="AW44" s="285"/>
      <c r="AX44" s="285"/>
      <c r="AY44" s="285"/>
      <c r="AZ44" s="285"/>
      <c r="BA44" s="285"/>
      <c r="BB44" s="285"/>
      <c r="BC44" s="285"/>
      <c r="BD44" s="285"/>
      <c r="BE44" s="285"/>
      <c r="BF44" s="285"/>
      <c r="BG44" s="285"/>
      <c r="BH44" s="285"/>
    </row>
    <row r="45" spans="1:60" outlineLevel="1">
      <c r="A45" s="269" t="s">
        <v>13</v>
      </c>
      <c r="B45" s="270" t="s">
        <v>1654</v>
      </c>
      <c r="C45" s="271" t="s">
        <v>1655</v>
      </c>
      <c r="D45" s="272"/>
      <c r="E45" s="273"/>
      <c r="F45" s="274"/>
      <c r="G45" s="274">
        <f>SUMIF(AG43:AG45,"&lt;&gt;NOR",G46:G48)</f>
        <v>0</v>
      </c>
      <c r="H45" s="274"/>
      <c r="I45" s="274">
        <f>SUM(I46:I48)</f>
        <v>0</v>
      </c>
      <c r="J45" s="274"/>
      <c r="K45" s="274">
        <f>SUM(K46:K48)</f>
        <v>162190.39999999999</v>
      </c>
      <c r="L45" s="274"/>
      <c r="M45" s="274">
        <f>SUM(M46:M48)</f>
        <v>0</v>
      </c>
      <c r="N45" s="274"/>
      <c r="O45" s="274">
        <f>SUM(O46:O48)</f>
        <v>0</v>
      </c>
      <c r="P45" s="274"/>
      <c r="Q45" s="275">
        <f>SUM(Q46:Q48)</f>
        <v>0</v>
      </c>
      <c r="R45" s="284"/>
      <c r="S45" s="284" t="s">
        <v>639</v>
      </c>
      <c r="T45" s="284" t="s">
        <v>639</v>
      </c>
      <c r="U45" s="284">
        <v>0</v>
      </c>
      <c r="V45" s="284">
        <f>ROUND(E48*U45,2)</f>
        <v>0</v>
      </c>
      <c r="W45" s="284"/>
      <c r="X45" s="284" t="s">
        <v>641</v>
      </c>
      <c r="Y45" s="285"/>
      <c r="Z45" s="285"/>
      <c r="AA45" s="285"/>
      <c r="AB45" s="285"/>
      <c r="AC45" s="285"/>
      <c r="AD45" s="285"/>
      <c r="AE45" s="285"/>
      <c r="AF45" s="285"/>
      <c r="AG45" s="285" t="s">
        <v>673</v>
      </c>
      <c r="AH45" s="285"/>
      <c r="AI45" s="285"/>
      <c r="AJ45" s="285"/>
      <c r="AK45" s="285"/>
      <c r="AL45" s="285"/>
      <c r="AM45" s="285"/>
      <c r="AN45" s="285"/>
      <c r="AO45" s="285"/>
      <c r="AP45" s="285"/>
      <c r="AQ45" s="285"/>
      <c r="AR45" s="285"/>
      <c r="AS45" s="285"/>
      <c r="AT45" s="285"/>
      <c r="AU45" s="285"/>
      <c r="AV45" s="285"/>
      <c r="AW45" s="285"/>
      <c r="AX45" s="285"/>
      <c r="AY45" s="285"/>
      <c r="AZ45" s="285"/>
      <c r="BA45" s="285"/>
      <c r="BB45" s="285"/>
      <c r="BC45" s="285"/>
      <c r="BD45" s="285"/>
      <c r="BE45" s="285"/>
      <c r="BF45" s="285"/>
      <c r="BG45" s="285"/>
      <c r="BH45" s="285"/>
    </row>
    <row r="46" spans="1:60">
      <c r="A46" s="291">
        <v>11</v>
      </c>
      <c r="B46" s="292" t="s">
        <v>1656</v>
      </c>
      <c r="C46" s="293" t="s">
        <v>1657</v>
      </c>
      <c r="D46" s="294" t="s">
        <v>63</v>
      </c>
      <c r="E46" s="295">
        <v>607</v>
      </c>
      <c r="F46" s="296"/>
      <c r="G46" s="296">
        <f>ROUND(E46*F46,2)</f>
        <v>0</v>
      </c>
      <c r="H46" s="296">
        <v>0</v>
      </c>
      <c r="I46" s="296">
        <f>ROUND(E46*H46,2)</f>
        <v>0</v>
      </c>
      <c r="J46" s="296">
        <v>102.5</v>
      </c>
      <c r="K46" s="296">
        <f>ROUND(E46*J46,2)</f>
        <v>62217.5</v>
      </c>
      <c r="L46" s="296">
        <v>21</v>
      </c>
      <c r="M46" s="296">
        <f>G46*(1+L46/100)</f>
        <v>0</v>
      </c>
      <c r="N46" s="296">
        <v>0</v>
      </c>
      <c r="O46" s="296">
        <f>ROUND(E46*N46,2)</f>
        <v>0</v>
      </c>
      <c r="P46" s="296">
        <v>0</v>
      </c>
      <c r="Q46" s="297">
        <f>ROUND(E46*P46,2)</f>
        <v>0</v>
      </c>
      <c r="R46" s="264"/>
      <c r="S46" s="264"/>
      <c r="T46" s="264"/>
      <c r="U46" s="264"/>
      <c r="V46" s="264"/>
      <c r="W46" s="264"/>
      <c r="X46" s="264"/>
      <c r="AE46">
        <v>15</v>
      </c>
      <c r="AF46">
        <v>21</v>
      </c>
      <c r="AG46" t="s">
        <v>623</v>
      </c>
    </row>
    <row r="47" spans="1:60">
      <c r="A47" s="291">
        <v>12</v>
      </c>
      <c r="B47" s="292" t="s">
        <v>1658</v>
      </c>
      <c r="C47" s="293" t="s">
        <v>1659</v>
      </c>
      <c r="D47" s="294" t="s">
        <v>63</v>
      </c>
      <c r="E47" s="295">
        <v>607</v>
      </c>
      <c r="F47" s="296"/>
      <c r="G47" s="296">
        <f>ROUND(E47*F47,2)</f>
        <v>0</v>
      </c>
      <c r="H47" s="296">
        <v>0</v>
      </c>
      <c r="I47" s="296">
        <f>ROUND(E47*H47,2)</f>
        <v>0</v>
      </c>
      <c r="J47" s="296">
        <v>109</v>
      </c>
      <c r="K47" s="296">
        <f>ROUND(E47*J47,2)</f>
        <v>66163</v>
      </c>
      <c r="L47" s="296">
        <v>21</v>
      </c>
      <c r="M47" s="296">
        <f>G47*(1+L47/100)</f>
        <v>0</v>
      </c>
      <c r="N47" s="296">
        <v>0</v>
      </c>
      <c r="O47" s="296">
        <f>ROUND(E47*N47,2)</f>
        <v>0</v>
      </c>
      <c r="P47" s="296">
        <v>0</v>
      </c>
      <c r="Q47" s="297">
        <f>ROUND(E47*P47,2)</f>
        <v>0</v>
      </c>
      <c r="AG47" t="s">
        <v>731</v>
      </c>
    </row>
    <row r="48" spans="1:60">
      <c r="A48" s="277">
        <v>13</v>
      </c>
      <c r="B48" s="278" t="s">
        <v>1660</v>
      </c>
      <c r="C48" s="279" t="s">
        <v>1661</v>
      </c>
      <c r="D48" s="280" t="s">
        <v>63</v>
      </c>
      <c r="E48" s="281">
        <v>607</v>
      </c>
      <c r="F48" s="282"/>
      <c r="G48" s="282">
        <f>ROUND(E48*F48,2)</f>
        <v>0</v>
      </c>
      <c r="H48" s="282">
        <v>0</v>
      </c>
      <c r="I48" s="282">
        <f>ROUND(E48*H48,2)</f>
        <v>0</v>
      </c>
      <c r="J48" s="282">
        <v>55.7</v>
      </c>
      <c r="K48" s="282">
        <f>ROUND(E48*J48,2)</f>
        <v>33809.9</v>
      </c>
      <c r="L48" s="282">
        <v>21</v>
      </c>
      <c r="M48" s="282">
        <f>G48*(1+L48/100)</f>
        <v>0</v>
      </c>
      <c r="N48" s="282">
        <v>0</v>
      </c>
      <c r="O48" s="282">
        <f>ROUND(E48*N48,2)</f>
        <v>0</v>
      </c>
      <c r="P48" s="282">
        <v>0</v>
      </c>
      <c r="Q48" s="283">
        <f>ROUND(E48*P48,2)</f>
        <v>0</v>
      </c>
    </row>
    <row r="49" spans="1:17">
      <c r="A49" s="264"/>
      <c r="B49" s="265"/>
      <c r="C49" s="298"/>
      <c r="D49" s="266"/>
      <c r="E49" s="264"/>
      <c r="F49" s="264"/>
      <c r="G49" s="264"/>
      <c r="H49" s="264"/>
      <c r="I49" s="264"/>
      <c r="J49" s="264"/>
      <c r="K49" s="264"/>
      <c r="L49" s="264"/>
      <c r="M49" s="264"/>
      <c r="N49" s="264"/>
      <c r="O49" s="264"/>
      <c r="P49" s="264"/>
      <c r="Q49" s="264"/>
    </row>
    <row r="50" spans="1:17">
      <c r="C50" s="299"/>
      <c r="D50" s="258"/>
    </row>
    <row r="51" spans="1:17">
      <c r="D51" s="258"/>
    </row>
    <row r="52" spans="1:17">
      <c r="D52" s="258"/>
    </row>
    <row r="53" spans="1:17">
      <c r="D53" s="258"/>
    </row>
    <row r="54" spans="1:17">
      <c r="D54" s="258"/>
    </row>
    <row r="55" spans="1:17">
      <c r="D55" s="258"/>
    </row>
    <row r="56" spans="1:17">
      <c r="D56" s="258"/>
    </row>
    <row r="57" spans="1:17">
      <c r="D57" s="258"/>
    </row>
    <row r="58" spans="1:17">
      <c r="D58" s="258"/>
    </row>
    <row r="59" spans="1:17">
      <c r="D59" s="258"/>
    </row>
    <row r="60" spans="1:17">
      <c r="D60" s="258"/>
    </row>
    <row r="61" spans="1:17">
      <c r="D61" s="258"/>
    </row>
    <row r="62" spans="1:17">
      <c r="D62" s="258"/>
    </row>
    <row r="63" spans="1:17">
      <c r="D63" s="258"/>
    </row>
    <row r="64" spans="1:17">
      <c r="D64" s="258"/>
    </row>
    <row r="65" spans="4:4">
      <c r="D65" s="258"/>
    </row>
    <row r="66" spans="4:4">
      <c r="D66" s="258"/>
    </row>
    <row r="67" spans="4:4">
      <c r="D67" s="258"/>
    </row>
    <row r="68" spans="4:4">
      <c r="D68" s="258"/>
    </row>
    <row r="69" spans="4:4">
      <c r="D69" s="258"/>
    </row>
    <row r="70" spans="4:4">
      <c r="D70" s="258"/>
    </row>
    <row r="71" spans="4:4">
      <c r="D71" s="258"/>
    </row>
    <row r="72" spans="4:4">
      <c r="D72" s="258"/>
    </row>
    <row r="73" spans="4:4">
      <c r="D73" s="258"/>
    </row>
    <row r="74" spans="4:4">
      <c r="D74" s="258"/>
    </row>
    <row r="75" spans="4:4">
      <c r="D75" s="258"/>
    </row>
    <row r="76" spans="4:4">
      <c r="D76" s="258"/>
    </row>
    <row r="77" spans="4:4">
      <c r="D77" s="258"/>
    </row>
    <row r="78" spans="4:4">
      <c r="D78" s="258"/>
    </row>
    <row r="79" spans="4:4">
      <c r="D79" s="258"/>
    </row>
    <row r="80" spans="4:4">
      <c r="D80" s="258"/>
    </row>
    <row r="81" spans="4:4">
      <c r="D81" s="258"/>
    </row>
    <row r="82" spans="4:4">
      <c r="D82" s="258"/>
    </row>
    <row r="83" spans="4:4">
      <c r="D83" s="258"/>
    </row>
    <row r="84" spans="4:4">
      <c r="D84" s="258"/>
    </row>
    <row r="85" spans="4:4">
      <c r="D85" s="258"/>
    </row>
    <row r="86" spans="4:4">
      <c r="D86" s="258"/>
    </row>
    <row r="87" spans="4:4">
      <c r="D87" s="258"/>
    </row>
    <row r="88" spans="4:4">
      <c r="D88" s="258"/>
    </row>
    <row r="89" spans="4:4">
      <c r="D89" s="258"/>
    </row>
    <row r="90" spans="4:4">
      <c r="D90" s="258"/>
    </row>
    <row r="91" spans="4:4">
      <c r="D91" s="258"/>
    </row>
    <row r="92" spans="4:4">
      <c r="D92" s="258"/>
    </row>
    <row r="93" spans="4:4">
      <c r="D93" s="258"/>
    </row>
    <row r="94" spans="4:4">
      <c r="D94" s="258"/>
    </row>
    <row r="95" spans="4:4">
      <c r="D95" s="258"/>
    </row>
    <row r="96" spans="4:4">
      <c r="D96" s="258"/>
    </row>
    <row r="97" spans="4:4">
      <c r="D97" s="258"/>
    </row>
    <row r="98" spans="4:4">
      <c r="D98" s="258"/>
    </row>
    <row r="99" spans="4:4">
      <c r="D99" s="258"/>
    </row>
    <row r="100" spans="4:4">
      <c r="D100" s="258"/>
    </row>
    <row r="101" spans="4:4">
      <c r="D101" s="258"/>
    </row>
    <row r="102" spans="4:4">
      <c r="D102" s="258"/>
    </row>
    <row r="103" spans="4:4">
      <c r="D103" s="258"/>
    </row>
    <row r="104" spans="4:4">
      <c r="D104" s="258"/>
    </row>
    <row r="105" spans="4:4">
      <c r="D105" s="258"/>
    </row>
    <row r="106" spans="4:4">
      <c r="D106" s="258"/>
    </row>
    <row r="107" spans="4:4">
      <c r="D107" s="258"/>
    </row>
    <row r="108" spans="4:4">
      <c r="D108" s="258"/>
    </row>
    <row r="109" spans="4:4">
      <c r="D109" s="258"/>
    </row>
    <row r="110" spans="4:4">
      <c r="D110" s="258"/>
    </row>
    <row r="111" spans="4:4">
      <c r="D111" s="258"/>
    </row>
    <row r="112" spans="4:4">
      <c r="D112" s="258"/>
    </row>
    <row r="113" spans="4:4">
      <c r="D113" s="258"/>
    </row>
    <row r="114" spans="4:4">
      <c r="D114" s="258"/>
    </row>
    <row r="115" spans="4:4">
      <c r="D115" s="258"/>
    </row>
    <row r="116" spans="4:4">
      <c r="D116" s="258"/>
    </row>
    <row r="117" spans="4:4">
      <c r="D117" s="258"/>
    </row>
    <row r="118" spans="4:4">
      <c r="D118" s="258"/>
    </row>
    <row r="119" spans="4:4">
      <c r="D119" s="258"/>
    </row>
    <row r="120" spans="4:4">
      <c r="D120" s="258"/>
    </row>
    <row r="121" spans="4:4">
      <c r="D121" s="258"/>
    </row>
    <row r="122" spans="4:4">
      <c r="D122" s="258"/>
    </row>
    <row r="123" spans="4:4">
      <c r="D123" s="258"/>
    </row>
    <row r="124" spans="4:4">
      <c r="D124" s="258"/>
    </row>
    <row r="125" spans="4:4">
      <c r="D125" s="258"/>
    </row>
    <row r="126" spans="4:4">
      <c r="D126" s="258"/>
    </row>
    <row r="127" spans="4:4">
      <c r="D127" s="258"/>
    </row>
    <row r="128" spans="4:4">
      <c r="D128" s="258"/>
    </row>
    <row r="129" spans="4:4">
      <c r="D129" s="258"/>
    </row>
    <row r="130" spans="4:4">
      <c r="D130" s="258"/>
    </row>
    <row r="131" spans="4:4">
      <c r="D131" s="258"/>
    </row>
    <row r="132" spans="4:4">
      <c r="D132" s="258"/>
    </row>
    <row r="133" spans="4:4">
      <c r="D133" s="258"/>
    </row>
    <row r="134" spans="4:4">
      <c r="D134" s="258"/>
    </row>
    <row r="135" spans="4:4">
      <c r="D135" s="258"/>
    </row>
    <row r="136" spans="4:4">
      <c r="D136" s="258"/>
    </row>
    <row r="137" spans="4:4">
      <c r="D137" s="258"/>
    </row>
    <row r="138" spans="4:4">
      <c r="D138" s="258"/>
    </row>
    <row r="139" spans="4:4">
      <c r="D139" s="258"/>
    </row>
    <row r="140" spans="4:4">
      <c r="D140" s="258"/>
    </row>
    <row r="141" spans="4:4">
      <c r="D141" s="258"/>
    </row>
    <row r="142" spans="4:4">
      <c r="D142" s="258"/>
    </row>
    <row r="143" spans="4:4">
      <c r="D143" s="258"/>
    </row>
    <row r="144" spans="4:4">
      <c r="D144" s="258"/>
    </row>
    <row r="145" spans="4:4">
      <c r="D145" s="258"/>
    </row>
    <row r="146" spans="4:4">
      <c r="D146" s="258"/>
    </row>
    <row r="147" spans="4:4">
      <c r="D147" s="258"/>
    </row>
    <row r="148" spans="4:4">
      <c r="D148" s="258"/>
    </row>
    <row r="149" spans="4:4">
      <c r="D149" s="258"/>
    </row>
    <row r="150" spans="4:4">
      <c r="D150" s="258"/>
    </row>
    <row r="151" spans="4:4">
      <c r="D151" s="258"/>
    </row>
    <row r="152" spans="4:4">
      <c r="D152" s="258"/>
    </row>
    <row r="153" spans="4:4">
      <c r="D153" s="258"/>
    </row>
    <row r="154" spans="4:4">
      <c r="D154" s="258"/>
    </row>
    <row r="155" spans="4:4">
      <c r="D155" s="258"/>
    </row>
    <row r="156" spans="4:4">
      <c r="D156" s="258"/>
    </row>
    <row r="157" spans="4:4">
      <c r="D157" s="258"/>
    </row>
    <row r="158" spans="4:4">
      <c r="D158" s="258"/>
    </row>
    <row r="159" spans="4:4">
      <c r="D159" s="258"/>
    </row>
    <row r="160" spans="4:4">
      <c r="D160" s="258"/>
    </row>
    <row r="161" spans="4:4">
      <c r="D161" s="258"/>
    </row>
    <row r="162" spans="4:4">
      <c r="D162" s="258"/>
    </row>
    <row r="163" spans="4:4">
      <c r="D163" s="258"/>
    </row>
    <row r="164" spans="4:4">
      <c r="D164" s="258"/>
    </row>
    <row r="165" spans="4:4">
      <c r="D165" s="258"/>
    </row>
    <row r="166" spans="4:4">
      <c r="D166" s="258"/>
    </row>
    <row r="167" spans="4:4">
      <c r="D167" s="258"/>
    </row>
    <row r="168" spans="4:4">
      <c r="D168" s="258"/>
    </row>
    <row r="169" spans="4:4">
      <c r="D169" s="258"/>
    </row>
    <row r="170" spans="4:4">
      <c r="D170" s="258"/>
    </row>
    <row r="171" spans="4:4">
      <c r="D171" s="258"/>
    </row>
    <row r="172" spans="4:4">
      <c r="D172" s="258"/>
    </row>
    <row r="173" spans="4:4">
      <c r="D173" s="258"/>
    </row>
    <row r="174" spans="4:4">
      <c r="D174" s="258"/>
    </row>
    <row r="175" spans="4:4">
      <c r="D175" s="258"/>
    </row>
    <row r="176" spans="4:4">
      <c r="D176" s="258"/>
    </row>
    <row r="177" spans="4:4">
      <c r="D177" s="258"/>
    </row>
    <row r="178" spans="4:4">
      <c r="D178" s="258"/>
    </row>
    <row r="179" spans="4:4">
      <c r="D179" s="258"/>
    </row>
    <row r="180" spans="4:4">
      <c r="D180" s="258"/>
    </row>
    <row r="181" spans="4:4">
      <c r="D181" s="258"/>
    </row>
    <row r="182" spans="4:4">
      <c r="D182" s="258"/>
    </row>
    <row r="183" spans="4:4">
      <c r="D183" s="258"/>
    </row>
    <row r="184" spans="4:4">
      <c r="D184" s="258"/>
    </row>
    <row r="185" spans="4:4">
      <c r="D185" s="258"/>
    </row>
    <row r="186" spans="4:4">
      <c r="D186" s="258"/>
    </row>
    <row r="187" spans="4:4">
      <c r="D187" s="258"/>
    </row>
    <row r="188" spans="4:4">
      <c r="D188" s="258"/>
    </row>
    <row r="189" spans="4:4">
      <c r="D189" s="258"/>
    </row>
    <row r="190" spans="4:4">
      <c r="D190" s="258"/>
    </row>
    <row r="191" spans="4:4">
      <c r="D191" s="258"/>
    </row>
    <row r="192" spans="4:4">
      <c r="D192" s="258"/>
    </row>
    <row r="193" spans="4:4">
      <c r="D193" s="258"/>
    </row>
    <row r="194" spans="4:4">
      <c r="D194" s="258"/>
    </row>
    <row r="195" spans="4:4">
      <c r="D195" s="258"/>
    </row>
    <row r="196" spans="4:4">
      <c r="D196" s="258"/>
    </row>
    <row r="197" spans="4:4">
      <c r="D197" s="258"/>
    </row>
    <row r="198" spans="4:4">
      <c r="D198" s="258"/>
    </row>
    <row r="199" spans="4:4">
      <c r="D199" s="258"/>
    </row>
    <row r="200" spans="4:4">
      <c r="D200" s="258"/>
    </row>
    <row r="201" spans="4:4">
      <c r="D201" s="258"/>
    </row>
    <row r="202" spans="4:4">
      <c r="D202" s="258"/>
    </row>
    <row r="203" spans="4:4">
      <c r="D203" s="258"/>
    </row>
    <row r="204" spans="4:4">
      <c r="D204" s="258"/>
    </row>
    <row r="205" spans="4:4">
      <c r="D205" s="258"/>
    </row>
    <row r="206" spans="4:4">
      <c r="D206" s="258"/>
    </row>
    <row r="207" spans="4:4">
      <c r="D207" s="258"/>
    </row>
    <row r="208" spans="4:4">
      <c r="D208" s="258"/>
    </row>
    <row r="209" spans="4:4">
      <c r="D209" s="258"/>
    </row>
    <row r="210" spans="4:4">
      <c r="D210" s="258"/>
    </row>
    <row r="211" spans="4:4">
      <c r="D211" s="258"/>
    </row>
    <row r="212" spans="4:4">
      <c r="D212" s="258"/>
    </row>
    <row r="213" spans="4:4">
      <c r="D213" s="258"/>
    </row>
    <row r="214" spans="4:4">
      <c r="D214" s="258"/>
    </row>
    <row r="215" spans="4:4">
      <c r="D215" s="258"/>
    </row>
    <row r="216" spans="4:4">
      <c r="D216" s="258"/>
    </row>
    <row r="217" spans="4:4">
      <c r="D217" s="258"/>
    </row>
    <row r="218" spans="4:4">
      <c r="D218" s="258"/>
    </row>
    <row r="219" spans="4:4">
      <c r="D219" s="258"/>
    </row>
    <row r="220" spans="4:4">
      <c r="D220" s="258"/>
    </row>
    <row r="221" spans="4:4">
      <c r="D221" s="258"/>
    </row>
    <row r="222" spans="4:4">
      <c r="D222" s="258"/>
    </row>
    <row r="223" spans="4:4">
      <c r="D223" s="258"/>
    </row>
    <row r="224" spans="4:4">
      <c r="D224" s="258"/>
    </row>
    <row r="225" spans="4:4">
      <c r="D225" s="258"/>
    </row>
    <row r="226" spans="4:4">
      <c r="D226" s="258"/>
    </row>
    <row r="227" spans="4:4">
      <c r="D227" s="258"/>
    </row>
    <row r="228" spans="4:4">
      <c r="D228" s="258"/>
    </row>
    <row r="229" spans="4:4">
      <c r="D229" s="258"/>
    </row>
    <row r="230" spans="4:4">
      <c r="D230" s="258"/>
    </row>
    <row r="231" spans="4:4">
      <c r="D231" s="258"/>
    </row>
    <row r="232" spans="4:4">
      <c r="D232" s="258"/>
    </row>
    <row r="233" spans="4:4">
      <c r="D233" s="258"/>
    </row>
    <row r="234" spans="4:4">
      <c r="D234" s="258"/>
    </row>
    <row r="235" spans="4:4">
      <c r="D235" s="258"/>
    </row>
    <row r="236" spans="4:4">
      <c r="D236" s="258"/>
    </row>
    <row r="237" spans="4:4">
      <c r="D237" s="258"/>
    </row>
    <row r="238" spans="4:4">
      <c r="D238" s="258"/>
    </row>
    <row r="239" spans="4:4">
      <c r="D239" s="258"/>
    </row>
    <row r="240" spans="4:4">
      <c r="D240" s="258"/>
    </row>
    <row r="241" spans="4:4">
      <c r="D241" s="258"/>
    </row>
    <row r="242" spans="4:4">
      <c r="D242" s="258"/>
    </row>
    <row r="243" spans="4:4">
      <c r="D243" s="258"/>
    </row>
    <row r="244" spans="4:4">
      <c r="D244" s="258"/>
    </row>
    <row r="245" spans="4:4">
      <c r="D245" s="258"/>
    </row>
    <row r="246" spans="4:4">
      <c r="D246" s="258"/>
    </row>
    <row r="247" spans="4:4">
      <c r="D247" s="258"/>
    </row>
    <row r="248" spans="4:4">
      <c r="D248" s="258"/>
    </row>
    <row r="249" spans="4:4">
      <c r="D249" s="258"/>
    </row>
    <row r="250" spans="4:4">
      <c r="D250" s="258"/>
    </row>
    <row r="251" spans="4:4">
      <c r="D251" s="258"/>
    </row>
    <row r="252" spans="4:4">
      <c r="D252" s="258"/>
    </row>
    <row r="253" spans="4:4">
      <c r="D253" s="258"/>
    </row>
    <row r="254" spans="4:4">
      <c r="D254" s="258"/>
    </row>
    <row r="255" spans="4:4">
      <c r="D255" s="258"/>
    </row>
    <row r="256" spans="4:4">
      <c r="D256" s="258"/>
    </row>
    <row r="257" spans="4:4">
      <c r="D257" s="258"/>
    </row>
    <row r="258" spans="4:4">
      <c r="D258" s="258"/>
    </row>
    <row r="259" spans="4:4">
      <c r="D259" s="258"/>
    </row>
    <row r="260" spans="4:4">
      <c r="D260" s="258"/>
    </row>
    <row r="261" spans="4:4">
      <c r="D261" s="258"/>
    </row>
    <row r="262" spans="4:4">
      <c r="D262" s="258"/>
    </row>
    <row r="263" spans="4:4">
      <c r="D263" s="258"/>
    </row>
    <row r="264" spans="4:4">
      <c r="D264" s="258"/>
    </row>
    <row r="265" spans="4:4">
      <c r="D265" s="258"/>
    </row>
    <row r="266" spans="4:4">
      <c r="D266" s="258"/>
    </row>
    <row r="267" spans="4:4">
      <c r="D267" s="258"/>
    </row>
    <row r="268" spans="4:4">
      <c r="D268" s="258"/>
    </row>
    <row r="269" spans="4:4">
      <c r="D269" s="258"/>
    </row>
    <row r="270" spans="4:4">
      <c r="D270" s="258"/>
    </row>
    <row r="271" spans="4:4">
      <c r="D271" s="258"/>
    </row>
    <row r="272" spans="4:4">
      <c r="D272" s="258"/>
    </row>
    <row r="273" spans="4:4">
      <c r="D273" s="258"/>
    </row>
    <row r="274" spans="4:4">
      <c r="D274" s="258"/>
    </row>
    <row r="275" spans="4:4">
      <c r="D275" s="258"/>
    </row>
    <row r="276" spans="4:4">
      <c r="D276" s="258"/>
    </row>
    <row r="277" spans="4:4">
      <c r="D277" s="258"/>
    </row>
    <row r="278" spans="4:4">
      <c r="D278" s="258"/>
    </row>
    <row r="279" spans="4:4">
      <c r="D279" s="258"/>
    </row>
    <row r="280" spans="4:4">
      <c r="D280" s="258"/>
    </row>
    <row r="281" spans="4:4">
      <c r="D281" s="258"/>
    </row>
    <row r="282" spans="4:4">
      <c r="D282" s="258"/>
    </row>
    <row r="283" spans="4:4">
      <c r="D283" s="258"/>
    </row>
    <row r="284" spans="4:4">
      <c r="D284" s="258"/>
    </row>
    <row r="285" spans="4:4">
      <c r="D285" s="258"/>
    </row>
    <row r="286" spans="4:4">
      <c r="D286" s="258"/>
    </row>
    <row r="287" spans="4:4">
      <c r="D287" s="258"/>
    </row>
    <row r="288" spans="4:4">
      <c r="D288" s="258"/>
    </row>
    <row r="289" spans="4:4">
      <c r="D289" s="258"/>
    </row>
    <row r="290" spans="4:4">
      <c r="D290" s="258"/>
    </row>
    <row r="291" spans="4:4">
      <c r="D291" s="258"/>
    </row>
    <row r="292" spans="4:4">
      <c r="D292" s="258"/>
    </row>
    <row r="293" spans="4:4">
      <c r="D293" s="258"/>
    </row>
    <row r="294" spans="4:4">
      <c r="D294" s="258"/>
    </row>
    <row r="295" spans="4:4">
      <c r="D295" s="258"/>
    </row>
    <row r="296" spans="4:4">
      <c r="D296" s="258"/>
    </row>
    <row r="297" spans="4:4">
      <c r="D297" s="258"/>
    </row>
    <row r="298" spans="4:4">
      <c r="D298" s="258"/>
    </row>
    <row r="299" spans="4:4">
      <c r="D299" s="258"/>
    </row>
    <row r="300" spans="4:4">
      <c r="D300" s="258"/>
    </row>
    <row r="301" spans="4:4">
      <c r="D301" s="258"/>
    </row>
    <row r="302" spans="4:4">
      <c r="D302" s="258"/>
    </row>
    <row r="303" spans="4:4">
      <c r="D303" s="258"/>
    </row>
    <row r="304" spans="4:4">
      <c r="D304" s="258"/>
    </row>
    <row r="305" spans="4:4">
      <c r="D305" s="258"/>
    </row>
    <row r="306" spans="4:4">
      <c r="D306" s="258"/>
    </row>
    <row r="307" spans="4:4">
      <c r="D307" s="258"/>
    </row>
    <row r="308" spans="4:4">
      <c r="D308" s="258"/>
    </row>
    <row r="309" spans="4:4">
      <c r="D309" s="258"/>
    </row>
    <row r="310" spans="4:4">
      <c r="D310" s="258"/>
    </row>
    <row r="311" spans="4:4">
      <c r="D311" s="258"/>
    </row>
    <row r="312" spans="4:4">
      <c r="D312" s="258"/>
    </row>
    <row r="313" spans="4:4">
      <c r="D313" s="258"/>
    </row>
    <row r="314" spans="4:4">
      <c r="D314" s="258"/>
    </row>
    <row r="315" spans="4:4">
      <c r="D315" s="258"/>
    </row>
    <row r="316" spans="4:4">
      <c r="D316" s="258"/>
    </row>
    <row r="317" spans="4:4">
      <c r="D317" s="258"/>
    </row>
    <row r="318" spans="4:4">
      <c r="D318" s="258"/>
    </row>
    <row r="319" spans="4:4">
      <c r="D319" s="258"/>
    </row>
    <row r="320" spans="4:4">
      <c r="D320" s="258"/>
    </row>
    <row r="321" spans="4:4">
      <c r="D321" s="258"/>
    </row>
    <row r="322" spans="4:4">
      <c r="D322" s="258"/>
    </row>
    <row r="323" spans="4:4">
      <c r="D323" s="258"/>
    </row>
    <row r="324" spans="4:4">
      <c r="D324" s="258"/>
    </row>
    <row r="325" spans="4:4">
      <c r="D325" s="258"/>
    </row>
    <row r="326" spans="4:4">
      <c r="D326" s="258"/>
    </row>
    <row r="327" spans="4:4">
      <c r="D327" s="258"/>
    </row>
    <row r="328" spans="4:4">
      <c r="D328" s="258"/>
    </row>
    <row r="329" spans="4:4">
      <c r="D329" s="258"/>
    </row>
    <row r="330" spans="4:4">
      <c r="D330" s="258"/>
    </row>
    <row r="331" spans="4:4">
      <c r="D331" s="258"/>
    </row>
    <row r="332" spans="4:4">
      <c r="D332" s="258"/>
    </row>
    <row r="333" spans="4:4">
      <c r="D333" s="258"/>
    </row>
    <row r="334" spans="4:4">
      <c r="D334" s="258"/>
    </row>
    <row r="335" spans="4:4">
      <c r="D335" s="258"/>
    </row>
    <row r="336" spans="4:4">
      <c r="D336" s="258"/>
    </row>
    <row r="337" spans="4:4">
      <c r="D337" s="258"/>
    </row>
    <row r="338" spans="4:4">
      <c r="D338" s="258"/>
    </row>
    <row r="339" spans="4:4">
      <c r="D339" s="258"/>
    </row>
    <row r="340" spans="4:4">
      <c r="D340" s="258"/>
    </row>
    <row r="341" spans="4:4">
      <c r="D341" s="258"/>
    </row>
    <row r="342" spans="4:4">
      <c r="D342" s="258"/>
    </row>
    <row r="343" spans="4:4">
      <c r="D343" s="258"/>
    </row>
    <row r="344" spans="4:4">
      <c r="D344" s="258"/>
    </row>
    <row r="345" spans="4:4">
      <c r="D345" s="258"/>
    </row>
    <row r="346" spans="4:4">
      <c r="D346" s="258"/>
    </row>
    <row r="347" spans="4:4">
      <c r="D347" s="258"/>
    </row>
    <row r="348" spans="4:4">
      <c r="D348" s="258"/>
    </row>
    <row r="349" spans="4:4">
      <c r="D349" s="258"/>
    </row>
    <row r="350" spans="4:4">
      <c r="D350" s="258"/>
    </row>
    <row r="351" spans="4:4">
      <c r="D351" s="258"/>
    </row>
    <row r="352" spans="4:4">
      <c r="D352" s="258"/>
    </row>
    <row r="353" spans="4:4">
      <c r="D353" s="258"/>
    </row>
    <row r="354" spans="4:4">
      <c r="D354" s="258"/>
    </row>
    <row r="355" spans="4:4">
      <c r="D355" s="258"/>
    </row>
    <row r="356" spans="4:4">
      <c r="D356" s="258"/>
    </row>
    <row r="357" spans="4:4">
      <c r="D357" s="258"/>
    </row>
    <row r="358" spans="4:4">
      <c r="D358" s="258"/>
    </row>
    <row r="359" spans="4:4">
      <c r="D359" s="258"/>
    </row>
    <row r="360" spans="4:4">
      <c r="D360" s="258"/>
    </row>
    <row r="361" spans="4:4">
      <c r="D361" s="258"/>
    </row>
    <row r="362" spans="4:4">
      <c r="D362" s="258"/>
    </row>
    <row r="363" spans="4:4">
      <c r="D363" s="258"/>
    </row>
    <row r="364" spans="4:4">
      <c r="D364" s="258"/>
    </row>
    <row r="365" spans="4:4">
      <c r="D365" s="258"/>
    </row>
    <row r="366" spans="4:4">
      <c r="D366" s="258"/>
    </row>
    <row r="367" spans="4:4">
      <c r="D367" s="258"/>
    </row>
    <row r="368" spans="4:4">
      <c r="D368" s="258"/>
    </row>
    <row r="369" spans="4:4">
      <c r="D369" s="258"/>
    </row>
    <row r="370" spans="4:4">
      <c r="D370" s="258"/>
    </row>
    <row r="371" spans="4:4">
      <c r="D371" s="258"/>
    </row>
    <row r="372" spans="4:4">
      <c r="D372" s="258"/>
    </row>
    <row r="373" spans="4:4">
      <c r="D373" s="258"/>
    </row>
    <row r="374" spans="4:4">
      <c r="D374" s="258"/>
    </row>
    <row r="375" spans="4:4">
      <c r="D375" s="258"/>
    </row>
    <row r="376" spans="4:4">
      <c r="D376" s="258"/>
    </row>
    <row r="377" spans="4:4">
      <c r="D377" s="258"/>
    </row>
    <row r="378" spans="4:4">
      <c r="D378" s="258"/>
    </row>
    <row r="379" spans="4:4">
      <c r="D379" s="258"/>
    </row>
    <row r="380" spans="4:4">
      <c r="D380" s="258"/>
    </row>
    <row r="381" spans="4:4">
      <c r="D381" s="258"/>
    </row>
    <row r="382" spans="4:4">
      <c r="D382" s="258"/>
    </row>
    <row r="383" spans="4:4">
      <c r="D383" s="258"/>
    </row>
    <row r="384" spans="4:4">
      <c r="D384" s="258"/>
    </row>
    <row r="385" spans="4:4">
      <c r="D385" s="258"/>
    </row>
    <row r="386" spans="4:4">
      <c r="D386" s="258"/>
    </row>
    <row r="387" spans="4:4">
      <c r="D387" s="258"/>
    </row>
    <row r="388" spans="4:4">
      <c r="D388" s="258"/>
    </row>
    <row r="389" spans="4:4">
      <c r="D389" s="258"/>
    </row>
    <row r="390" spans="4:4">
      <c r="D390" s="258"/>
    </row>
    <row r="391" spans="4:4">
      <c r="D391" s="258"/>
    </row>
    <row r="392" spans="4:4">
      <c r="D392" s="258"/>
    </row>
    <row r="393" spans="4:4">
      <c r="D393" s="258"/>
    </row>
    <row r="394" spans="4:4">
      <c r="D394" s="258"/>
    </row>
    <row r="395" spans="4:4">
      <c r="D395" s="258"/>
    </row>
    <row r="396" spans="4:4">
      <c r="D396" s="258"/>
    </row>
    <row r="397" spans="4:4">
      <c r="D397" s="258"/>
    </row>
    <row r="398" spans="4:4">
      <c r="D398" s="258"/>
    </row>
    <row r="399" spans="4:4">
      <c r="D399" s="258"/>
    </row>
    <row r="400" spans="4:4">
      <c r="D400" s="258"/>
    </row>
    <row r="401" spans="4:4">
      <c r="D401" s="258"/>
    </row>
    <row r="402" spans="4:4">
      <c r="D402" s="258"/>
    </row>
    <row r="403" spans="4:4">
      <c r="D403" s="258"/>
    </row>
    <row r="404" spans="4:4">
      <c r="D404" s="258"/>
    </row>
    <row r="405" spans="4:4">
      <c r="D405" s="258"/>
    </row>
    <row r="406" spans="4:4">
      <c r="D406" s="258"/>
    </row>
    <row r="407" spans="4:4">
      <c r="D407" s="258"/>
    </row>
    <row r="408" spans="4:4">
      <c r="D408" s="258"/>
    </row>
    <row r="409" spans="4:4">
      <c r="D409" s="258"/>
    </row>
    <row r="410" spans="4:4">
      <c r="D410" s="258"/>
    </row>
    <row r="411" spans="4:4">
      <c r="D411" s="258"/>
    </row>
    <row r="412" spans="4:4">
      <c r="D412" s="258"/>
    </row>
    <row r="413" spans="4:4">
      <c r="D413" s="258"/>
    </row>
    <row r="414" spans="4:4">
      <c r="D414" s="258"/>
    </row>
    <row r="415" spans="4:4">
      <c r="D415" s="258"/>
    </row>
    <row r="416" spans="4:4">
      <c r="D416" s="258"/>
    </row>
    <row r="417" spans="4:4">
      <c r="D417" s="258"/>
    </row>
    <row r="418" spans="4:4">
      <c r="D418" s="258"/>
    </row>
    <row r="419" spans="4:4">
      <c r="D419" s="258"/>
    </row>
    <row r="420" spans="4:4">
      <c r="D420" s="258"/>
    </row>
    <row r="421" spans="4:4">
      <c r="D421" s="258"/>
    </row>
    <row r="422" spans="4:4">
      <c r="D422" s="258"/>
    </row>
    <row r="423" spans="4:4">
      <c r="D423" s="258"/>
    </row>
    <row r="424" spans="4:4">
      <c r="D424" s="258"/>
    </row>
    <row r="425" spans="4:4">
      <c r="D425" s="258"/>
    </row>
    <row r="426" spans="4:4">
      <c r="D426" s="258"/>
    </row>
    <row r="427" spans="4:4">
      <c r="D427" s="258"/>
    </row>
    <row r="428" spans="4:4">
      <c r="D428" s="258"/>
    </row>
    <row r="429" spans="4:4">
      <c r="D429" s="258"/>
    </row>
    <row r="430" spans="4:4">
      <c r="D430" s="258"/>
    </row>
    <row r="431" spans="4:4">
      <c r="D431" s="258"/>
    </row>
    <row r="432" spans="4:4">
      <c r="D432" s="258"/>
    </row>
    <row r="433" spans="4:4">
      <c r="D433" s="258"/>
    </row>
    <row r="434" spans="4:4">
      <c r="D434" s="258"/>
    </row>
    <row r="435" spans="4:4">
      <c r="D435" s="258"/>
    </row>
    <row r="436" spans="4:4">
      <c r="D436" s="258"/>
    </row>
    <row r="437" spans="4:4">
      <c r="D437" s="258"/>
    </row>
    <row r="438" spans="4:4">
      <c r="D438" s="258"/>
    </row>
    <row r="439" spans="4:4">
      <c r="D439" s="258"/>
    </row>
    <row r="440" spans="4:4">
      <c r="D440" s="258"/>
    </row>
    <row r="441" spans="4:4">
      <c r="D441" s="258"/>
    </row>
    <row r="442" spans="4:4">
      <c r="D442" s="258"/>
    </row>
    <row r="443" spans="4:4">
      <c r="D443" s="258"/>
    </row>
    <row r="444" spans="4:4">
      <c r="D444" s="258"/>
    </row>
    <row r="445" spans="4:4">
      <c r="D445" s="258"/>
    </row>
    <row r="446" spans="4:4">
      <c r="D446" s="258"/>
    </row>
    <row r="447" spans="4:4">
      <c r="D447" s="258"/>
    </row>
    <row r="448" spans="4:4">
      <c r="D448" s="258"/>
    </row>
    <row r="449" spans="4:4">
      <c r="D449" s="258"/>
    </row>
    <row r="450" spans="4:4">
      <c r="D450" s="258"/>
    </row>
    <row r="451" spans="4:4">
      <c r="D451" s="258"/>
    </row>
    <row r="452" spans="4:4">
      <c r="D452" s="258"/>
    </row>
    <row r="453" spans="4:4">
      <c r="D453" s="258"/>
    </row>
    <row r="454" spans="4:4">
      <c r="D454" s="258"/>
    </row>
    <row r="455" spans="4:4">
      <c r="D455" s="258"/>
    </row>
    <row r="456" spans="4:4">
      <c r="D456" s="258"/>
    </row>
    <row r="457" spans="4:4">
      <c r="D457" s="258"/>
    </row>
    <row r="458" spans="4:4">
      <c r="D458" s="258"/>
    </row>
    <row r="459" spans="4:4">
      <c r="D459" s="258"/>
    </row>
    <row r="460" spans="4:4">
      <c r="D460" s="258"/>
    </row>
    <row r="461" spans="4:4">
      <c r="D461" s="258"/>
    </row>
    <row r="462" spans="4:4">
      <c r="D462" s="258"/>
    </row>
    <row r="463" spans="4:4">
      <c r="D463" s="258"/>
    </row>
    <row r="464" spans="4:4">
      <c r="D464" s="258"/>
    </row>
    <row r="465" spans="4:4">
      <c r="D465" s="258"/>
    </row>
    <row r="466" spans="4:4">
      <c r="D466" s="258"/>
    </row>
    <row r="467" spans="4:4">
      <c r="D467" s="258"/>
    </row>
    <row r="468" spans="4:4">
      <c r="D468" s="258"/>
    </row>
    <row r="469" spans="4:4">
      <c r="D469" s="258"/>
    </row>
    <row r="470" spans="4:4">
      <c r="D470" s="258"/>
    </row>
    <row r="471" spans="4:4">
      <c r="D471" s="258"/>
    </row>
    <row r="472" spans="4:4">
      <c r="D472" s="258"/>
    </row>
    <row r="473" spans="4:4">
      <c r="D473" s="258"/>
    </row>
    <row r="474" spans="4:4">
      <c r="D474" s="258"/>
    </row>
    <row r="475" spans="4:4">
      <c r="D475" s="258"/>
    </row>
    <row r="476" spans="4:4">
      <c r="D476" s="258"/>
    </row>
    <row r="477" spans="4:4">
      <c r="D477" s="258"/>
    </row>
    <row r="478" spans="4:4">
      <c r="D478" s="258"/>
    </row>
    <row r="479" spans="4:4">
      <c r="D479" s="258"/>
    </row>
    <row r="480" spans="4:4">
      <c r="D480" s="258"/>
    </row>
    <row r="481" spans="4:4">
      <c r="D481" s="258"/>
    </row>
    <row r="482" spans="4:4">
      <c r="D482" s="258"/>
    </row>
    <row r="483" spans="4:4">
      <c r="D483" s="258"/>
    </row>
    <row r="484" spans="4:4">
      <c r="D484" s="258"/>
    </row>
    <row r="485" spans="4:4">
      <c r="D485" s="258"/>
    </row>
    <row r="486" spans="4:4">
      <c r="D486" s="258"/>
    </row>
    <row r="487" spans="4:4">
      <c r="D487" s="258"/>
    </row>
    <row r="488" spans="4:4">
      <c r="D488" s="258"/>
    </row>
    <row r="489" spans="4:4">
      <c r="D489" s="258"/>
    </row>
    <row r="490" spans="4:4">
      <c r="D490" s="258"/>
    </row>
    <row r="491" spans="4:4">
      <c r="D491" s="258"/>
    </row>
    <row r="492" spans="4:4">
      <c r="D492" s="258"/>
    </row>
    <row r="493" spans="4:4">
      <c r="D493" s="258"/>
    </row>
    <row r="494" spans="4:4">
      <c r="D494" s="258"/>
    </row>
    <row r="495" spans="4:4">
      <c r="D495" s="258"/>
    </row>
    <row r="496" spans="4:4">
      <c r="D496" s="258"/>
    </row>
    <row r="497" spans="4:4">
      <c r="D497" s="258"/>
    </row>
    <row r="498" spans="4:4">
      <c r="D498" s="258"/>
    </row>
    <row r="499" spans="4:4">
      <c r="D499" s="258"/>
    </row>
    <row r="500" spans="4:4">
      <c r="D500" s="258"/>
    </row>
    <row r="501" spans="4:4">
      <c r="D501" s="258"/>
    </row>
    <row r="502" spans="4:4">
      <c r="D502" s="258"/>
    </row>
    <row r="503" spans="4:4">
      <c r="D503" s="258"/>
    </row>
    <row r="504" spans="4:4">
      <c r="D504" s="258"/>
    </row>
    <row r="505" spans="4:4">
      <c r="D505" s="258"/>
    </row>
    <row r="506" spans="4:4">
      <c r="D506" s="258"/>
    </row>
    <row r="507" spans="4:4">
      <c r="D507" s="258"/>
    </row>
    <row r="508" spans="4:4">
      <c r="D508" s="258"/>
    </row>
    <row r="509" spans="4:4">
      <c r="D509" s="258"/>
    </row>
    <row r="510" spans="4:4">
      <c r="D510" s="258"/>
    </row>
    <row r="511" spans="4:4">
      <c r="D511" s="258"/>
    </row>
    <row r="512" spans="4:4">
      <c r="D512" s="258"/>
    </row>
    <row r="513" spans="4:4">
      <c r="D513" s="258"/>
    </row>
    <row r="514" spans="4:4">
      <c r="D514" s="258"/>
    </row>
    <row r="515" spans="4:4">
      <c r="D515" s="258"/>
    </row>
    <row r="516" spans="4:4">
      <c r="D516" s="258"/>
    </row>
    <row r="517" spans="4:4">
      <c r="D517" s="258"/>
    </row>
    <row r="518" spans="4:4">
      <c r="D518" s="258"/>
    </row>
    <row r="519" spans="4:4">
      <c r="D519" s="258"/>
    </row>
    <row r="520" spans="4:4">
      <c r="D520" s="258"/>
    </row>
    <row r="521" spans="4:4">
      <c r="D521" s="258"/>
    </row>
    <row r="522" spans="4:4">
      <c r="D522" s="258"/>
    </row>
    <row r="523" spans="4:4">
      <c r="D523" s="258"/>
    </row>
    <row r="524" spans="4:4">
      <c r="D524" s="258"/>
    </row>
    <row r="525" spans="4:4">
      <c r="D525" s="258"/>
    </row>
    <row r="526" spans="4:4">
      <c r="D526" s="258"/>
    </row>
    <row r="527" spans="4:4">
      <c r="D527" s="258"/>
    </row>
    <row r="528" spans="4:4">
      <c r="D528" s="258"/>
    </row>
    <row r="529" spans="4:4">
      <c r="D529" s="258"/>
    </row>
    <row r="530" spans="4:4">
      <c r="D530" s="258"/>
    </row>
    <row r="531" spans="4:4">
      <c r="D531" s="258"/>
    </row>
    <row r="532" spans="4:4">
      <c r="D532" s="258"/>
    </row>
    <row r="533" spans="4:4">
      <c r="D533" s="258"/>
    </row>
    <row r="534" spans="4:4">
      <c r="D534" s="258"/>
    </row>
    <row r="535" spans="4:4">
      <c r="D535" s="258"/>
    </row>
    <row r="536" spans="4:4">
      <c r="D536" s="258"/>
    </row>
    <row r="537" spans="4:4">
      <c r="D537" s="258"/>
    </row>
    <row r="538" spans="4:4">
      <c r="D538" s="258"/>
    </row>
    <row r="539" spans="4:4">
      <c r="D539" s="258"/>
    </row>
    <row r="540" spans="4:4">
      <c r="D540" s="258"/>
    </row>
    <row r="541" spans="4:4">
      <c r="D541" s="258"/>
    </row>
    <row r="542" spans="4:4">
      <c r="D542" s="258"/>
    </row>
    <row r="543" spans="4:4">
      <c r="D543" s="258"/>
    </row>
    <row r="544" spans="4:4">
      <c r="D544" s="258"/>
    </row>
    <row r="545" spans="4:4">
      <c r="D545" s="258"/>
    </row>
    <row r="546" spans="4:4">
      <c r="D546" s="258"/>
    </row>
    <row r="547" spans="4:4">
      <c r="D547" s="258"/>
    </row>
    <row r="548" spans="4:4">
      <c r="D548" s="258"/>
    </row>
    <row r="549" spans="4:4">
      <c r="D549" s="258"/>
    </row>
    <row r="550" spans="4:4">
      <c r="D550" s="258"/>
    </row>
    <row r="551" spans="4:4">
      <c r="D551" s="258"/>
    </row>
    <row r="552" spans="4:4">
      <c r="D552" s="258"/>
    </row>
    <row r="553" spans="4:4">
      <c r="D553" s="258"/>
    </row>
    <row r="554" spans="4:4">
      <c r="D554" s="258"/>
    </row>
    <row r="555" spans="4:4">
      <c r="D555" s="258"/>
    </row>
    <row r="556" spans="4:4">
      <c r="D556" s="258"/>
    </row>
    <row r="557" spans="4:4">
      <c r="D557" s="258"/>
    </row>
    <row r="558" spans="4:4">
      <c r="D558" s="258"/>
    </row>
    <row r="559" spans="4:4">
      <c r="D559" s="258"/>
    </row>
    <row r="560" spans="4:4">
      <c r="D560" s="258"/>
    </row>
    <row r="561" spans="4:4">
      <c r="D561" s="258"/>
    </row>
    <row r="562" spans="4:4">
      <c r="D562" s="258"/>
    </row>
    <row r="563" spans="4:4">
      <c r="D563" s="258"/>
    </row>
    <row r="564" spans="4:4">
      <c r="D564" s="258"/>
    </row>
    <row r="565" spans="4:4">
      <c r="D565" s="258"/>
    </row>
    <row r="566" spans="4:4">
      <c r="D566" s="258"/>
    </row>
    <row r="567" spans="4:4">
      <c r="D567" s="258"/>
    </row>
    <row r="568" spans="4:4">
      <c r="D568" s="258"/>
    </row>
    <row r="569" spans="4:4">
      <c r="D569" s="258"/>
    </row>
    <row r="570" spans="4:4">
      <c r="D570" s="258"/>
    </row>
    <row r="571" spans="4:4">
      <c r="D571" s="258"/>
    </row>
    <row r="572" spans="4:4">
      <c r="D572" s="258"/>
    </row>
    <row r="573" spans="4:4">
      <c r="D573" s="258"/>
    </row>
    <row r="574" spans="4:4">
      <c r="D574" s="258"/>
    </row>
    <row r="575" spans="4:4">
      <c r="D575" s="258"/>
    </row>
    <row r="576" spans="4:4">
      <c r="D576" s="258"/>
    </row>
    <row r="577" spans="4:4">
      <c r="D577" s="258"/>
    </row>
    <row r="578" spans="4:4">
      <c r="D578" s="258"/>
    </row>
    <row r="579" spans="4:4">
      <c r="D579" s="258"/>
    </row>
    <row r="580" spans="4:4">
      <c r="D580" s="258"/>
    </row>
    <row r="581" spans="4:4">
      <c r="D581" s="258"/>
    </row>
    <row r="582" spans="4:4">
      <c r="D582" s="258"/>
    </row>
    <row r="583" spans="4:4">
      <c r="D583" s="258"/>
    </row>
    <row r="584" spans="4:4">
      <c r="D584" s="258"/>
    </row>
    <row r="585" spans="4:4">
      <c r="D585" s="258"/>
    </row>
    <row r="586" spans="4:4">
      <c r="D586" s="258"/>
    </row>
    <row r="587" spans="4:4">
      <c r="D587" s="258"/>
    </row>
    <row r="588" spans="4:4">
      <c r="D588" s="258"/>
    </row>
    <row r="589" spans="4:4">
      <c r="D589" s="258"/>
    </row>
    <row r="590" spans="4:4">
      <c r="D590" s="258"/>
    </row>
    <row r="591" spans="4:4">
      <c r="D591" s="258"/>
    </row>
    <row r="592" spans="4:4">
      <c r="D592" s="258"/>
    </row>
    <row r="593" spans="4:4">
      <c r="D593" s="258"/>
    </row>
    <row r="594" spans="4:4">
      <c r="D594" s="258"/>
    </row>
    <row r="595" spans="4:4">
      <c r="D595" s="258"/>
    </row>
    <row r="596" spans="4:4">
      <c r="D596" s="258"/>
    </row>
    <row r="597" spans="4:4">
      <c r="D597" s="258"/>
    </row>
    <row r="598" spans="4:4">
      <c r="D598" s="258"/>
    </row>
    <row r="599" spans="4:4">
      <c r="D599" s="258"/>
    </row>
    <row r="600" spans="4:4">
      <c r="D600" s="258"/>
    </row>
    <row r="601" spans="4:4">
      <c r="D601" s="258"/>
    </row>
    <row r="602" spans="4:4">
      <c r="D602" s="258"/>
    </row>
    <row r="603" spans="4:4">
      <c r="D603" s="258"/>
    </row>
    <row r="604" spans="4:4">
      <c r="D604" s="258"/>
    </row>
    <row r="605" spans="4:4">
      <c r="D605" s="258"/>
    </row>
    <row r="606" spans="4:4">
      <c r="D606" s="258"/>
    </row>
    <row r="607" spans="4:4">
      <c r="D607" s="258"/>
    </row>
    <row r="608" spans="4:4">
      <c r="D608" s="258"/>
    </row>
    <row r="609" spans="4:4">
      <c r="D609" s="258"/>
    </row>
    <row r="610" spans="4:4">
      <c r="D610" s="258"/>
    </row>
    <row r="611" spans="4:4">
      <c r="D611" s="258"/>
    </row>
    <row r="612" spans="4:4">
      <c r="D612" s="258"/>
    </row>
    <row r="613" spans="4:4">
      <c r="D613" s="258"/>
    </row>
    <row r="614" spans="4:4">
      <c r="D614" s="258"/>
    </row>
    <row r="615" spans="4:4">
      <c r="D615" s="258"/>
    </row>
    <row r="616" spans="4:4">
      <c r="D616" s="258"/>
    </row>
    <row r="617" spans="4:4">
      <c r="D617" s="258"/>
    </row>
    <row r="618" spans="4:4">
      <c r="D618" s="258"/>
    </row>
    <row r="619" spans="4:4">
      <c r="D619" s="258"/>
    </row>
    <row r="620" spans="4:4">
      <c r="D620" s="258"/>
    </row>
    <row r="621" spans="4:4">
      <c r="D621" s="258"/>
    </row>
    <row r="622" spans="4:4">
      <c r="D622" s="258"/>
    </row>
    <row r="623" spans="4:4">
      <c r="D623" s="258"/>
    </row>
    <row r="624" spans="4:4">
      <c r="D624" s="258"/>
    </row>
    <row r="625" spans="4:4">
      <c r="D625" s="258"/>
    </row>
    <row r="626" spans="4:4">
      <c r="D626" s="258"/>
    </row>
    <row r="627" spans="4:4">
      <c r="D627" s="258"/>
    </row>
    <row r="628" spans="4:4">
      <c r="D628" s="258"/>
    </row>
    <row r="629" spans="4:4">
      <c r="D629" s="258"/>
    </row>
    <row r="630" spans="4:4">
      <c r="D630" s="258"/>
    </row>
    <row r="631" spans="4:4">
      <c r="D631" s="258"/>
    </row>
    <row r="632" spans="4:4">
      <c r="D632" s="258"/>
    </row>
    <row r="633" spans="4:4">
      <c r="D633" s="258"/>
    </row>
    <row r="634" spans="4:4">
      <c r="D634" s="258"/>
    </row>
    <row r="635" spans="4:4">
      <c r="D635" s="258"/>
    </row>
    <row r="636" spans="4:4">
      <c r="D636" s="258"/>
    </row>
    <row r="637" spans="4:4">
      <c r="D637" s="258"/>
    </row>
    <row r="638" spans="4:4">
      <c r="D638" s="258"/>
    </row>
    <row r="639" spans="4:4">
      <c r="D639" s="258"/>
    </row>
    <row r="640" spans="4:4">
      <c r="D640" s="258"/>
    </row>
    <row r="641" spans="4:4">
      <c r="D641" s="258"/>
    </row>
    <row r="642" spans="4:4">
      <c r="D642" s="258"/>
    </row>
    <row r="643" spans="4:4">
      <c r="D643" s="258"/>
    </row>
    <row r="644" spans="4:4">
      <c r="D644" s="258"/>
    </row>
    <row r="645" spans="4:4">
      <c r="D645" s="258"/>
    </row>
    <row r="646" spans="4:4">
      <c r="D646" s="258"/>
    </row>
    <row r="647" spans="4:4">
      <c r="D647" s="258"/>
    </row>
    <row r="648" spans="4:4">
      <c r="D648" s="258"/>
    </row>
    <row r="649" spans="4:4">
      <c r="D649" s="258"/>
    </row>
    <row r="650" spans="4:4">
      <c r="D650" s="258"/>
    </row>
    <row r="651" spans="4:4">
      <c r="D651" s="258"/>
    </row>
    <row r="652" spans="4:4">
      <c r="D652" s="258"/>
    </row>
    <row r="653" spans="4:4">
      <c r="D653" s="258"/>
    </row>
    <row r="654" spans="4:4">
      <c r="D654" s="258"/>
    </row>
    <row r="655" spans="4:4">
      <c r="D655" s="258"/>
    </row>
    <row r="656" spans="4:4">
      <c r="D656" s="258"/>
    </row>
    <row r="657" spans="4:4">
      <c r="D657" s="258"/>
    </row>
    <row r="658" spans="4:4">
      <c r="D658" s="258"/>
    </row>
    <row r="659" spans="4:4">
      <c r="D659" s="258"/>
    </row>
    <row r="660" spans="4:4">
      <c r="D660" s="258"/>
    </row>
    <row r="661" spans="4:4">
      <c r="D661" s="258"/>
    </row>
    <row r="662" spans="4:4">
      <c r="D662" s="258"/>
    </row>
    <row r="663" spans="4:4">
      <c r="D663" s="258"/>
    </row>
    <row r="664" spans="4:4">
      <c r="D664" s="258"/>
    </row>
    <row r="665" spans="4:4">
      <c r="D665" s="258"/>
    </row>
    <row r="666" spans="4:4">
      <c r="D666" s="258"/>
    </row>
    <row r="667" spans="4:4">
      <c r="D667" s="258"/>
    </row>
    <row r="668" spans="4:4">
      <c r="D668" s="258"/>
    </row>
    <row r="669" spans="4:4">
      <c r="D669" s="258"/>
    </row>
    <row r="670" spans="4:4">
      <c r="D670" s="258"/>
    </row>
    <row r="671" spans="4:4">
      <c r="D671" s="258"/>
    </row>
    <row r="672" spans="4:4">
      <c r="D672" s="258"/>
    </row>
    <row r="673" spans="4:4">
      <c r="D673" s="258"/>
    </row>
    <row r="674" spans="4:4">
      <c r="D674" s="258"/>
    </row>
    <row r="675" spans="4:4">
      <c r="D675" s="258"/>
    </row>
    <row r="676" spans="4:4">
      <c r="D676" s="258"/>
    </row>
    <row r="677" spans="4:4">
      <c r="D677" s="258"/>
    </row>
    <row r="678" spans="4:4">
      <c r="D678" s="258"/>
    </row>
    <row r="679" spans="4:4">
      <c r="D679" s="258"/>
    </row>
    <row r="680" spans="4:4">
      <c r="D680" s="258"/>
    </row>
    <row r="681" spans="4:4">
      <c r="D681" s="258"/>
    </row>
    <row r="682" spans="4:4">
      <c r="D682" s="258"/>
    </row>
    <row r="683" spans="4:4">
      <c r="D683" s="258"/>
    </row>
    <row r="684" spans="4:4">
      <c r="D684" s="258"/>
    </row>
    <row r="685" spans="4:4">
      <c r="D685" s="258"/>
    </row>
    <row r="686" spans="4:4">
      <c r="D686" s="258"/>
    </row>
    <row r="687" spans="4:4">
      <c r="D687" s="258"/>
    </row>
    <row r="688" spans="4:4">
      <c r="D688" s="258"/>
    </row>
    <row r="689" spans="4:4">
      <c r="D689" s="258"/>
    </row>
    <row r="690" spans="4:4">
      <c r="D690" s="258"/>
    </row>
    <row r="691" spans="4:4">
      <c r="D691" s="258"/>
    </row>
    <row r="692" spans="4:4">
      <c r="D692" s="258"/>
    </row>
    <row r="693" spans="4:4">
      <c r="D693" s="258"/>
    </row>
    <row r="694" spans="4:4">
      <c r="D694" s="258"/>
    </row>
    <row r="695" spans="4:4">
      <c r="D695" s="258"/>
    </row>
    <row r="696" spans="4:4">
      <c r="D696" s="258"/>
    </row>
    <row r="697" spans="4:4">
      <c r="D697" s="258"/>
    </row>
    <row r="698" spans="4:4">
      <c r="D698" s="258"/>
    </row>
    <row r="699" spans="4:4">
      <c r="D699" s="258"/>
    </row>
    <row r="700" spans="4:4">
      <c r="D700" s="258"/>
    </row>
    <row r="701" spans="4:4">
      <c r="D701" s="258"/>
    </row>
    <row r="702" spans="4:4">
      <c r="D702" s="258"/>
    </row>
    <row r="703" spans="4:4">
      <c r="D703" s="258"/>
    </row>
    <row r="704" spans="4:4">
      <c r="D704" s="258"/>
    </row>
    <row r="705" spans="4:4">
      <c r="D705" s="258"/>
    </row>
    <row r="706" spans="4:4">
      <c r="D706" s="258"/>
    </row>
    <row r="707" spans="4:4">
      <c r="D707" s="258"/>
    </row>
    <row r="708" spans="4:4">
      <c r="D708" s="258"/>
    </row>
    <row r="709" spans="4:4">
      <c r="D709" s="258"/>
    </row>
    <row r="710" spans="4:4">
      <c r="D710" s="258"/>
    </row>
    <row r="711" spans="4:4">
      <c r="D711" s="258"/>
    </row>
    <row r="712" spans="4:4">
      <c r="D712" s="258"/>
    </row>
    <row r="713" spans="4:4">
      <c r="D713" s="258"/>
    </row>
    <row r="714" spans="4:4">
      <c r="D714" s="258"/>
    </row>
    <row r="715" spans="4:4">
      <c r="D715" s="258"/>
    </row>
    <row r="716" spans="4:4">
      <c r="D716" s="258"/>
    </row>
    <row r="717" spans="4:4">
      <c r="D717" s="258"/>
    </row>
    <row r="718" spans="4:4">
      <c r="D718" s="258"/>
    </row>
    <row r="719" spans="4:4">
      <c r="D719" s="258"/>
    </row>
    <row r="720" spans="4:4">
      <c r="D720" s="258"/>
    </row>
    <row r="721" spans="4:4">
      <c r="D721" s="258"/>
    </row>
    <row r="722" spans="4:4">
      <c r="D722" s="258"/>
    </row>
    <row r="723" spans="4:4">
      <c r="D723" s="258"/>
    </row>
    <row r="724" spans="4:4">
      <c r="D724" s="258"/>
    </row>
    <row r="725" spans="4:4">
      <c r="D725" s="258"/>
    </row>
    <row r="726" spans="4:4">
      <c r="D726" s="258"/>
    </row>
    <row r="727" spans="4:4">
      <c r="D727" s="258"/>
    </row>
    <row r="728" spans="4:4">
      <c r="D728" s="258"/>
    </row>
    <row r="729" spans="4:4">
      <c r="D729" s="258"/>
    </row>
    <row r="730" spans="4:4">
      <c r="D730" s="258"/>
    </row>
    <row r="731" spans="4:4">
      <c r="D731" s="258"/>
    </row>
    <row r="732" spans="4:4">
      <c r="D732" s="258"/>
    </row>
    <row r="733" spans="4:4">
      <c r="D733" s="258"/>
    </row>
    <row r="734" spans="4:4">
      <c r="D734" s="258"/>
    </row>
    <row r="735" spans="4:4">
      <c r="D735" s="258"/>
    </row>
    <row r="736" spans="4:4">
      <c r="D736" s="258"/>
    </row>
    <row r="737" spans="4:4">
      <c r="D737" s="258"/>
    </row>
    <row r="738" spans="4:4">
      <c r="D738" s="258"/>
    </row>
    <row r="739" spans="4:4">
      <c r="D739" s="258"/>
    </row>
    <row r="740" spans="4:4">
      <c r="D740" s="258"/>
    </row>
    <row r="741" spans="4:4">
      <c r="D741" s="258"/>
    </row>
    <row r="742" spans="4:4">
      <c r="D742" s="258"/>
    </row>
    <row r="743" spans="4:4">
      <c r="D743" s="258"/>
    </row>
    <row r="744" spans="4:4">
      <c r="D744" s="258"/>
    </row>
    <row r="745" spans="4:4">
      <c r="D745" s="258"/>
    </row>
    <row r="746" spans="4:4">
      <c r="D746" s="258"/>
    </row>
    <row r="747" spans="4:4">
      <c r="D747" s="258"/>
    </row>
    <row r="748" spans="4:4">
      <c r="D748" s="258"/>
    </row>
    <row r="749" spans="4:4">
      <c r="D749" s="258"/>
    </row>
    <row r="750" spans="4:4">
      <c r="D750" s="258"/>
    </row>
    <row r="751" spans="4:4">
      <c r="D751" s="258"/>
    </row>
    <row r="752" spans="4:4">
      <c r="D752" s="258"/>
    </row>
    <row r="753" spans="4:4">
      <c r="D753" s="258"/>
    </row>
    <row r="754" spans="4:4">
      <c r="D754" s="258"/>
    </row>
    <row r="755" spans="4:4">
      <c r="D755" s="258"/>
    </row>
    <row r="756" spans="4:4">
      <c r="D756" s="258"/>
    </row>
    <row r="757" spans="4:4">
      <c r="D757" s="258"/>
    </row>
    <row r="758" spans="4:4">
      <c r="D758" s="258"/>
    </row>
    <row r="759" spans="4:4">
      <c r="D759" s="258"/>
    </row>
    <row r="760" spans="4:4">
      <c r="D760" s="258"/>
    </row>
    <row r="761" spans="4:4">
      <c r="D761" s="258"/>
    </row>
    <row r="762" spans="4:4">
      <c r="D762" s="258"/>
    </row>
    <row r="763" spans="4:4">
      <c r="D763" s="258"/>
    </row>
    <row r="764" spans="4:4">
      <c r="D764" s="258"/>
    </row>
    <row r="765" spans="4:4">
      <c r="D765" s="258"/>
    </row>
    <row r="766" spans="4:4">
      <c r="D766" s="258"/>
    </row>
    <row r="767" spans="4:4">
      <c r="D767" s="258"/>
    </row>
    <row r="768" spans="4:4">
      <c r="D768" s="258"/>
    </row>
    <row r="769" spans="4:4">
      <c r="D769" s="258"/>
    </row>
    <row r="770" spans="4:4">
      <c r="D770" s="258"/>
    </row>
    <row r="771" spans="4:4">
      <c r="D771" s="258"/>
    </row>
    <row r="772" spans="4:4">
      <c r="D772" s="258"/>
    </row>
    <row r="773" spans="4:4">
      <c r="D773" s="258"/>
    </row>
    <row r="774" spans="4:4">
      <c r="D774" s="258"/>
    </row>
    <row r="775" spans="4:4">
      <c r="D775" s="258"/>
    </row>
    <row r="776" spans="4:4">
      <c r="D776" s="258"/>
    </row>
    <row r="777" spans="4:4">
      <c r="D777" s="258"/>
    </row>
    <row r="778" spans="4:4">
      <c r="D778" s="258"/>
    </row>
    <row r="779" spans="4:4">
      <c r="D779" s="258"/>
    </row>
    <row r="780" spans="4:4">
      <c r="D780" s="258"/>
    </row>
    <row r="781" spans="4:4">
      <c r="D781" s="258"/>
    </row>
    <row r="782" spans="4:4">
      <c r="D782" s="258"/>
    </row>
    <row r="783" spans="4:4">
      <c r="D783" s="258"/>
    </row>
    <row r="784" spans="4:4">
      <c r="D784" s="258"/>
    </row>
    <row r="785" spans="4:4">
      <c r="D785" s="258"/>
    </row>
    <row r="786" spans="4:4">
      <c r="D786" s="258"/>
    </row>
    <row r="787" spans="4:4">
      <c r="D787" s="258"/>
    </row>
    <row r="788" spans="4:4">
      <c r="D788" s="258"/>
    </row>
    <row r="789" spans="4:4">
      <c r="D789" s="258"/>
    </row>
    <row r="790" spans="4:4">
      <c r="D790" s="258"/>
    </row>
    <row r="791" spans="4:4">
      <c r="D791" s="258"/>
    </row>
    <row r="792" spans="4:4">
      <c r="D792" s="258"/>
    </row>
    <row r="793" spans="4:4">
      <c r="D793" s="258"/>
    </row>
    <row r="794" spans="4:4">
      <c r="D794" s="258"/>
    </row>
    <row r="795" spans="4:4">
      <c r="D795" s="258"/>
    </row>
    <row r="796" spans="4:4">
      <c r="D796" s="258"/>
    </row>
    <row r="797" spans="4:4">
      <c r="D797" s="258"/>
    </row>
    <row r="798" spans="4:4">
      <c r="D798" s="258"/>
    </row>
    <row r="799" spans="4:4">
      <c r="D799" s="258"/>
    </row>
    <row r="800" spans="4:4">
      <c r="D800" s="258"/>
    </row>
    <row r="801" spans="4:4">
      <c r="D801" s="258"/>
    </row>
    <row r="802" spans="4:4">
      <c r="D802" s="258"/>
    </row>
    <row r="803" spans="4:4">
      <c r="D803" s="258"/>
    </row>
    <row r="804" spans="4:4">
      <c r="D804" s="258"/>
    </row>
    <row r="805" spans="4:4">
      <c r="D805" s="258"/>
    </row>
    <row r="806" spans="4:4">
      <c r="D806" s="258"/>
    </row>
    <row r="807" spans="4:4">
      <c r="D807" s="258"/>
    </row>
    <row r="808" spans="4:4">
      <c r="D808" s="258"/>
    </row>
    <row r="809" spans="4:4">
      <c r="D809" s="258"/>
    </row>
    <row r="810" spans="4:4">
      <c r="D810" s="258"/>
    </row>
    <row r="811" spans="4:4">
      <c r="D811" s="258"/>
    </row>
    <row r="812" spans="4:4">
      <c r="D812" s="258"/>
    </row>
    <row r="813" spans="4:4">
      <c r="D813" s="258"/>
    </row>
    <row r="814" spans="4:4">
      <c r="D814" s="258"/>
    </row>
    <row r="815" spans="4:4">
      <c r="D815" s="258"/>
    </row>
    <row r="816" spans="4:4">
      <c r="D816" s="258"/>
    </row>
    <row r="817" spans="4:4">
      <c r="D817" s="258"/>
    </row>
    <row r="818" spans="4:4">
      <c r="D818" s="258"/>
    </row>
    <row r="819" spans="4:4">
      <c r="D819" s="258"/>
    </row>
    <row r="820" spans="4:4">
      <c r="D820" s="258"/>
    </row>
    <row r="821" spans="4:4">
      <c r="D821" s="258"/>
    </row>
    <row r="822" spans="4:4">
      <c r="D822" s="258"/>
    </row>
    <row r="823" spans="4:4">
      <c r="D823" s="258"/>
    </row>
    <row r="824" spans="4:4">
      <c r="D824" s="258"/>
    </row>
    <row r="825" spans="4:4">
      <c r="D825" s="258"/>
    </row>
    <row r="826" spans="4:4">
      <c r="D826" s="258"/>
    </row>
    <row r="827" spans="4:4">
      <c r="D827" s="258"/>
    </row>
    <row r="828" spans="4:4">
      <c r="D828" s="258"/>
    </row>
    <row r="829" spans="4:4">
      <c r="D829" s="258"/>
    </row>
    <row r="830" spans="4:4">
      <c r="D830" s="258"/>
    </row>
    <row r="831" spans="4:4">
      <c r="D831" s="258"/>
    </row>
    <row r="832" spans="4:4">
      <c r="D832" s="258"/>
    </row>
    <row r="833" spans="4:4">
      <c r="D833" s="258"/>
    </row>
    <row r="834" spans="4:4">
      <c r="D834" s="258"/>
    </row>
    <row r="835" spans="4:4">
      <c r="D835" s="258"/>
    </row>
    <row r="836" spans="4:4">
      <c r="D836" s="258"/>
    </row>
    <row r="837" spans="4:4">
      <c r="D837" s="258"/>
    </row>
    <row r="838" spans="4:4">
      <c r="D838" s="258"/>
    </row>
    <row r="839" spans="4:4">
      <c r="D839" s="258"/>
    </row>
    <row r="840" spans="4:4">
      <c r="D840" s="258"/>
    </row>
    <row r="841" spans="4:4">
      <c r="D841" s="258"/>
    </row>
    <row r="842" spans="4:4">
      <c r="D842" s="258"/>
    </row>
    <row r="843" spans="4:4">
      <c r="D843" s="258"/>
    </row>
    <row r="844" spans="4:4">
      <c r="D844" s="258"/>
    </row>
    <row r="845" spans="4:4">
      <c r="D845" s="258"/>
    </row>
    <row r="846" spans="4:4">
      <c r="D846" s="258"/>
    </row>
    <row r="847" spans="4:4">
      <c r="D847" s="258"/>
    </row>
    <row r="848" spans="4:4">
      <c r="D848" s="258"/>
    </row>
    <row r="849" spans="4:4">
      <c r="D849" s="258"/>
    </row>
    <row r="850" spans="4:4">
      <c r="D850" s="258"/>
    </row>
    <row r="851" spans="4:4">
      <c r="D851" s="258"/>
    </row>
    <row r="852" spans="4:4">
      <c r="D852" s="258"/>
    </row>
    <row r="853" spans="4:4">
      <c r="D853" s="258"/>
    </row>
    <row r="854" spans="4:4">
      <c r="D854" s="258"/>
    </row>
    <row r="855" spans="4:4">
      <c r="D855" s="258"/>
    </row>
    <row r="856" spans="4:4">
      <c r="D856" s="258"/>
    </row>
    <row r="857" spans="4:4">
      <c r="D857" s="258"/>
    </row>
    <row r="858" spans="4:4">
      <c r="D858" s="258"/>
    </row>
    <row r="859" spans="4:4">
      <c r="D859" s="258"/>
    </row>
    <row r="860" spans="4:4">
      <c r="D860" s="258"/>
    </row>
    <row r="861" spans="4:4">
      <c r="D861" s="258"/>
    </row>
    <row r="862" spans="4:4">
      <c r="D862" s="258"/>
    </row>
    <row r="863" spans="4:4">
      <c r="D863" s="258"/>
    </row>
    <row r="864" spans="4:4">
      <c r="D864" s="258"/>
    </row>
    <row r="865" spans="4:4">
      <c r="D865" s="258"/>
    </row>
    <row r="866" spans="4:4">
      <c r="D866" s="258"/>
    </row>
    <row r="867" spans="4:4">
      <c r="D867" s="258"/>
    </row>
    <row r="868" spans="4:4">
      <c r="D868" s="258"/>
    </row>
    <row r="869" spans="4:4">
      <c r="D869" s="258"/>
    </row>
    <row r="870" spans="4:4">
      <c r="D870" s="258"/>
    </row>
    <row r="871" spans="4:4">
      <c r="D871" s="258"/>
    </row>
    <row r="872" spans="4:4">
      <c r="D872" s="258"/>
    </row>
    <row r="873" spans="4:4">
      <c r="D873" s="258"/>
    </row>
    <row r="874" spans="4:4">
      <c r="D874" s="258"/>
    </row>
    <row r="875" spans="4:4">
      <c r="D875" s="258"/>
    </row>
    <row r="876" spans="4:4">
      <c r="D876" s="258"/>
    </row>
    <row r="877" spans="4:4">
      <c r="D877" s="258"/>
    </row>
    <row r="878" spans="4:4">
      <c r="D878" s="258"/>
    </row>
    <row r="879" spans="4:4">
      <c r="D879" s="258"/>
    </row>
    <row r="880" spans="4:4">
      <c r="D880" s="258"/>
    </row>
    <row r="881" spans="4:4">
      <c r="D881" s="258"/>
    </row>
    <row r="882" spans="4:4">
      <c r="D882" s="258"/>
    </row>
    <row r="883" spans="4:4">
      <c r="D883" s="258"/>
    </row>
    <row r="884" spans="4:4">
      <c r="D884" s="258"/>
    </row>
    <row r="885" spans="4:4">
      <c r="D885" s="258"/>
    </row>
    <row r="886" spans="4:4">
      <c r="D886" s="258"/>
    </row>
    <row r="887" spans="4:4">
      <c r="D887" s="258"/>
    </row>
    <row r="888" spans="4:4">
      <c r="D888" s="258"/>
    </row>
    <row r="889" spans="4:4">
      <c r="D889" s="258"/>
    </row>
    <row r="890" spans="4:4">
      <c r="D890" s="258"/>
    </row>
    <row r="891" spans="4:4">
      <c r="D891" s="258"/>
    </row>
    <row r="892" spans="4:4">
      <c r="D892" s="258"/>
    </row>
    <row r="893" spans="4:4">
      <c r="D893" s="258"/>
    </row>
    <row r="894" spans="4:4">
      <c r="D894" s="258"/>
    </row>
    <row r="895" spans="4:4">
      <c r="D895" s="258"/>
    </row>
    <row r="896" spans="4:4">
      <c r="D896" s="258"/>
    </row>
    <row r="897" spans="4:4">
      <c r="D897" s="258"/>
    </row>
    <row r="898" spans="4:4">
      <c r="D898" s="258"/>
    </row>
    <row r="899" spans="4:4">
      <c r="D899" s="258"/>
    </row>
    <row r="900" spans="4:4">
      <c r="D900" s="258"/>
    </row>
    <row r="901" spans="4:4">
      <c r="D901" s="258"/>
    </row>
    <row r="902" spans="4:4">
      <c r="D902" s="258"/>
    </row>
    <row r="903" spans="4:4">
      <c r="D903" s="258"/>
    </row>
    <row r="904" spans="4:4">
      <c r="D904" s="258"/>
    </row>
    <row r="905" spans="4:4">
      <c r="D905" s="258"/>
    </row>
    <row r="906" spans="4:4">
      <c r="D906" s="258"/>
    </row>
    <row r="907" spans="4:4">
      <c r="D907" s="258"/>
    </row>
    <row r="908" spans="4:4">
      <c r="D908" s="258"/>
    </row>
    <row r="909" spans="4:4">
      <c r="D909" s="258"/>
    </row>
    <row r="910" spans="4:4">
      <c r="D910" s="258"/>
    </row>
    <row r="911" spans="4:4">
      <c r="D911" s="258"/>
    </row>
    <row r="912" spans="4:4">
      <c r="D912" s="258"/>
    </row>
    <row r="913" spans="4:4">
      <c r="D913" s="258"/>
    </row>
    <row r="914" spans="4:4">
      <c r="D914" s="258"/>
    </row>
    <row r="915" spans="4:4">
      <c r="D915" s="258"/>
    </row>
    <row r="916" spans="4:4">
      <c r="D916" s="258"/>
    </row>
    <row r="917" spans="4:4">
      <c r="D917" s="258"/>
    </row>
    <row r="918" spans="4:4">
      <c r="D918" s="258"/>
    </row>
    <row r="919" spans="4:4">
      <c r="D919" s="258"/>
    </row>
    <row r="920" spans="4:4">
      <c r="D920" s="258"/>
    </row>
    <row r="921" spans="4:4">
      <c r="D921" s="258"/>
    </row>
    <row r="922" spans="4:4">
      <c r="D922" s="258"/>
    </row>
    <row r="923" spans="4:4">
      <c r="D923" s="258"/>
    </row>
    <row r="924" spans="4:4">
      <c r="D924" s="258"/>
    </row>
    <row r="925" spans="4:4">
      <c r="D925" s="258"/>
    </row>
    <row r="926" spans="4:4">
      <c r="D926" s="258"/>
    </row>
    <row r="927" spans="4:4">
      <c r="D927" s="258"/>
    </row>
    <row r="928" spans="4:4">
      <c r="D928" s="258"/>
    </row>
    <row r="929" spans="4:4">
      <c r="D929" s="258"/>
    </row>
    <row r="930" spans="4:4">
      <c r="D930" s="258"/>
    </row>
    <row r="931" spans="4:4">
      <c r="D931" s="258"/>
    </row>
    <row r="932" spans="4:4">
      <c r="D932" s="258"/>
    </row>
    <row r="933" spans="4:4">
      <c r="D933" s="258"/>
    </row>
    <row r="934" spans="4:4">
      <c r="D934" s="258"/>
    </row>
    <row r="935" spans="4:4">
      <c r="D935" s="258"/>
    </row>
    <row r="936" spans="4:4">
      <c r="D936" s="258"/>
    </row>
    <row r="937" spans="4:4">
      <c r="D937" s="258"/>
    </row>
    <row r="938" spans="4:4">
      <c r="D938" s="258"/>
    </row>
    <row r="939" spans="4:4">
      <c r="D939" s="258"/>
    </row>
    <row r="940" spans="4:4">
      <c r="D940" s="258"/>
    </row>
    <row r="941" spans="4:4">
      <c r="D941" s="258"/>
    </row>
    <row r="942" spans="4:4">
      <c r="D942" s="258"/>
    </row>
    <row r="943" spans="4:4">
      <c r="D943" s="258"/>
    </row>
    <row r="944" spans="4:4">
      <c r="D944" s="258"/>
    </row>
    <row r="945" spans="4:4">
      <c r="D945" s="258"/>
    </row>
    <row r="946" spans="4:4">
      <c r="D946" s="258"/>
    </row>
    <row r="947" spans="4:4">
      <c r="D947" s="258"/>
    </row>
    <row r="948" spans="4:4">
      <c r="D948" s="258"/>
    </row>
    <row r="949" spans="4:4">
      <c r="D949" s="258"/>
    </row>
    <row r="950" spans="4:4">
      <c r="D950" s="258"/>
    </row>
    <row r="951" spans="4:4">
      <c r="D951" s="258"/>
    </row>
    <row r="952" spans="4:4">
      <c r="D952" s="258"/>
    </row>
    <row r="953" spans="4:4">
      <c r="D953" s="258"/>
    </row>
    <row r="954" spans="4:4">
      <c r="D954" s="258"/>
    </row>
    <row r="955" spans="4:4">
      <c r="D955" s="258"/>
    </row>
    <row r="956" spans="4:4">
      <c r="D956" s="258"/>
    </row>
    <row r="957" spans="4:4">
      <c r="D957" s="258"/>
    </row>
    <row r="958" spans="4:4">
      <c r="D958" s="258"/>
    </row>
    <row r="959" spans="4:4">
      <c r="D959" s="258"/>
    </row>
    <row r="960" spans="4:4">
      <c r="D960" s="258"/>
    </row>
    <row r="961" spans="4:4">
      <c r="D961" s="258"/>
    </row>
    <row r="962" spans="4:4">
      <c r="D962" s="258"/>
    </row>
    <row r="963" spans="4:4">
      <c r="D963" s="258"/>
    </row>
    <row r="964" spans="4:4">
      <c r="D964" s="258"/>
    </row>
    <row r="965" spans="4:4">
      <c r="D965" s="258"/>
    </row>
    <row r="966" spans="4:4">
      <c r="D966" s="258"/>
    </row>
    <row r="967" spans="4:4">
      <c r="D967" s="258"/>
    </row>
    <row r="968" spans="4:4">
      <c r="D968" s="258"/>
    </row>
    <row r="969" spans="4:4">
      <c r="D969" s="258"/>
    </row>
    <row r="970" spans="4:4">
      <c r="D970" s="258"/>
    </row>
    <row r="971" spans="4:4">
      <c r="D971" s="258"/>
    </row>
    <row r="972" spans="4:4">
      <c r="D972" s="258"/>
    </row>
    <row r="973" spans="4:4">
      <c r="D973" s="258"/>
    </row>
    <row r="974" spans="4:4">
      <c r="D974" s="258"/>
    </row>
    <row r="975" spans="4:4">
      <c r="D975" s="258"/>
    </row>
    <row r="976" spans="4:4">
      <c r="D976" s="258"/>
    </row>
    <row r="977" spans="4:4">
      <c r="D977" s="258"/>
    </row>
    <row r="978" spans="4:4">
      <c r="D978" s="258"/>
    </row>
    <row r="979" spans="4:4">
      <c r="D979" s="258"/>
    </row>
    <row r="980" spans="4:4">
      <c r="D980" s="258"/>
    </row>
    <row r="981" spans="4:4">
      <c r="D981" s="258"/>
    </row>
    <row r="982" spans="4:4">
      <c r="D982" s="258"/>
    </row>
    <row r="983" spans="4:4">
      <c r="D983" s="258"/>
    </row>
    <row r="984" spans="4:4">
      <c r="D984" s="258"/>
    </row>
    <row r="985" spans="4:4">
      <c r="D985" s="258"/>
    </row>
    <row r="986" spans="4:4">
      <c r="D986" s="258"/>
    </row>
    <row r="987" spans="4:4">
      <c r="D987" s="258"/>
    </row>
    <row r="988" spans="4:4">
      <c r="D988" s="258"/>
    </row>
    <row r="989" spans="4:4">
      <c r="D989" s="258"/>
    </row>
    <row r="990" spans="4:4">
      <c r="D990" s="258"/>
    </row>
    <row r="991" spans="4:4">
      <c r="D991" s="258"/>
    </row>
    <row r="992" spans="4:4">
      <c r="D992" s="258"/>
    </row>
    <row r="993" spans="4:4">
      <c r="D993" s="258"/>
    </row>
    <row r="994" spans="4:4">
      <c r="D994" s="258"/>
    </row>
    <row r="995" spans="4:4">
      <c r="D995" s="258"/>
    </row>
    <row r="996" spans="4:4">
      <c r="D996" s="258"/>
    </row>
    <row r="997" spans="4:4">
      <c r="D997" s="258"/>
    </row>
    <row r="998" spans="4:4">
      <c r="D998" s="258"/>
    </row>
    <row r="999" spans="4:4">
      <c r="D999" s="258"/>
    </row>
    <row r="1000" spans="4:4">
      <c r="D1000" s="258"/>
    </row>
    <row r="1001" spans="4:4">
      <c r="D1001" s="258"/>
    </row>
    <row r="1002" spans="4:4">
      <c r="D1002" s="258"/>
    </row>
    <row r="1003" spans="4:4">
      <c r="D1003" s="258"/>
    </row>
    <row r="1004" spans="4:4">
      <c r="D1004" s="258"/>
    </row>
    <row r="1005" spans="4:4">
      <c r="D1005" s="258"/>
    </row>
    <row r="1006" spans="4:4">
      <c r="D1006" s="258"/>
    </row>
    <row r="1007" spans="4:4">
      <c r="D1007" s="258"/>
    </row>
    <row r="1008" spans="4:4">
      <c r="D1008" s="258"/>
    </row>
    <row r="1009" spans="4:4">
      <c r="D1009" s="258"/>
    </row>
    <row r="1010" spans="4:4">
      <c r="D1010" s="258"/>
    </row>
    <row r="1011" spans="4:4">
      <c r="D1011" s="258"/>
    </row>
    <row r="1012" spans="4:4">
      <c r="D1012" s="258"/>
    </row>
    <row r="1013" spans="4:4">
      <c r="D1013" s="258"/>
    </row>
    <row r="1014" spans="4:4">
      <c r="D1014" s="258"/>
    </row>
    <row r="1015" spans="4:4">
      <c r="D1015" s="258"/>
    </row>
    <row r="1016" spans="4:4">
      <c r="D1016" s="258"/>
    </row>
    <row r="1017" spans="4:4">
      <c r="D1017" s="258"/>
    </row>
    <row r="1018" spans="4:4">
      <c r="D1018" s="258"/>
    </row>
    <row r="1019" spans="4:4">
      <c r="D1019" s="258"/>
    </row>
    <row r="1020" spans="4:4">
      <c r="D1020" s="258"/>
    </row>
    <row r="1021" spans="4:4">
      <c r="D1021" s="258"/>
    </row>
    <row r="1022" spans="4:4">
      <c r="D1022" s="258"/>
    </row>
    <row r="1023" spans="4:4">
      <c r="D1023" s="258"/>
    </row>
    <row r="1024" spans="4:4">
      <c r="D1024" s="258"/>
    </row>
    <row r="1025" spans="4:4">
      <c r="D1025" s="258"/>
    </row>
    <row r="1026" spans="4:4">
      <c r="D1026" s="258"/>
    </row>
    <row r="1027" spans="4:4">
      <c r="D1027" s="258"/>
    </row>
    <row r="1028" spans="4:4">
      <c r="D1028" s="258"/>
    </row>
    <row r="1029" spans="4:4">
      <c r="D1029" s="258"/>
    </row>
    <row r="1030" spans="4:4">
      <c r="D1030" s="258"/>
    </row>
    <row r="1031" spans="4:4">
      <c r="D1031" s="258"/>
    </row>
    <row r="1032" spans="4:4">
      <c r="D1032" s="258"/>
    </row>
    <row r="1033" spans="4:4">
      <c r="D1033" s="258"/>
    </row>
    <row r="1034" spans="4:4">
      <c r="D1034" s="258"/>
    </row>
    <row r="1035" spans="4:4">
      <c r="D1035" s="258"/>
    </row>
    <row r="1036" spans="4:4">
      <c r="D1036" s="258"/>
    </row>
    <row r="1037" spans="4:4">
      <c r="D1037" s="258"/>
    </row>
    <row r="1038" spans="4:4">
      <c r="D1038" s="258"/>
    </row>
    <row r="1039" spans="4:4">
      <c r="D1039" s="258"/>
    </row>
    <row r="1040" spans="4:4">
      <c r="D1040" s="258"/>
    </row>
    <row r="1041" spans="4:4">
      <c r="D1041" s="258"/>
    </row>
    <row r="1042" spans="4:4">
      <c r="D1042" s="258"/>
    </row>
    <row r="1043" spans="4:4">
      <c r="D1043" s="258"/>
    </row>
    <row r="1044" spans="4:4">
      <c r="D1044" s="258"/>
    </row>
    <row r="1045" spans="4:4">
      <c r="D1045" s="258"/>
    </row>
    <row r="1046" spans="4:4">
      <c r="D1046" s="258"/>
    </row>
    <row r="1047" spans="4:4">
      <c r="D1047" s="258"/>
    </row>
    <row r="1048" spans="4:4">
      <c r="D1048" s="258"/>
    </row>
    <row r="1049" spans="4:4">
      <c r="D1049" s="258"/>
    </row>
    <row r="1050" spans="4:4">
      <c r="D1050" s="258"/>
    </row>
    <row r="1051" spans="4:4">
      <c r="D1051" s="258"/>
    </row>
    <row r="1052" spans="4:4">
      <c r="D1052" s="258"/>
    </row>
    <row r="1053" spans="4:4">
      <c r="D1053" s="258"/>
    </row>
    <row r="1054" spans="4:4">
      <c r="D1054" s="258"/>
    </row>
    <row r="1055" spans="4:4">
      <c r="D1055" s="258"/>
    </row>
    <row r="1056" spans="4:4">
      <c r="D1056" s="258"/>
    </row>
    <row r="1057" spans="4:4">
      <c r="D1057" s="258"/>
    </row>
    <row r="1058" spans="4:4">
      <c r="D1058" s="258"/>
    </row>
    <row r="1059" spans="4:4">
      <c r="D1059" s="258"/>
    </row>
    <row r="1060" spans="4:4">
      <c r="D1060" s="258"/>
    </row>
    <row r="1061" spans="4:4">
      <c r="D1061" s="258"/>
    </row>
    <row r="1062" spans="4:4">
      <c r="D1062" s="258"/>
    </row>
    <row r="1063" spans="4:4">
      <c r="D1063" s="258"/>
    </row>
    <row r="1064" spans="4:4">
      <c r="D1064" s="258"/>
    </row>
    <row r="1065" spans="4:4">
      <c r="D1065" s="258"/>
    </row>
    <row r="1066" spans="4:4">
      <c r="D1066" s="258"/>
    </row>
    <row r="1067" spans="4:4">
      <c r="D1067" s="258"/>
    </row>
    <row r="1068" spans="4:4">
      <c r="D1068" s="258"/>
    </row>
    <row r="1069" spans="4:4">
      <c r="D1069" s="258"/>
    </row>
    <row r="1070" spans="4:4">
      <c r="D1070" s="258"/>
    </row>
    <row r="1071" spans="4:4">
      <c r="D1071" s="258"/>
    </row>
    <row r="1072" spans="4:4">
      <c r="D1072" s="258"/>
    </row>
    <row r="1073" spans="4:4">
      <c r="D1073" s="258"/>
    </row>
    <row r="1074" spans="4:4">
      <c r="D1074" s="258"/>
    </row>
    <row r="1075" spans="4:4">
      <c r="D1075" s="258"/>
    </row>
    <row r="1076" spans="4:4">
      <c r="D1076" s="258"/>
    </row>
    <row r="1077" spans="4:4">
      <c r="D1077" s="258"/>
    </row>
    <row r="1078" spans="4:4">
      <c r="D1078" s="258"/>
    </row>
    <row r="1079" spans="4:4">
      <c r="D1079" s="258"/>
    </row>
    <row r="1080" spans="4:4">
      <c r="D1080" s="258"/>
    </row>
    <row r="1081" spans="4:4">
      <c r="D1081" s="258"/>
    </row>
    <row r="1082" spans="4:4">
      <c r="D1082" s="258"/>
    </row>
    <row r="1083" spans="4:4">
      <c r="D1083" s="258"/>
    </row>
    <row r="1084" spans="4:4">
      <c r="D1084" s="258"/>
    </row>
    <row r="1085" spans="4:4">
      <c r="D1085" s="258"/>
    </row>
    <row r="1086" spans="4:4">
      <c r="D1086" s="258"/>
    </row>
    <row r="1087" spans="4:4">
      <c r="D1087" s="258"/>
    </row>
    <row r="1088" spans="4:4">
      <c r="D1088" s="258"/>
    </row>
    <row r="1089" spans="4:4">
      <c r="D1089" s="258"/>
    </row>
    <row r="1090" spans="4:4">
      <c r="D1090" s="258"/>
    </row>
    <row r="1091" spans="4:4">
      <c r="D1091" s="258"/>
    </row>
    <row r="1092" spans="4:4">
      <c r="D1092" s="258"/>
    </row>
    <row r="1093" spans="4:4">
      <c r="D1093" s="258"/>
    </row>
    <row r="1094" spans="4:4">
      <c r="D1094" s="258"/>
    </row>
    <row r="1095" spans="4:4">
      <c r="D1095" s="258"/>
    </row>
    <row r="1096" spans="4:4">
      <c r="D1096" s="258"/>
    </row>
    <row r="1097" spans="4:4">
      <c r="D1097" s="258"/>
    </row>
    <row r="1098" spans="4:4">
      <c r="D1098" s="258"/>
    </row>
    <row r="1099" spans="4:4">
      <c r="D1099" s="258"/>
    </row>
    <row r="1100" spans="4:4">
      <c r="D1100" s="258"/>
    </row>
    <row r="1101" spans="4:4">
      <c r="D1101" s="258"/>
    </row>
    <row r="1102" spans="4:4">
      <c r="D1102" s="258"/>
    </row>
    <row r="1103" spans="4:4">
      <c r="D1103" s="258"/>
    </row>
    <row r="1104" spans="4:4">
      <c r="D1104" s="258"/>
    </row>
    <row r="1105" spans="4:4">
      <c r="D1105" s="258"/>
    </row>
    <row r="1106" spans="4:4">
      <c r="D1106" s="258"/>
    </row>
    <row r="1107" spans="4:4">
      <c r="D1107" s="258"/>
    </row>
    <row r="1108" spans="4:4">
      <c r="D1108" s="258"/>
    </row>
    <row r="1109" spans="4:4">
      <c r="D1109" s="258"/>
    </row>
    <row r="1110" spans="4:4">
      <c r="D1110" s="258"/>
    </row>
    <row r="1111" spans="4:4">
      <c r="D1111" s="258"/>
    </row>
    <row r="1112" spans="4:4">
      <c r="D1112" s="258"/>
    </row>
    <row r="1113" spans="4:4">
      <c r="D1113" s="258"/>
    </row>
    <row r="1114" spans="4:4">
      <c r="D1114" s="258"/>
    </row>
    <row r="1115" spans="4:4">
      <c r="D1115" s="258"/>
    </row>
    <row r="1116" spans="4:4">
      <c r="D1116" s="258"/>
    </row>
    <row r="1117" spans="4:4">
      <c r="D1117" s="258"/>
    </row>
    <row r="1118" spans="4:4">
      <c r="D1118" s="258"/>
    </row>
    <row r="1119" spans="4:4">
      <c r="D1119" s="258"/>
    </row>
    <row r="1120" spans="4:4">
      <c r="D1120" s="258"/>
    </row>
    <row r="1121" spans="4:4">
      <c r="D1121" s="258"/>
    </row>
    <row r="1122" spans="4:4">
      <c r="D1122" s="258"/>
    </row>
    <row r="1123" spans="4:4">
      <c r="D1123" s="258"/>
    </row>
    <row r="1124" spans="4:4">
      <c r="D1124" s="258"/>
    </row>
    <row r="1125" spans="4:4">
      <c r="D1125" s="258"/>
    </row>
    <row r="1126" spans="4:4">
      <c r="D1126" s="258"/>
    </row>
    <row r="1127" spans="4:4">
      <c r="D1127" s="258"/>
    </row>
    <row r="1128" spans="4:4">
      <c r="D1128" s="258"/>
    </row>
    <row r="1129" spans="4:4">
      <c r="D1129" s="258"/>
    </row>
    <row r="1130" spans="4:4">
      <c r="D1130" s="258"/>
    </row>
    <row r="1131" spans="4:4">
      <c r="D1131" s="258"/>
    </row>
    <row r="1132" spans="4:4">
      <c r="D1132" s="258"/>
    </row>
    <row r="1133" spans="4:4">
      <c r="D1133" s="258"/>
    </row>
    <row r="1134" spans="4:4">
      <c r="D1134" s="258"/>
    </row>
    <row r="1135" spans="4:4">
      <c r="D1135" s="258"/>
    </row>
    <row r="1136" spans="4:4">
      <c r="D1136" s="258"/>
    </row>
    <row r="1137" spans="4:4">
      <c r="D1137" s="258"/>
    </row>
    <row r="1138" spans="4:4">
      <c r="D1138" s="258"/>
    </row>
    <row r="1139" spans="4:4">
      <c r="D1139" s="258"/>
    </row>
    <row r="1140" spans="4:4">
      <c r="D1140" s="258"/>
    </row>
    <row r="1141" spans="4:4">
      <c r="D1141" s="258"/>
    </row>
    <row r="1142" spans="4:4">
      <c r="D1142" s="258"/>
    </row>
    <row r="1143" spans="4:4">
      <c r="D1143" s="258"/>
    </row>
    <row r="1144" spans="4:4">
      <c r="D1144" s="258"/>
    </row>
    <row r="1145" spans="4:4">
      <c r="D1145" s="258"/>
    </row>
    <row r="1146" spans="4:4">
      <c r="D1146" s="258"/>
    </row>
    <row r="1147" spans="4:4">
      <c r="D1147" s="258"/>
    </row>
    <row r="1148" spans="4:4">
      <c r="D1148" s="258"/>
    </row>
    <row r="1149" spans="4:4">
      <c r="D1149" s="258"/>
    </row>
    <row r="1150" spans="4:4">
      <c r="D1150" s="258"/>
    </row>
    <row r="1151" spans="4:4">
      <c r="D1151" s="258"/>
    </row>
    <row r="1152" spans="4:4">
      <c r="D1152" s="258"/>
    </row>
    <row r="1153" spans="4:4">
      <c r="D1153" s="258"/>
    </row>
    <row r="1154" spans="4:4">
      <c r="D1154" s="258"/>
    </row>
    <row r="1155" spans="4:4">
      <c r="D1155" s="258"/>
    </row>
    <row r="1156" spans="4:4">
      <c r="D1156" s="258"/>
    </row>
    <row r="1157" spans="4:4">
      <c r="D1157" s="258"/>
    </row>
    <row r="1158" spans="4:4">
      <c r="D1158" s="258"/>
    </row>
    <row r="1159" spans="4:4">
      <c r="D1159" s="258"/>
    </row>
    <row r="1160" spans="4:4">
      <c r="D1160" s="258"/>
    </row>
    <row r="1161" spans="4:4">
      <c r="D1161" s="258"/>
    </row>
    <row r="1162" spans="4:4">
      <c r="D1162" s="258"/>
    </row>
    <row r="1163" spans="4:4">
      <c r="D1163" s="258"/>
    </row>
    <row r="1164" spans="4:4">
      <c r="D1164" s="258"/>
    </row>
    <row r="1165" spans="4:4">
      <c r="D1165" s="258"/>
    </row>
    <row r="1166" spans="4:4">
      <c r="D1166" s="258"/>
    </row>
    <row r="1167" spans="4:4">
      <c r="D1167" s="258"/>
    </row>
    <row r="1168" spans="4:4">
      <c r="D1168" s="258"/>
    </row>
    <row r="1169" spans="4:4">
      <c r="D1169" s="258"/>
    </row>
    <row r="1170" spans="4:4">
      <c r="D1170" s="258"/>
    </row>
    <row r="1171" spans="4:4">
      <c r="D1171" s="258"/>
    </row>
    <row r="1172" spans="4:4">
      <c r="D1172" s="258"/>
    </row>
    <row r="1173" spans="4:4">
      <c r="D1173" s="258"/>
    </row>
    <row r="1174" spans="4:4">
      <c r="D1174" s="258"/>
    </row>
    <row r="1175" spans="4:4">
      <c r="D1175" s="258"/>
    </row>
    <row r="1176" spans="4:4">
      <c r="D1176" s="258"/>
    </row>
    <row r="1177" spans="4:4">
      <c r="D1177" s="258"/>
    </row>
    <row r="1178" spans="4:4">
      <c r="D1178" s="258"/>
    </row>
    <row r="1179" spans="4:4">
      <c r="D1179" s="258"/>
    </row>
    <row r="1180" spans="4:4">
      <c r="D1180" s="258"/>
    </row>
    <row r="1181" spans="4:4">
      <c r="D1181" s="258"/>
    </row>
    <row r="1182" spans="4:4">
      <c r="D1182" s="258"/>
    </row>
    <row r="1183" spans="4:4">
      <c r="D1183" s="258"/>
    </row>
    <row r="1184" spans="4:4">
      <c r="D1184" s="258"/>
    </row>
    <row r="1185" spans="4:4">
      <c r="D1185" s="258"/>
    </row>
    <row r="1186" spans="4:4">
      <c r="D1186" s="258"/>
    </row>
    <row r="1187" spans="4:4">
      <c r="D1187" s="258"/>
    </row>
    <row r="1188" spans="4:4">
      <c r="D1188" s="258"/>
    </row>
    <row r="1189" spans="4:4">
      <c r="D1189" s="258"/>
    </row>
    <row r="1190" spans="4:4">
      <c r="D1190" s="258"/>
    </row>
    <row r="1191" spans="4:4">
      <c r="D1191" s="258"/>
    </row>
    <row r="1192" spans="4:4">
      <c r="D1192" s="258"/>
    </row>
    <row r="1193" spans="4:4">
      <c r="D1193" s="258"/>
    </row>
    <row r="1194" spans="4:4">
      <c r="D1194" s="258"/>
    </row>
    <row r="1195" spans="4:4">
      <c r="D1195" s="258"/>
    </row>
    <row r="1196" spans="4:4">
      <c r="D1196" s="258"/>
    </row>
    <row r="1197" spans="4:4">
      <c r="D1197" s="258"/>
    </row>
    <row r="1198" spans="4:4">
      <c r="D1198" s="258"/>
    </row>
    <row r="1199" spans="4:4">
      <c r="D1199" s="258"/>
    </row>
    <row r="1200" spans="4:4">
      <c r="D1200" s="258"/>
    </row>
    <row r="1201" spans="4:4">
      <c r="D1201" s="258"/>
    </row>
    <row r="1202" spans="4:4">
      <c r="D1202" s="258"/>
    </row>
    <row r="1203" spans="4:4">
      <c r="D1203" s="258"/>
    </row>
    <row r="1204" spans="4:4">
      <c r="D1204" s="258"/>
    </row>
    <row r="1205" spans="4:4">
      <c r="D1205" s="258"/>
    </row>
    <row r="1206" spans="4:4">
      <c r="D1206" s="258"/>
    </row>
    <row r="1207" spans="4:4">
      <c r="D1207" s="258"/>
    </row>
    <row r="1208" spans="4:4">
      <c r="D1208" s="258"/>
    </row>
    <row r="1209" spans="4:4">
      <c r="D1209" s="258"/>
    </row>
    <row r="1210" spans="4:4">
      <c r="D1210" s="258"/>
    </row>
    <row r="1211" spans="4:4">
      <c r="D1211" s="258"/>
    </row>
    <row r="1212" spans="4:4">
      <c r="D1212" s="258"/>
    </row>
    <row r="1213" spans="4:4">
      <c r="D1213" s="258"/>
    </row>
    <row r="1214" spans="4:4">
      <c r="D1214" s="258"/>
    </row>
    <row r="1215" spans="4:4">
      <c r="D1215" s="258"/>
    </row>
    <row r="1216" spans="4:4">
      <c r="D1216" s="258"/>
    </row>
    <row r="1217" spans="4:4">
      <c r="D1217" s="258"/>
    </row>
    <row r="1218" spans="4:4">
      <c r="D1218" s="258"/>
    </row>
    <row r="1219" spans="4:4">
      <c r="D1219" s="258"/>
    </row>
    <row r="1220" spans="4:4">
      <c r="D1220" s="258"/>
    </row>
    <row r="1221" spans="4:4">
      <c r="D1221" s="258"/>
    </row>
    <row r="1222" spans="4:4">
      <c r="D1222" s="258"/>
    </row>
    <row r="1223" spans="4:4">
      <c r="D1223" s="258"/>
    </row>
    <row r="1224" spans="4:4">
      <c r="D1224" s="258"/>
    </row>
    <row r="1225" spans="4:4">
      <c r="D1225" s="258"/>
    </row>
    <row r="1226" spans="4:4">
      <c r="D1226" s="258"/>
    </row>
    <row r="1227" spans="4:4">
      <c r="D1227" s="258"/>
    </row>
    <row r="1228" spans="4:4">
      <c r="D1228" s="258"/>
    </row>
    <row r="1229" spans="4:4">
      <c r="D1229" s="258"/>
    </row>
    <row r="1230" spans="4:4">
      <c r="D1230" s="258"/>
    </row>
    <row r="1231" spans="4:4">
      <c r="D1231" s="258"/>
    </row>
    <row r="1232" spans="4:4">
      <c r="D1232" s="258"/>
    </row>
    <row r="1233" spans="4:4">
      <c r="D1233" s="258"/>
    </row>
    <row r="1234" spans="4:4">
      <c r="D1234" s="258"/>
    </row>
    <row r="1235" spans="4:4">
      <c r="D1235" s="258"/>
    </row>
    <row r="1236" spans="4:4">
      <c r="D1236" s="258"/>
    </row>
    <row r="1237" spans="4:4">
      <c r="D1237" s="258"/>
    </row>
    <row r="1238" spans="4:4">
      <c r="D1238" s="258"/>
    </row>
    <row r="1239" spans="4:4">
      <c r="D1239" s="258"/>
    </row>
    <row r="1240" spans="4:4">
      <c r="D1240" s="258"/>
    </row>
    <row r="1241" spans="4:4">
      <c r="D1241" s="258"/>
    </row>
    <row r="1242" spans="4:4">
      <c r="D1242" s="258"/>
    </row>
    <row r="1243" spans="4:4">
      <c r="D1243" s="258"/>
    </row>
    <row r="1244" spans="4:4">
      <c r="D1244" s="258"/>
    </row>
    <row r="1245" spans="4:4">
      <c r="D1245" s="258"/>
    </row>
    <row r="1246" spans="4:4">
      <c r="D1246" s="258"/>
    </row>
    <row r="1247" spans="4:4">
      <c r="D1247" s="258"/>
    </row>
    <row r="1248" spans="4:4">
      <c r="D1248" s="258"/>
    </row>
    <row r="1249" spans="4:4">
      <c r="D1249" s="258"/>
    </row>
    <row r="1250" spans="4:4">
      <c r="D1250" s="258"/>
    </row>
    <row r="1251" spans="4:4">
      <c r="D1251" s="258"/>
    </row>
    <row r="1252" spans="4:4">
      <c r="D1252" s="258"/>
    </row>
    <row r="1253" spans="4:4">
      <c r="D1253" s="258"/>
    </row>
    <row r="1254" spans="4:4">
      <c r="D1254" s="258"/>
    </row>
    <row r="1255" spans="4:4">
      <c r="D1255" s="258"/>
    </row>
    <row r="1256" spans="4:4">
      <c r="D1256" s="258"/>
    </row>
    <row r="1257" spans="4:4">
      <c r="D1257" s="258"/>
    </row>
    <row r="1258" spans="4:4">
      <c r="D1258" s="258"/>
    </row>
    <row r="1259" spans="4:4">
      <c r="D1259" s="258"/>
    </row>
    <row r="1260" spans="4:4">
      <c r="D1260" s="258"/>
    </row>
    <row r="1261" spans="4:4">
      <c r="D1261" s="258"/>
    </row>
    <row r="1262" spans="4:4">
      <c r="D1262" s="258"/>
    </row>
    <row r="1263" spans="4:4">
      <c r="D1263" s="258"/>
    </row>
    <row r="1264" spans="4:4">
      <c r="D1264" s="258"/>
    </row>
    <row r="1265" spans="4:4">
      <c r="D1265" s="258"/>
    </row>
    <row r="1266" spans="4:4">
      <c r="D1266" s="258"/>
    </row>
    <row r="1267" spans="4:4">
      <c r="D1267" s="258"/>
    </row>
    <row r="1268" spans="4:4">
      <c r="D1268" s="258"/>
    </row>
    <row r="1269" spans="4:4">
      <c r="D1269" s="258"/>
    </row>
    <row r="1270" spans="4:4">
      <c r="D1270" s="258"/>
    </row>
    <row r="1271" spans="4:4">
      <c r="D1271" s="258"/>
    </row>
    <row r="1272" spans="4:4">
      <c r="D1272" s="258"/>
    </row>
    <row r="1273" spans="4:4">
      <c r="D1273" s="258"/>
    </row>
    <row r="1274" spans="4:4">
      <c r="D1274" s="258"/>
    </row>
    <row r="1275" spans="4:4">
      <c r="D1275" s="258"/>
    </row>
    <row r="1276" spans="4:4">
      <c r="D1276" s="258"/>
    </row>
    <row r="1277" spans="4:4">
      <c r="D1277" s="258"/>
    </row>
    <row r="1278" spans="4:4">
      <c r="D1278" s="258"/>
    </row>
    <row r="1279" spans="4:4">
      <c r="D1279" s="258"/>
    </row>
    <row r="1280" spans="4:4">
      <c r="D1280" s="258"/>
    </row>
    <row r="1281" spans="4:4">
      <c r="D1281" s="258"/>
    </row>
    <row r="1282" spans="4:4">
      <c r="D1282" s="258"/>
    </row>
    <row r="1283" spans="4:4">
      <c r="D1283" s="258"/>
    </row>
    <row r="1284" spans="4:4">
      <c r="D1284" s="258"/>
    </row>
    <row r="1285" spans="4:4">
      <c r="D1285" s="258"/>
    </row>
    <row r="1286" spans="4:4">
      <c r="D1286" s="258"/>
    </row>
    <row r="1287" spans="4:4">
      <c r="D1287" s="258"/>
    </row>
    <row r="1288" spans="4:4">
      <c r="D1288" s="258"/>
    </row>
    <row r="1289" spans="4:4">
      <c r="D1289" s="258"/>
    </row>
    <row r="1290" spans="4:4">
      <c r="D1290" s="258"/>
    </row>
    <row r="1291" spans="4:4">
      <c r="D1291" s="258"/>
    </row>
    <row r="1292" spans="4:4">
      <c r="D1292" s="258"/>
    </row>
    <row r="1293" spans="4:4">
      <c r="D1293" s="258"/>
    </row>
    <row r="1294" spans="4:4">
      <c r="D1294" s="258"/>
    </row>
    <row r="1295" spans="4:4">
      <c r="D1295" s="258"/>
    </row>
    <row r="1296" spans="4:4">
      <c r="D1296" s="258"/>
    </row>
    <row r="1297" spans="4:4">
      <c r="D1297" s="258"/>
    </row>
    <row r="1298" spans="4:4">
      <c r="D1298" s="258"/>
    </row>
    <row r="1299" spans="4:4">
      <c r="D1299" s="258"/>
    </row>
    <row r="1300" spans="4:4">
      <c r="D1300" s="258"/>
    </row>
    <row r="1301" spans="4:4">
      <c r="D1301" s="258"/>
    </row>
    <row r="1302" spans="4:4">
      <c r="D1302" s="258"/>
    </row>
    <row r="1303" spans="4:4">
      <c r="D1303" s="258"/>
    </row>
    <row r="1304" spans="4:4">
      <c r="D1304" s="258"/>
    </row>
    <row r="1305" spans="4:4">
      <c r="D1305" s="258"/>
    </row>
    <row r="1306" spans="4:4">
      <c r="D1306" s="258"/>
    </row>
    <row r="1307" spans="4:4">
      <c r="D1307" s="258"/>
    </row>
    <row r="1308" spans="4:4">
      <c r="D1308" s="258"/>
    </row>
    <row r="1309" spans="4:4">
      <c r="D1309" s="258"/>
    </row>
    <row r="1310" spans="4:4">
      <c r="D1310" s="258"/>
    </row>
    <row r="1311" spans="4:4">
      <c r="D1311" s="258"/>
    </row>
    <row r="1312" spans="4:4">
      <c r="D1312" s="258"/>
    </row>
    <row r="1313" spans="4:4">
      <c r="D1313" s="258"/>
    </row>
    <row r="1314" spans="4:4">
      <c r="D1314" s="258"/>
    </row>
    <row r="1315" spans="4:4">
      <c r="D1315" s="258"/>
    </row>
    <row r="1316" spans="4:4">
      <c r="D1316" s="258"/>
    </row>
    <row r="1317" spans="4:4">
      <c r="D1317" s="258"/>
    </row>
    <row r="1318" spans="4:4">
      <c r="D1318" s="258"/>
    </row>
    <row r="1319" spans="4:4">
      <c r="D1319" s="258"/>
    </row>
    <row r="1320" spans="4:4">
      <c r="D1320" s="258"/>
    </row>
    <row r="1321" spans="4:4">
      <c r="D1321" s="258"/>
    </row>
    <row r="1322" spans="4:4">
      <c r="D1322" s="258"/>
    </row>
    <row r="1323" spans="4:4">
      <c r="D1323" s="258"/>
    </row>
    <row r="1324" spans="4:4">
      <c r="D1324" s="258"/>
    </row>
    <row r="1325" spans="4:4">
      <c r="D1325" s="258"/>
    </row>
    <row r="1326" spans="4:4">
      <c r="D1326" s="258"/>
    </row>
    <row r="1327" spans="4:4">
      <c r="D1327" s="258"/>
    </row>
    <row r="1328" spans="4:4">
      <c r="D1328" s="258"/>
    </row>
    <row r="1329" spans="4:4">
      <c r="D1329" s="258"/>
    </row>
    <row r="1330" spans="4:4">
      <c r="D1330" s="258"/>
    </row>
    <row r="1331" spans="4:4">
      <c r="D1331" s="258"/>
    </row>
    <row r="1332" spans="4:4">
      <c r="D1332" s="258"/>
    </row>
    <row r="1333" spans="4:4">
      <c r="D1333" s="258"/>
    </row>
    <row r="1334" spans="4:4">
      <c r="D1334" s="258"/>
    </row>
    <row r="1335" spans="4:4">
      <c r="D1335" s="258"/>
    </row>
    <row r="1336" spans="4:4">
      <c r="D1336" s="258"/>
    </row>
    <row r="1337" spans="4:4">
      <c r="D1337" s="258"/>
    </row>
    <row r="1338" spans="4:4">
      <c r="D1338" s="258"/>
    </row>
    <row r="1339" spans="4:4">
      <c r="D1339" s="258"/>
    </row>
    <row r="1340" spans="4:4">
      <c r="D1340" s="258"/>
    </row>
    <row r="1341" spans="4:4">
      <c r="D1341" s="258"/>
    </row>
    <row r="1342" spans="4:4">
      <c r="D1342" s="258"/>
    </row>
    <row r="1343" spans="4:4">
      <c r="D1343" s="258"/>
    </row>
    <row r="1344" spans="4:4">
      <c r="D1344" s="258"/>
    </row>
    <row r="1345" spans="4:4">
      <c r="D1345" s="258"/>
    </row>
    <row r="1346" spans="4:4">
      <c r="D1346" s="258"/>
    </row>
    <row r="1347" spans="4:4">
      <c r="D1347" s="258"/>
    </row>
    <row r="1348" spans="4:4">
      <c r="D1348" s="258"/>
    </row>
    <row r="1349" spans="4:4">
      <c r="D1349" s="258"/>
    </row>
    <row r="1350" spans="4:4">
      <c r="D1350" s="258"/>
    </row>
    <row r="1351" spans="4:4">
      <c r="D1351" s="258"/>
    </row>
    <row r="1352" spans="4:4">
      <c r="D1352" s="258"/>
    </row>
    <row r="1353" spans="4:4">
      <c r="D1353" s="258"/>
    </row>
    <row r="1354" spans="4:4">
      <c r="D1354" s="258"/>
    </row>
    <row r="1355" spans="4:4">
      <c r="D1355" s="258"/>
    </row>
    <row r="1356" spans="4:4">
      <c r="D1356" s="258"/>
    </row>
    <row r="1357" spans="4:4">
      <c r="D1357" s="258"/>
    </row>
    <row r="1358" spans="4:4">
      <c r="D1358" s="258"/>
    </row>
    <row r="1359" spans="4:4">
      <c r="D1359" s="258"/>
    </row>
    <row r="1360" spans="4:4">
      <c r="D1360" s="258"/>
    </row>
    <row r="1361" spans="4:4">
      <c r="D1361" s="258"/>
    </row>
    <row r="1362" spans="4:4">
      <c r="D1362" s="258"/>
    </row>
    <row r="1363" spans="4:4">
      <c r="D1363" s="258"/>
    </row>
    <row r="1364" spans="4:4">
      <c r="D1364" s="258"/>
    </row>
    <row r="1365" spans="4:4">
      <c r="D1365" s="258"/>
    </row>
    <row r="1366" spans="4:4">
      <c r="D1366" s="258"/>
    </row>
    <row r="1367" spans="4:4">
      <c r="D1367" s="258"/>
    </row>
    <row r="1368" spans="4:4">
      <c r="D1368" s="258"/>
    </row>
    <row r="1369" spans="4:4">
      <c r="D1369" s="258"/>
    </row>
    <row r="1370" spans="4:4">
      <c r="D1370" s="258"/>
    </row>
    <row r="1371" spans="4:4">
      <c r="D1371" s="258"/>
    </row>
    <row r="1372" spans="4:4">
      <c r="D1372" s="258"/>
    </row>
    <row r="1373" spans="4:4">
      <c r="D1373" s="258"/>
    </row>
    <row r="1374" spans="4:4">
      <c r="D1374" s="258"/>
    </row>
    <row r="1375" spans="4:4">
      <c r="D1375" s="258"/>
    </row>
    <row r="1376" spans="4:4">
      <c r="D1376" s="258"/>
    </row>
    <row r="1377" spans="4:4">
      <c r="D1377" s="258"/>
    </row>
    <row r="1378" spans="4:4">
      <c r="D1378" s="258"/>
    </row>
    <row r="1379" spans="4:4">
      <c r="D1379" s="258"/>
    </row>
    <row r="1380" spans="4:4">
      <c r="D1380" s="258"/>
    </row>
    <row r="1381" spans="4:4">
      <c r="D1381" s="258"/>
    </row>
    <row r="1382" spans="4:4">
      <c r="D1382" s="258"/>
    </row>
    <row r="1383" spans="4:4">
      <c r="D1383" s="258"/>
    </row>
    <row r="1384" spans="4:4">
      <c r="D1384" s="258"/>
    </row>
    <row r="1385" spans="4:4">
      <c r="D1385" s="258"/>
    </row>
    <row r="1386" spans="4:4">
      <c r="D1386" s="258"/>
    </row>
    <row r="1387" spans="4:4">
      <c r="D1387" s="258"/>
    </row>
    <row r="1388" spans="4:4">
      <c r="D1388" s="258"/>
    </row>
    <row r="1389" spans="4:4">
      <c r="D1389" s="258"/>
    </row>
    <row r="1390" spans="4:4">
      <c r="D1390" s="258"/>
    </row>
    <row r="1391" spans="4:4">
      <c r="D1391" s="258"/>
    </row>
    <row r="1392" spans="4:4">
      <c r="D1392" s="258"/>
    </row>
    <row r="1393" spans="4:4">
      <c r="D1393" s="258"/>
    </row>
    <row r="1394" spans="4:4">
      <c r="D1394" s="258"/>
    </row>
    <row r="1395" spans="4:4">
      <c r="D1395" s="258"/>
    </row>
    <row r="1396" spans="4:4">
      <c r="D1396" s="258"/>
    </row>
    <row r="1397" spans="4:4">
      <c r="D1397" s="258"/>
    </row>
    <row r="1398" spans="4:4">
      <c r="D1398" s="258"/>
    </row>
    <row r="1399" spans="4:4">
      <c r="D1399" s="258"/>
    </row>
    <row r="1400" spans="4:4">
      <c r="D1400" s="258"/>
    </row>
    <row r="1401" spans="4:4">
      <c r="D1401" s="258"/>
    </row>
    <row r="1402" spans="4:4">
      <c r="D1402" s="258"/>
    </row>
    <row r="1403" spans="4:4">
      <c r="D1403" s="258"/>
    </row>
    <row r="1404" spans="4:4">
      <c r="D1404" s="258"/>
    </row>
    <row r="1405" spans="4:4">
      <c r="D1405" s="258"/>
    </row>
    <row r="1406" spans="4:4">
      <c r="D1406" s="258"/>
    </row>
    <row r="1407" spans="4:4">
      <c r="D1407" s="258"/>
    </row>
    <row r="1408" spans="4:4">
      <c r="D1408" s="258"/>
    </row>
    <row r="1409" spans="4:4">
      <c r="D1409" s="258"/>
    </row>
    <row r="1410" spans="4:4">
      <c r="D1410" s="258"/>
    </row>
    <row r="1411" spans="4:4">
      <c r="D1411" s="258"/>
    </row>
    <row r="1412" spans="4:4">
      <c r="D1412" s="258"/>
    </row>
    <row r="1413" spans="4:4">
      <c r="D1413" s="258"/>
    </row>
    <row r="1414" spans="4:4">
      <c r="D1414" s="258"/>
    </row>
    <row r="1415" spans="4:4">
      <c r="D1415" s="258"/>
    </row>
    <row r="1416" spans="4:4">
      <c r="D1416" s="258"/>
    </row>
    <row r="1417" spans="4:4">
      <c r="D1417" s="258"/>
    </row>
    <row r="1418" spans="4:4">
      <c r="D1418" s="258"/>
    </row>
    <row r="1419" spans="4:4">
      <c r="D1419" s="258"/>
    </row>
    <row r="1420" spans="4:4">
      <c r="D1420" s="258"/>
    </row>
    <row r="1421" spans="4:4">
      <c r="D1421" s="258"/>
    </row>
    <row r="1422" spans="4:4">
      <c r="D1422" s="258"/>
    </row>
    <row r="1423" spans="4:4">
      <c r="D1423" s="258"/>
    </row>
    <row r="1424" spans="4:4">
      <c r="D1424" s="258"/>
    </row>
    <row r="1425" spans="4:4">
      <c r="D1425" s="258"/>
    </row>
    <row r="1426" spans="4:4">
      <c r="D1426" s="258"/>
    </row>
    <row r="1427" spans="4:4">
      <c r="D1427" s="258"/>
    </row>
    <row r="1428" spans="4:4">
      <c r="D1428" s="258"/>
    </row>
    <row r="1429" spans="4:4">
      <c r="D1429" s="258"/>
    </row>
    <row r="1430" spans="4:4">
      <c r="D1430" s="258"/>
    </row>
    <row r="1431" spans="4:4">
      <c r="D1431" s="258"/>
    </row>
    <row r="1432" spans="4:4">
      <c r="D1432" s="258"/>
    </row>
    <row r="1433" spans="4:4">
      <c r="D1433" s="258"/>
    </row>
    <row r="1434" spans="4:4">
      <c r="D1434" s="258"/>
    </row>
    <row r="1435" spans="4:4">
      <c r="D1435" s="258"/>
    </row>
    <row r="1436" spans="4:4">
      <c r="D1436" s="258"/>
    </row>
    <row r="1437" spans="4:4">
      <c r="D1437" s="258"/>
    </row>
    <row r="1438" spans="4:4">
      <c r="D1438" s="258"/>
    </row>
    <row r="1439" spans="4:4">
      <c r="D1439" s="258"/>
    </row>
    <row r="1440" spans="4:4">
      <c r="D1440" s="258"/>
    </row>
    <row r="1441" spans="4:4">
      <c r="D1441" s="258"/>
    </row>
    <row r="1442" spans="4:4">
      <c r="D1442" s="258"/>
    </row>
    <row r="1443" spans="4:4">
      <c r="D1443" s="258"/>
    </row>
    <row r="1444" spans="4:4">
      <c r="D1444" s="258"/>
    </row>
    <row r="1445" spans="4:4">
      <c r="D1445" s="258"/>
    </row>
    <row r="1446" spans="4:4">
      <c r="D1446" s="258"/>
    </row>
    <row r="1447" spans="4:4">
      <c r="D1447" s="258"/>
    </row>
    <row r="1448" spans="4:4">
      <c r="D1448" s="258"/>
    </row>
    <row r="1449" spans="4:4">
      <c r="D1449" s="258"/>
    </row>
    <row r="1450" spans="4:4">
      <c r="D1450" s="258"/>
    </row>
    <row r="1451" spans="4:4">
      <c r="D1451" s="258"/>
    </row>
    <row r="1452" spans="4:4">
      <c r="D1452" s="258"/>
    </row>
    <row r="1453" spans="4:4">
      <c r="D1453" s="258"/>
    </row>
    <row r="1454" spans="4:4">
      <c r="D1454" s="258"/>
    </row>
    <row r="1455" spans="4:4">
      <c r="D1455" s="258"/>
    </row>
    <row r="1456" spans="4:4">
      <c r="D1456" s="258"/>
    </row>
    <row r="1457" spans="4:4">
      <c r="D1457" s="258"/>
    </row>
    <row r="1458" spans="4:4">
      <c r="D1458" s="258"/>
    </row>
    <row r="1459" spans="4:4">
      <c r="D1459" s="258"/>
    </row>
    <row r="1460" spans="4:4">
      <c r="D1460" s="258"/>
    </row>
    <row r="1461" spans="4:4">
      <c r="D1461" s="258"/>
    </row>
    <row r="1462" spans="4:4">
      <c r="D1462" s="258"/>
    </row>
    <row r="1463" spans="4:4">
      <c r="D1463" s="258"/>
    </row>
    <row r="1464" spans="4:4">
      <c r="D1464" s="258"/>
    </row>
    <row r="1465" spans="4:4">
      <c r="D1465" s="258"/>
    </row>
    <row r="1466" spans="4:4">
      <c r="D1466" s="258"/>
    </row>
    <row r="1467" spans="4:4">
      <c r="D1467" s="258"/>
    </row>
    <row r="1468" spans="4:4">
      <c r="D1468" s="258"/>
    </row>
    <row r="1469" spans="4:4">
      <c r="D1469" s="258"/>
    </row>
    <row r="1470" spans="4:4">
      <c r="D1470" s="258"/>
    </row>
    <row r="1471" spans="4:4">
      <c r="D1471" s="258"/>
    </row>
    <row r="1472" spans="4:4">
      <c r="D1472" s="258"/>
    </row>
    <row r="1473" spans="4:4">
      <c r="D1473" s="258"/>
    </row>
    <row r="1474" spans="4:4">
      <c r="D1474" s="258"/>
    </row>
    <row r="1475" spans="4:4">
      <c r="D1475" s="258"/>
    </row>
    <row r="1476" spans="4:4">
      <c r="D1476" s="258"/>
    </row>
    <row r="1477" spans="4:4">
      <c r="D1477" s="258"/>
    </row>
    <row r="1478" spans="4:4">
      <c r="D1478" s="258"/>
    </row>
    <row r="1479" spans="4:4">
      <c r="D1479" s="258"/>
    </row>
    <row r="1480" spans="4:4">
      <c r="D1480" s="258"/>
    </row>
    <row r="1481" spans="4:4">
      <c r="D1481" s="258"/>
    </row>
    <row r="1482" spans="4:4">
      <c r="D1482" s="258"/>
    </row>
    <row r="1483" spans="4:4">
      <c r="D1483" s="258"/>
    </row>
    <row r="1484" spans="4:4">
      <c r="D1484" s="258"/>
    </row>
    <row r="1485" spans="4:4">
      <c r="D1485" s="258"/>
    </row>
    <row r="1486" spans="4:4">
      <c r="D1486" s="258"/>
    </row>
    <row r="1487" spans="4:4">
      <c r="D1487" s="258"/>
    </row>
    <row r="1488" spans="4:4">
      <c r="D1488" s="258"/>
    </row>
    <row r="1489" spans="4:4">
      <c r="D1489" s="258"/>
    </row>
    <row r="1490" spans="4:4">
      <c r="D1490" s="258"/>
    </row>
    <row r="1491" spans="4:4">
      <c r="D1491" s="258"/>
    </row>
    <row r="1492" spans="4:4">
      <c r="D1492" s="258"/>
    </row>
    <row r="1493" spans="4:4">
      <c r="D1493" s="258"/>
    </row>
    <row r="1494" spans="4:4">
      <c r="D1494" s="258"/>
    </row>
    <row r="1495" spans="4:4">
      <c r="D1495" s="258"/>
    </row>
    <row r="1496" spans="4:4">
      <c r="D1496" s="258"/>
    </row>
    <row r="1497" spans="4:4">
      <c r="D1497" s="258"/>
    </row>
    <row r="1498" spans="4:4">
      <c r="D1498" s="258"/>
    </row>
    <row r="1499" spans="4:4">
      <c r="D1499" s="258"/>
    </row>
    <row r="1500" spans="4:4">
      <c r="D1500" s="258"/>
    </row>
    <row r="1501" spans="4:4">
      <c r="D1501" s="258"/>
    </row>
    <row r="1502" spans="4:4">
      <c r="D1502" s="258"/>
    </row>
    <row r="1503" spans="4:4">
      <c r="D1503" s="258"/>
    </row>
    <row r="1504" spans="4:4">
      <c r="D1504" s="258"/>
    </row>
    <row r="1505" spans="4:4">
      <c r="D1505" s="258"/>
    </row>
    <row r="1506" spans="4:4">
      <c r="D1506" s="258"/>
    </row>
    <row r="1507" spans="4:4">
      <c r="D1507" s="258"/>
    </row>
    <row r="1508" spans="4:4">
      <c r="D1508" s="258"/>
    </row>
    <row r="1509" spans="4:4">
      <c r="D1509" s="258"/>
    </row>
    <row r="1510" spans="4:4">
      <c r="D1510" s="258"/>
    </row>
    <row r="1511" spans="4:4">
      <c r="D1511" s="258"/>
    </row>
    <row r="1512" spans="4:4">
      <c r="D1512" s="258"/>
    </row>
    <row r="1513" spans="4:4">
      <c r="D1513" s="258"/>
    </row>
    <row r="1514" spans="4:4">
      <c r="D1514" s="258"/>
    </row>
    <row r="1515" spans="4:4">
      <c r="D1515" s="258"/>
    </row>
    <row r="1516" spans="4:4">
      <c r="D1516" s="258"/>
    </row>
    <row r="1517" spans="4:4">
      <c r="D1517" s="258"/>
    </row>
    <row r="1518" spans="4:4">
      <c r="D1518" s="258"/>
    </row>
    <row r="1519" spans="4:4">
      <c r="D1519" s="258"/>
    </row>
    <row r="1520" spans="4:4">
      <c r="D1520" s="258"/>
    </row>
    <row r="1521" spans="4:4">
      <c r="D1521" s="258"/>
    </row>
    <row r="1522" spans="4:4">
      <c r="D1522" s="258"/>
    </row>
    <row r="1523" spans="4:4">
      <c r="D1523" s="258"/>
    </row>
    <row r="1524" spans="4:4">
      <c r="D1524" s="258"/>
    </row>
    <row r="1525" spans="4:4">
      <c r="D1525" s="258"/>
    </row>
    <row r="1526" spans="4:4">
      <c r="D1526" s="258"/>
    </row>
    <row r="1527" spans="4:4">
      <c r="D1527" s="258"/>
    </row>
    <row r="1528" spans="4:4">
      <c r="D1528" s="258"/>
    </row>
    <row r="1529" spans="4:4">
      <c r="D1529" s="258"/>
    </row>
    <row r="1530" spans="4:4">
      <c r="D1530" s="258"/>
    </row>
    <row r="1531" spans="4:4">
      <c r="D1531" s="258"/>
    </row>
    <row r="1532" spans="4:4">
      <c r="D1532" s="258"/>
    </row>
    <row r="1533" spans="4:4">
      <c r="D1533" s="258"/>
    </row>
    <row r="1534" spans="4:4">
      <c r="D1534" s="258"/>
    </row>
    <row r="1535" spans="4:4">
      <c r="D1535" s="258"/>
    </row>
    <row r="1536" spans="4:4">
      <c r="D1536" s="258"/>
    </row>
    <row r="1537" spans="4:4">
      <c r="D1537" s="258"/>
    </row>
    <row r="1538" spans="4:4">
      <c r="D1538" s="258"/>
    </row>
    <row r="1539" spans="4:4">
      <c r="D1539" s="258"/>
    </row>
    <row r="1540" spans="4:4">
      <c r="D1540" s="258"/>
    </row>
    <row r="1541" spans="4:4">
      <c r="D1541" s="258"/>
    </row>
    <row r="1542" spans="4:4">
      <c r="D1542" s="258"/>
    </row>
    <row r="1543" spans="4:4">
      <c r="D1543" s="258"/>
    </row>
    <row r="1544" spans="4:4">
      <c r="D1544" s="258"/>
    </row>
    <row r="1545" spans="4:4">
      <c r="D1545" s="258"/>
    </row>
    <row r="1546" spans="4:4">
      <c r="D1546" s="258"/>
    </row>
    <row r="1547" spans="4:4">
      <c r="D1547" s="258"/>
    </row>
    <row r="1548" spans="4:4">
      <c r="D1548" s="258"/>
    </row>
    <row r="1549" spans="4:4">
      <c r="D1549" s="258"/>
    </row>
    <row r="1550" spans="4:4">
      <c r="D1550" s="258"/>
    </row>
    <row r="1551" spans="4:4">
      <c r="D1551" s="258"/>
    </row>
    <row r="1552" spans="4:4">
      <c r="D1552" s="258"/>
    </row>
    <row r="1553" spans="4:4">
      <c r="D1553" s="258"/>
    </row>
    <row r="1554" spans="4:4">
      <c r="D1554" s="258"/>
    </row>
    <row r="1555" spans="4:4">
      <c r="D1555" s="258"/>
    </row>
    <row r="1556" spans="4:4">
      <c r="D1556" s="258"/>
    </row>
    <row r="1557" spans="4:4">
      <c r="D1557" s="258"/>
    </row>
    <row r="1558" spans="4:4">
      <c r="D1558" s="258"/>
    </row>
    <row r="1559" spans="4:4">
      <c r="D1559" s="258"/>
    </row>
    <row r="1560" spans="4:4">
      <c r="D1560" s="258"/>
    </row>
    <row r="1561" spans="4:4">
      <c r="D1561" s="258"/>
    </row>
    <row r="1562" spans="4:4">
      <c r="D1562" s="258"/>
    </row>
    <row r="1563" spans="4:4">
      <c r="D1563" s="258"/>
    </row>
    <row r="1564" spans="4:4">
      <c r="D1564" s="258"/>
    </row>
    <row r="1565" spans="4:4">
      <c r="D1565" s="258"/>
    </row>
    <row r="1566" spans="4:4">
      <c r="D1566" s="258"/>
    </row>
    <row r="1567" spans="4:4">
      <c r="D1567" s="258"/>
    </row>
    <row r="1568" spans="4:4">
      <c r="D1568" s="258"/>
    </row>
    <row r="1569" spans="4:4">
      <c r="D1569" s="258"/>
    </row>
    <row r="1570" spans="4:4">
      <c r="D1570" s="258"/>
    </row>
    <row r="1571" spans="4:4">
      <c r="D1571" s="258"/>
    </row>
    <row r="1572" spans="4:4">
      <c r="D1572" s="258"/>
    </row>
    <row r="1573" spans="4:4">
      <c r="D1573" s="258"/>
    </row>
    <row r="1574" spans="4:4">
      <c r="D1574" s="258"/>
    </row>
    <row r="1575" spans="4:4">
      <c r="D1575" s="258"/>
    </row>
    <row r="1576" spans="4:4">
      <c r="D1576" s="258"/>
    </row>
    <row r="1577" spans="4:4">
      <c r="D1577" s="258"/>
    </row>
    <row r="1578" spans="4:4">
      <c r="D1578" s="258"/>
    </row>
    <row r="1579" spans="4:4">
      <c r="D1579" s="258"/>
    </row>
    <row r="1580" spans="4:4">
      <c r="D1580" s="258"/>
    </row>
    <row r="1581" spans="4:4">
      <c r="D1581" s="258"/>
    </row>
    <row r="1582" spans="4:4">
      <c r="D1582" s="258"/>
    </row>
    <row r="1583" spans="4:4">
      <c r="D1583" s="258"/>
    </row>
    <row r="1584" spans="4:4">
      <c r="D1584" s="258"/>
    </row>
    <row r="1585" spans="4:4">
      <c r="D1585" s="258"/>
    </row>
    <row r="1586" spans="4:4">
      <c r="D1586" s="258"/>
    </row>
    <row r="1587" spans="4:4">
      <c r="D1587" s="258"/>
    </row>
    <row r="1588" spans="4:4">
      <c r="D1588" s="258"/>
    </row>
    <row r="1589" spans="4:4">
      <c r="D1589" s="258"/>
    </row>
    <row r="1590" spans="4:4">
      <c r="D1590" s="258"/>
    </row>
    <row r="1591" spans="4:4">
      <c r="D1591" s="258"/>
    </row>
    <row r="1592" spans="4:4">
      <c r="D1592" s="258"/>
    </row>
    <row r="1593" spans="4:4">
      <c r="D1593" s="258"/>
    </row>
    <row r="1594" spans="4:4">
      <c r="D1594" s="258"/>
    </row>
    <row r="1595" spans="4:4">
      <c r="D1595" s="258"/>
    </row>
    <row r="1596" spans="4:4">
      <c r="D1596" s="258"/>
    </row>
    <row r="1597" spans="4:4">
      <c r="D1597" s="258"/>
    </row>
    <row r="1598" spans="4:4">
      <c r="D1598" s="258"/>
    </row>
    <row r="1599" spans="4:4">
      <c r="D1599" s="258"/>
    </row>
    <row r="1600" spans="4:4">
      <c r="D1600" s="258"/>
    </row>
    <row r="1601" spans="4:4">
      <c r="D1601" s="258"/>
    </row>
    <row r="1602" spans="4:4">
      <c r="D1602" s="258"/>
    </row>
    <row r="1603" spans="4:4">
      <c r="D1603" s="258"/>
    </row>
    <row r="1604" spans="4:4">
      <c r="D1604" s="258"/>
    </row>
    <row r="1605" spans="4:4">
      <c r="D1605" s="258"/>
    </row>
    <row r="1606" spans="4:4">
      <c r="D1606" s="258"/>
    </row>
    <row r="1607" spans="4:4">
      <c r="D1607" s="258"/>
    </row>
    <row r="1608" spans="4:4">
      <c r="D1608" s="258"/>
    </row>
    <row r="1609" spans="4:4">
      <c r="D1609" s="258"/>
    </row>
    <row r="1610" spans="4:4">
      <c r="D1610" s="258"/>
    </row>
    <row r="1611" spans="4:4">
      <c r="D1611" s="258"/>
    </row>
    <row r="1612" spans="4:4">
      <c r="D1612" s="258"/>
    </row>
    <row r="1613" spans="4:4">
      <c r="D1613" s="258"/>
    </row>
    <row r="1614" spans="4:4">
      <c r="D1614" s="258"/>
    </row>
    <row r="1615" spans="4:4">
      <c r="D1615" s="258"/>
    </row>
    <row r="1616" spans="4:4">
      <c r="D1616" s="258"/>
    </row>
    <row r="1617" spans="4:4">
      <c r="D1617" s="258"/>
    </row>
    <row r="1618" spans="4:4">
      <c r="D1618" s="258"/>
    </row>
    <row r="1619" spans="4:4">
      <c r="D1619" s="258"/>
    </row>
    <row r="1620" spans="4:4">
      <c r="D1620" s="258"/>
    </row>
    <row r="1621" spans="4:4">
      <c r="D1621" s="258"/>
    </row>
    <row r="1622" spans="4:4">
      <c r="D1622" s="258"/>
    </row>
    <row r="1623" spans="4:4">
      <c r="D1623" s="258"/>
    </row>
    <row r="1624" spans="4:4">
      <c r="D1624" s="258"/>
    </row>
    <row r="1625" spans="4:4">
      <c r="D1625" s="258"/>
    </row>
    <row r="1626" spans="4:4">
      <c r="D1626" s="258"/>
    </row>
    <row r="1627" spans="4:4">
      <c r="D1627" s="258"/>
    </row>
    <row r="1628" spans="4:4">
      <c r="D1628" s="258"/>
    </row>
    <row r="1629" spans="4:4">
      <c r="D1629" s="258"/>
    </row>
    <row r="1630" spans="4:4">
      <c r="D1630" s="258"/>
    </row>
    <row r="1631" spans="4:4">
      <c r="D1631" s="258"/>
    </row>
    <row r="1632" spans="4:4">
      <c r="D1632" s="258"/>
    </row>
    <row r="1633" spans="4:4">
      <c r="D1633" s="258"/>
    </row>
    <row r="1634" spans="4:4">
      <c r="D1634" s="258"/>
    </row>
    <row r="1635" spans="4:4">
      <c r="D1635" s="258"/>
    </row>
    <row r="1636" spans="4:4">
      <c r="D1636" s="258"/>
    </row>
    <row r="1637" spans="4:4">
      <c r="D1637" s="258"/>
    </row>
    <row r="1638" spans="4:4">
      <c r="D1638" s="258"/>
    </row>
    <row r="1639" spans="4:4">
      <c r="D1639" s="258"/>
    </row>
    <row r="1640" spans="4:4">
      <c r="D1640" s="258"/>
    </row>
    <row r="1641" spans="4:4">
      <c r="D1641" s="258"/>
    </row>
    <row r="1642" spans="4:4">
      <c r="D1642" s="258"/>
    </row>
    <row r="1643" spans="4:4">
      <c r="D1643" s="258"/>
    </row>
    <row r="1644" spans="4:4">
      <c r="D1644" s="258"/>
    </row>
    <row r="1645" spans="4:4">
      <c r="D1645" s="258"/>
    </row>
    <row r="1646" spans="4:4">
      <c r="D1646" s="258"/>
    </row>
    <row r="1647" spans="4:4">
      <c r="D1647" s="258"/>
    </row>
    <row r="1648" spans="4:4">
      <c r="D1648" s="258"/>
    </row>
    <row r="1649" spans="4:4">
      <c r="D1649" s="258"/>
    </row>
    <row r="1650" spans="4:4">
      <c r="D1650" s="258"/>
    </row>
    <row r="1651" spans="4:4">
      <c r="D1651" s="258"/>
    </row>
    <row r="1652" spans="4:4">
      <c r="D1652" s="258"/>
    </row>
    <row r="1653" spans="4:4">
      <c r="D1653" s="258"/>
    </row>
    <row r="1654" spans="4:4">
      <c r="D1654" s="258"/>
    </row>
    <row r="1655" spans="4:4">
      <c r="D1655" s="258"/>
    </row>
    <row r="1656" spans="4:4">
      <c r="D1656" s="258"/>
    </row>
    <row r="1657" spans="4:4">
      <c r="D1657" s="258"/>
    </row>
    <row r="1658" spans="4:4">
      <c r="D1658" s="258"/>
    </row>
    <row r="1659" spans="4:4">
      <c r="D1659" s="258"/>
    </row>
    <row r="1660" spans="4:4">
      <c r="D1660" s="258"/>
    </row>
    <row r="1661" spans="4:4">
      <c r="D1661" s="258"/>
    </row>
    <row r="1662" spans="4:4">
      <c r="D1662" s="258"/>
    </row>
    <row r="1663" spans="4:4">
      <c r="D1663" s="258"/>
    </row>
    <row r="1664" spans="4:4">
      <c r="D1664" s="258"/>
    </row>
    <row r="1665" spans="4:4">
      <c r="D1665" s="258"/>
    </row>
    <row r="1666" spans="4:4">
      <c r="D1666" s="258"/>
    </row>
    <row r="1667" spans="4:4">
      <c r="D1667" s="258"/>
    </row>
    <row r="1668" spans="4:4">
      <c r="D1668" s="258"/>
    </row>
    <row r="1669" spans="4:4">
      <c r="D1669" s="258"/>
    </row>
    <row r="1670" spans="4:4">
      <c r="D1670" s="258"/>
    </row>
    <row r="1671" spans="4:4">
      <c r="D1671" s="258"/>
    </row>
    <row r="1672" spans="4:4">
      <c r="D1672" s="258"/>
    </row>
    <row r="1673" spans="4:4">
      <c r="D1673" s="258"/>
    </row>
    <row r="1674" spans="4:4">
      <c r="D1674" s="258"/>
    </row>
    <row r="1675" spans="4:4">
      <c r="D1675" s="258"/>
    </row>
    <row r="1676" spans="4:4">
      <c r="D1676" s="258"/>
    </row>
    <row r="1677" spans="4:4">
      <c r="D1677" s="258"/>
    </row>
    <row r="1678" spans="4:4">
      <c r="D1678" s="258"/>
    </row>
    <row r="1679" spans="4:4">
      <c r="D1679" s="258"/>
    </row>
    <row r="1680" spans="4:4">
      <c r="D1680" s="258"/>
    </row>
    <row r="1681" spans="4:4">
      <c r="D1681" s="258"/>
    </row>
    <row r="1682" spans="4:4">
      <c r="D1682" s="258"/>
    </row>
    <row r="1683" spans="4:4">
      <c r="D1683" s="258"/>
    </row>
    <row r="1684" spans="4:4">
      <c r="D1684" s="258"/>
    </row>
    <row r="1685" spans="4:4">
      <c r="D1685" s="258"/>
    </row>
    <row r="1686" spans="4:4">
      <c r="D1686" s="258"/>
    </row>
    <row r="1687" spans="4:4">
      <c r="D1687" s="258"/>
    </row>
    <row r="1688" spans="4:4">
      <c r="D1688" s="258"/>
    </row>
    <row r="1689" spans="4:4">
      <c r="D1689" s="258"/>
    </row>
    <row r="1690" spans="4:4">
      <c r="D1690" s="258"/>
    </row>
    <row r="1691" spans="4:4">
      <c r="D1691" s="258"/>
    </row>
    <row r="1692" spans="4:4">
      <c r="D1692" s="258"/>
    </row>
    <row r="1693" spans="4:4">
      <c r="D1693" s="258"/>
    </row>
    <row r="1694" spans="4:4">
      <c r="D1694" s="258"/>
    </row>
    <row r="1695" spans="4:4">
      <c r="D1695" s="258"/>
    </row>
    <row r="1696" spans="4:4">
      <c r="D1696" s="258"/>
    </row>
    <row r="1697" spans="4:4">
      <c r="D1697" s="258"/>
    </row>
    <row r="1698" spans="4:4">
      <c r="D1698" s="258"/>
    </row>
    <row r="1699" spans="4:4">
      <c r="D1699" s="258"/>
    </row>
    <row r="1700" spans="4:4">
      <c r="D1700" s="258"/>
    </row>
    <row r="1701" spans="4:4">
      <c r="D1701" s="258"/>
    </row>
    <row r="1702" spans="4:4">
      <c r="D1702" s="258"/>
    </row>
    <row r="1703" spans="4:4">
      <c r="D1703" s="258"/>
    </row>
    <row r="1704" spans="4:4">
      <c r="D1704" s="258"/>
    </row>
    <row r="1705" spans="4:4">
      <c r="D1705" s="258"/>
    </row>
    <row r="1706" spans="4:4">
      <c r="D1706" s="258"/>
    </row>
    <row r="1707" spans="4:4">
      <c r="D1707" s="258"/>
    </row>
    <row r="1708" spans="4:4">
      <c r="D1708" s="258"/>
    </row>
    <row r="1709" spans="4:4">
      <c r="D1709" s="258"/>
    </row>
    <row r="1710" spans="4:4">
      <c r="D1710" s="258"/>
    </row>
    <row r="1711" spans="4:4">
      <c r="D1711" s="258"/>
    </row>
    <row r="1712" spans="4:4">
      <c r="D1712" s="258"/>
    </row>
    <row r="1713" spans="4:4">
      <c r="D1713" s="258"/>
    </row>
    <row r="1714" spans="4:4">
      <c r="D1714" s="258"/>
    </row>
    <row r="1715" spans="4:4">
      <c r="D1715" s="258"/>
    </row>
    <row r="1716" spans="4:4">
      <c r="D1716" s="258"/>
    </row>
    <row r="1717" spans="4:4">
      <c r="D1717" s="258"/>
    </row>
    <row r="1718" spans="4:4">
      <c r="D1718" s="258"/>
    </row>
    <row r="1719" spans="4:4">
      <c r="D1719" s="258"/>
    </row>
    <row r="1720" spans="4:4">
      <c r="D1720" s="258"/>
    </row>
    <row r="1721" spans="4:4">
      <c r="D1721" s="258"/>
    </row>
    <row r="1722" spans="4:4">
      <c r="D1722" s="258"/>
    </row>
    <row r="1723" spans="4:4">
      <c r="D1723" s="258"/>
    </row>
    <row r="1724" spans="4:4">
      <c r="D1724" s="258"/>
    </row>
    <row r="1725" spans="4:4">
      <c r="D1725" s="258"/>
    </row>
    <row r="1726" spans="4:4">
      <c r="D1726" s="258"/>
    </row>
    <row r="1727" spans="4:4">
      <c r="D1727" s="258"/>
    </row>
    <row r="1728" spans="4:4">
      <c r="D1728" s="258"/>
    </row>
    <row r="1729" spans="4:4">
      <c r="D1729" s="258"/>
    </row>
    <row r="1730" spans="4:4">
      <c r="D1730" s="258"/>
    </row>
    <row r="1731" spans="4:4">
      <c r="D1731" s="258"/>
    </row>
    <row r="1732" spans="4:4">
      <c r="D1732" s="258"/>
    </row>
    <row r="1733" spans="4:4">
      <c r="D1733" s="258"/>
    </row>
    <row r="1734" spans="4:4">
      <c r="D1734" s="258"/>
    </row>
    <row r="1735" spans="4:4">
      <c r="D1735" s="258"/>
    </row>
    <row r="1736" spans="4:4">
      <c r="D1736" s="258"/>
    </row>
    <row r="1737" spans="4:4">
      <c r="D1737" s="258"/>
    </row>
    <row r="1738" spans="4:4">
      <c r="D1738" s="258"/>
    </row>
    <row r="1739" spans="4:4">
      <c r="D1739" s="258"/>
    </row>
    <row r="1740" spans="4:4">
      <c r="D1740" s="258"/>
    </row>
    <row r="1741" spans="4:4">
      <c r="D1741" s="258"/>
    </row>
    <row r="1742" spans="4:4">
      <c r="D1742" s="258"/>
    </row>
    <row r="1743" spans="4:4">
      <c r="D1743" s="258"/>
    </row>
    <row r="1744" spans="4:4">
      <c r="D1744" s="258"/>
    </row>
    <row r="1745" spans="4:4">
      <c r="D1745" s="258"/>
    </row>
    <row r="1746" spans="4:4">
      <c r="D1746" s="258"/>
    </row>
    <row r="1747" spans="4:4">
      <c r="D1747" s="258"/>
    </row>
    <row r="1748" spans="4:4">
      <c r="D1748" s="258"/>
    </row>
    <row r="1749" spans="4:4">
      <c r="D1749" s="258"/>
    </row>
    <row r="1750" spans="4:4">
      <c r="D1750" s="258"/>
    </row>
    <row r="1751" spans="4:4">
      <c r="D1751" s="258"/>
    </row>
    <row r="1752" spans="4:4">
      <c r="D1752" s="258"/>
    </row>
    <row r="1753" spans="4:4">
      <c r="D1753" s="258"/>
    </row>
    <row r="1754" spans="4:4">
      <c r="D1754" s="258"/>
    </row>
    <row r="1755" spans="4:4">
      <c r="D1755" s="258"/>
    </row>
    <row r="1756" spans="4:4">
      <c r="D1756" s="258"/>
    </row>
    <row r="1757" spans="4:4">
      <c r="D1757" s="258"/>
    </row>
    <row r="1758" spans="4:4">
      <c r="D1758" s="258"/>
    </row>
    <row r="1759" spans="4:4">
      <c r="D1759" s="258"/>
    </row>
    <row r="1760" spans="4:4">
      <c r="D1760" s="258"/>
    </row>
    <row r="1761" spans="4:4">
      <c r="D1761" s="258"/>
    </row>
    <row r="1762" spans="4:4">
      <c r="D1762" s="258"/>
    </row>
    <row r="1763" spans="4:4">
      <c r="D1763" s="258"/>
    </row>
    <row r="1764" spans="4:4">
      <c r="D1764" s="258"/>
    </row>
    <row r="1765" spans="4:4">
      <c r="D1765" s="258"/>
    </row>
    <row r="1766" spans="4:4">
      <c r="D1766" s="258"/>
    </row>
    <row r="1767" spans="4:4">
      <c r="D1767" s="258"/>
    </row>
    <row r="1768" spans="4:4">
      <c r="D1768" s="258"/>
    </row>
    <row r="1769" spans="4:4">
      <c r="D1769" s="258"/>
    </row>
    <row r="1770" spans="4:4">
      <c r="D1770" s="258"/>
    </row>
    <row r="1771" spans="4:4">
      <c r="D1771" s="258"/>
    </row>
    <row r="1772" spans="4:4">
      <c r="D1772" s="258"/>
    </row>
    <row r="1773" spans="4:4">
      <c r="D1773" s="258"/>
    </row>
    <row r="1774" spans="4:4">
      <c r="D1774" s="258"/>
    </row>
    <row r="1775" spans="4:4">
      <c r="D1775" s="258"/>
    </row>
    <row r="1776" spans="4:4">
      <c r="D1776" s="258"/>
    </row>
    <row r="1777" spans="4:4">
      <c r="D1777" s="258"/>
    </row>
    <row r="1778" spans="4:4">
      <c r="D1778" s="258"/>
    </row>
    <row r="1779" spans="4:4">
      <c r="D1779" s="258"/>
    </row>
    <row r="1780" spans="4:4">
      <c r="D1780" s="258"/>
    </row>
    <row r="1781" spans="4:4">
      <c r="D1781" s="258"/>
    </row>
    <row r="1782" spans="4:4">
      <c r="D1782" s="258"/>
    </row>
    <row r="1783" spans="4:4">
      <c r="D1783" s="258"/>
    </row>
    <row r="1784" spans="4:4">
      <c r="D1784" s="258"/>
    </row>
    <row r="1785" spans="4:4">
      <c r="D1785" s="258"/>
    </row>
    <row r="1786" spans="4:4">
      <c r="D1786" s="258"/>
    </row>
    <row r="1787" spans="4:4">
      <c r="D1787" s="258"/>
    </row>
    <row r="1788" spans="4:4">
      <c r="D1788" s="258"/>
    </row>
    <row r="1789" spans="4:4">
      <c r="D1789" s="258"/>
    </row>
    <row r="1790" spans="4:4">
      <c r="D1790" s="258"/>
    </row>
    <row r="1791" spans="4:4">
      <c r="D1791" s="258"/>
    </row>
    <row r="1792" spans="4:4">
      <c r="D1792" s="258"/>
    </row>
    <row r="1793" spans="4:4">
      <c r="D1793" s="258"/>
    </row>
    <row r="1794" spans="4:4">
      <c r="D1794" s="258"/>
    </row>
    <row r="1795" spans="4:4">
      <c r="D1795" s="258"/>
    </row>
    <row r="1796" spans="4:4">
      <c r="D1796" s="258"/>
    </row>
    <row r="1797" spans="4:4">
      <c r="D1797" s="258"/>
    </row>
    <row r="1798" spans="4:4">
      <c r="D1798" s="258"/>
    </row>
    <row r="1799" spans="4:4">
      <c r="D1799" s="258"/>
    </row>
    <row r="1800" spans="4:4">
      <c r="D1800" s="258"/>
    </row>
    <row r="1801" spans="4:4">
      <c r="D1801" s="258"/>
    </row>
    <row r="1802" spans="4:4">
      <c r="D1802" s="258"/>
    </row>
    <row r="1803" spans="4:4">
      <c r="D1803" s="258"/>
    </row>
    <row r="1804" spans="4:4">
      <c r="D1804" s="258"/>
    </row>
    <row r="1805" spans="4:4">
      <c r="D1805" s="258"/>
    </row>
    <row r="1806" spans="4:4">
      <c r="D1806" s="258"/>
    </row>
    <row r="1807" spans="4:4">
      <c r="D1807" s="258"/>
    </row>
    <row r="1808" spans="4:4">
      <c r="D1808" s="258"/>
    </row>
    <row r="1809" spans="4:4">
      <c r="D1809" s="258"/>
    </row>
    <row r="1810" spans="4:4">
      <c r="D1810" s="258"/>
    </row>
    <row r="1811" spans="4:4">
      <c r="D1811" s="258"/>
    </row>
    <row r="1812" spans="4:4">
      <c r="D1812" s="258"/>
    </row>
    <row r="1813" spans="4:4">
      <c r="D1813" s="258"/>
    </row>
    <row r="1814" spans="4:4">
      <c r="D1814" s="258"/>
    </row>
    <row r="1815" spans="4:4">
      <c r="D1815" s="258"/>
    </row>
    <row r="1816" spans="4:4">
      <c r="D1816" s="258"/>
    </row>
    <row r="1817" spans="4:4">
      <c r="D1817" s="258"/>
    </row>
    <row r="1818" spans="4:4">
      <c r="D1818" s="258"/>
    </row>
    <row r="1819" spans="4:4">
      <c r="D1819" s="258"/>
    </row>
    <row r="1820" spans="4:4">
      <c r="D1820" s="258"/>
    </row>
    <row r="1821" spans="4:4">
      <c r="D1821" s="258"/>
    </row>
    <row r="1822" spans="4:4">
      <c r="D1822" s="258"/>
    </row>
    <row r="1823" spans="4:4">
      <c r="D1823" s="258"/>
    </row>
    <row r="1824" spans="4:4">
      <c r="D1824" s="258"/>
    </row>
    <row r="1825" spans="4:4">
      <c r="D1825" s="258"/>
    </row>
    <row r="1826" spans="4:4">
      <c r="D1826" s="258"/>
    </row>
    <row r="1827" spans="4:4">
      <c r="D1827" s="258"/>
    </row>
    <row r="1828" spans="4:4">
      <c r="D1828" s="258"/>
    </row>
    <row r="1829" spans="4:4">
      <c r="D1829" s="258"/>
    </row>
    <row r="1830" spans="4:4">
      <c r="D1830" s="258"/>
    </row>
    <row r="1831" spans="4:4">
      <c r="D1831" s="258"/>
    </row>
    <row r="1832" spans="4:4">
      <c r="D1832" s="258"/>
    </row>
    <row r="1833" spans="4:4">
      <c r="D1833" s="258"/>
    </row>
    <row r="1834" spans="4:4">
      <c r="D1834" s="258"/>
    </row>
    <row r="1835" spans="4:4">
      <c r="D1835" s="258"/>
    </row>
    <row r="1836" spans="4:4">
      <c r="D1836" s="258"/>
    </row>
    <row r="1837" spans="4:4">
      <c r="D1837" s="258"/>
    </row>
    <row r="1838" spans="4:4">
      <c r="D1838" s="258"/>
    </row>
    <row r="1839" spans="4:4">
      <c r="D1839" s="258"/>
    </row>
    <row r="1840" spans="4:4">
      <c r="D1840" s="258"/>
    </row>
    <row r="1841" spans="4:4">
      <c r="D1841" s="258"/>
    </row>
    <row r="1842" spans="4:4">
      <c r="D1842" s="258"/>
    </row>
    <row r="1843" spans="4:4">
      <c r="D1843" s="258"/>
    </row>
    <row r="1844" spans="4:4">
      <c r="D1844" s="258"/>
    </row>
    <row r="1845" spans="4:4">
      <c r="D1845" s="258"/>
    </row>
    <row r="1846" spans="4:4">
      <c r="D1846" s="258"/>
    </row>
    <row r="1847" spans="4:4">
      <c r="D1847" s="258"/>
    </row>
    <row r="1848" spans="4:4">
      <c r="D1848" s="258"/>
    </row>
    <row r="1849" spans="4:4">
      <c r="D1849" s="258"/>
    </row>
    <row r="1850" spans="4:4">
      <c r="D1850" s="258"/>
    </row>
    <row r="1851" spans="4:4">
      <c r="D1851" s="258"/>
    </row>
    <row r="1852" spans="4:4">
      <c r="D1852" s="258"/>
    </row>
    <row r="1853" spans="4:4">
      <c r="D1853" s="258"/>
    </row>
    <row r="1854" spans="4:4">
      <c r="D1854" s="258"/>
    </row>
    <row r="1855" spans="4:4">
      <c r="D1855" s="258"/>
    </row>
    <row r="1856" spans="4:4">
      <c r="D1856" s="258"/>
    </row>
    <row r="1857" spans="4:4">
      <c r="D1857" s="258"/>
    </row>
    <row r="1858" spans="4:4">
      <c r="D1858" s="258"/>
    </row>
    <row r="1859" spans="4:4">
      <c r="D1859" s="258"/>
    </row>
    <row r="1860" spans="4:4">
      <c r="D1860" s="258"/>
    </row>
    <row r="1861" spans="4:4">
      <c r="D1861" s="258"/>
    </row>
    <row r="1862" spans="4:4">
      <c r="D1862" s="258"/>
    </row>
    <row r="1863" spans="4:4">
      <c r="D1863" s="258"/>
    </row>
    <row r="1864" spans="4:4">
      <c r="D1864" s="258"/>
    </row>
    <row r="1865" spans="4:4">
      <c r="D1865" s="258"/>
    </row>
    <row r="1866" spans="4:4">
      <c r="D1866" s="258"/>
    </row>
    <row r="1867" spans="4:4">
      <c r="D1867" s="258"/>
    </row>
    <row r="1868" spans="4:4">
      <c r="D1868" s="258"/>
    </row>
    <row r="1869" spans="4:4">
      <c r="D1869" s="258"/>
    </row>
    <row r="1870" spans="4:4">
      <c r="D1870" s="258"/>
    </row>
    <row r="1871" spans="4:4">
      <c r="D1871" s="258"/>
    </row>
    <row r="1872" spans="4:4">
      <c r="D1872" s="258"/>
    </row>
    <row r="1873" spans="4:4">
      <c r="D1873" s="258"/>
    </row>
    <row r="1874" spans="4:4">
      <c r="D1874" s="258"/>
    </row>
    <row r="1875" spans="4:4">
      <c r="D1875" s="258"/>
    </row>
    <row r="1876" spans="4:4">
      <c r="D1876" s="258"/>
    </row>
    <row r="1877" spans="4:4">
      <c r="D1877" s="258"/>
    </row>
    <row r="1878" spans="4:4">
      <c r="D1878" s="258"/>
    </row>
    <row r="1879" spans="4:4">
      <c r="D1879" s="258"/>
    </row>
    <row r="1880" spans="4:4">
      <c r="D1880" s="258"/>
    </row>
    <row r="1881" spans="4:4">
      <c r="D1881" s="258"/>
    </row>
    <row r="1882" spans="4:4">
      <c r="D1882" s="258"/>
    </row>
    <row r="1883" spans="4:4">
      <c r="D1883" s="258"/>
    </row>
    <row r="1884" spans="4:4">
      <c r="D1884" s="258"/>
    </row>
    <row r="1885" spans="4:4">
      <c r="D1885" s="258"/>
    </row>
    <row r="1886" spans="4:4">
      <c r="D1886" s="258"/>
    </row>
    <row r="1887" spans="4:4">
      <c r="D1887" s="258"/>
    </row>
    <row r="1888" spans="4:4">
      <c r="D1888" s="258"/>
    </row>
    <row r="1889" spans="4:4">
      <c r="D1889" s="258"/>
    </row>
    <row r="1890" spans="4:4">
      <c r="D1890" s="258"/>
    </row>
    <row r="1891" spans="4:4">
      <c r="D1891" s="258"/>
    </row>
    <row r="1892" spans="4:4">
      <c r="D1892" s="258"/>
    </row>
    <row r="1893" spans="4:4">
      <c r="D1893" s="258"/>
    </row>
    <row r="1894" spans="4:4">
      <c r="D1894" s="258"/>
    </row>
    <row r="1895" spans="4:4">
      <c r="D1895" s="258"/>
    </row>
    <row r="1896" spans="4:4">
      <c r="D1896" s="258"/>
    </row>
    <row r="1897" spans="4:4">
      <c r="D1897" s="258"/>
    </row>
    <row r="1898" spans="4:4">
      <c r="D1898" s="258"/>
    </row>
    <row r="1899" spans="4:4">
      <c r="D1899" s="258"/>
    </row>
    <row r="1900" spans="4:4">
      <c r="D1900" s="258"/>
    </row>
    <row r="1901" spans="4:4">
      <c r="D1901" s="258"/>
    </row>
    <row r="1902" spans="4:4">
      <c r="D1902" s="258"/>
    </row>
    <row r="1903" spans="4:4">
      <c r="D1903" s="258"/>
    </row>
    <row r="1904" spans="4:4">
      <c r="D1904" s="258"/>
    </row>
    <row r="1905" spans="4:4">
      <c r="D1905" s="258"/>
    </row>
    <row r="1906" spans="4:4">
      <c r="D1906" s="258"/>
    </row>
    <row r="1907" spans="4:4">
      <c r="D1907" s="258"/>
    </row>
    <row r="1908" spans="4:4">
      <c r="D1908" s="258"/>
    </row>
    <row r="1909" spans="4:4">
      <c r="D1909" s="258"/>
    </row>
    <row r="1910" spans="4:4">
      <c r="D1910" s="258"/>
    </row>
    <row r="1911" spans="4:4">
      <c r="D1911" s="258"/>
    </row>
    <row r="1912" spans="4:4">
      <c r="D1912" s="258"/>
    </row>
    <row r="1913" spans="4:4">
      <c r="D1913" s="258"/>
    </row>
    <row r="1914" spans="4:4">
      <c r="D1914" s="258"/>
    </row>
    <row r="1915" spans="4:4">
      <c r="D1915" s="258"/>
    </row>
    <row r="1916" spans="4:4">
      <c r="D1916" s="258"/>
    </row>
    <row r="1917" spans="4:4">
      <c r="D1917" s="258"/>
    </row>
    <row r="1918" spans="4:4">
      <c r="D1918" s="258"/>
    </row>
    <row r="1919" spans="4:4">
      <c r="D1919" s="258"/>
    </row>
    <row r="1920" spans="4:4">
      <c r="D1920" s="258"/>
    </row>
    <row r="1921" spans="4:4">
      <c r="D1921" s="258"/>
    </row>
    <row r="1922" spans="4:4">
      <c r="D1922" s="258"/>
    </row>
    <row r="1923" spans="4:4">
      <c r="D1923" s="258"/>
    </row>
    <row r="1924" spans="4:4">
      <c r="D1924" s="258"/>
    </row>
    <row r="1925" spans="4:4">
      <c r="D1925" s="258"/>
    </row>
    <row r="1926" spans="4:4">
      <c r="D1926" s="258"/>
    </row>
    <row r="1927" spans="4:4">
      <c r="D1927" s="258"/>
    </row>
    <row r="1928" spans="4:4">
      <c r="D1928" s="258"/>
    </row>
    <row r="1929" spans="4:4">
      <c r="D1929" s="258"/>
    </row>
    <row r="1930" spans="4:4">
      <c r="D1930" s="258"/>
    </row>
    <row r="1931" spans="4:4">
      <c r="D1931" s="258"/>
    </row>
    <row r="1932" spans="4:4">
      <c r="D1932" s="258"/>
    </row>
    <row r="1933" spans="4:4">
      <c r="D1933" s="258"/>
    </row>
    <row r="1934" spans="4:4">
      <c r="D1934" s="258"/>
    </row>
    <row r="1935" spans="4:4">
      <c r="D1935" s="258"/>
    </row>
    <row r="1936" spans="4:4">
      <c r="D1936" s="258"/>
    </row>
    <row r="1937" spans="4:4">
      <c r="D1937" s="258"/>
    </row>
    <row r="1938" spans="4:4">
      <c r="D1938" s="258"/>
    </row>
    <row r="1939" spans="4:4">
      <c r="D1939" s="258"/>
    </row>
    <row r="1940" spans="4:4">
      <c r="D1940" s="258"/>
    </row>
    <row r="1941" spans="4:4">
      <c r="D1941" s="258"/>
    </row>
    <row r="1942" spans="4:4">
      <c r="D1942" s="258"/>
    </row>
    <row r="1943" spans="4:4">
      <c r="D1943" s="258"/>
    </row>
    <row r="1944" spans="4:4">
      <c r="D1944" s="258"/>
    </row>
    <row r="1945" spans="4:4">
      <c r="D1945" s="258"/>
    </row>
    <row r="1946" spans="4:4">
      <c r="D1946" s="258"/>
    </row>
    <row r="1947" spans="4:4">
      <c r="D1947" s="258"/>
    </row>
    <row r="1948" spans="4:4">
      <c r="D1948" s="258"/>
    </row>
    <row r="1949" spans="4:4">
      <c r="D1949" s="258"/>
    </row>
    <row r="1950" spans="4:4">
      <c r="D1950" s="258"/>
    </row>
    <row r="1951" spans="4:4">
      <c r="D1951" s="258"/>
    </row>
    <row r="1952" spans="4:4">
      <c r="D1952" s="258"/>
    </row>
    <row r="1953" spans="4:4">
      <c r="D1953" s="258"/>
    </row>
    <row r="1954" spans="4:4">
      <c r="D1954" s="258"/>
    </row>
    <row r="1955" spans="4:4">
      <c r="D1955" s="258"/>
    </row>
    <row r="1956" spans="4:4">
      <c r="D1956" s="258"/>
    </row>
    <row r="1957" spans="4:4">
      <c r="D1957" s="258"/>
    </row>
    <row r="1958" spans="4:4">
      <c r="D1958" s="258"/>
    </row>
    <row r="1959" spans="4:4">
      <c r="D1959" s="258"/>
    </row>
    <row r="1960" spans="4:4">
      <c r="D1960" s="258"/>
    </row>
    <row r="1961" spans="4:4">
      <c r="D1961" s="258"/>
    </row>
    <row r="1962" spans="4:4">
      <c r="D1962" s="258"/>
    </row>
    <row r="1963" spans="4:4">
      <c r="D1963" s="258"/>
    </row>
    <row r="1964" spans="4:4">
      <c r="D1964" s="258"/>
    </row>
    <row r="1965" spans="4:4">
      <c r="D1965" s="258"/>
    </row>
    <row r="1966" spans="4:4">
      <c r="D1966" s="258"/>
    </row>
    <row r="1967" spans="4:4">
      <c r="D1967" s="258"/>
    </row>
    <row r="1968" spans="4:4">
      <c r="D1968" s="258"/>
    </row>
    <row r="1969" spans="4:4">
      <c r="D1969" s="258"/>
    </row>
    <row r="1970" spans="4:4">
      <c r="D1970" s="258"/>
    </row>
    <row r="1971" spans="4:4">
      <c r="D1971" s="258"/>
    </row>
    <row r="1972" spans="4:4">
      <c r="D1972" s="258"/>
    </row>
    <row r="1973" spans="4:4">
      <c r="D1973" s="258"/>
    </row>
    <row r="1974" spans="4:4">
      <c r="D1974" s="258"/>
    </row>
    <row r="1975" spans="4:4">
      <c r="D1975" s="258"/>
    </row>
    <row r="1976" spans="4:4">
      <c r="D1976" s="258"/>
    </row>
    <row r="1977" spans="4:4">
      <c r="D1977" s="258"/>
    </row>
    <row r="1978" spans="4:4">
      <c r="D1978" s="258"/>
    </row>
    <row r="1979" spans="4:4">
      <c r="D1979" s="258"/>
    </row>
    <row r="1980" spans="4:4">
      <c r="D1980" s="258"/>
    </row>
    <row r="1981" spans="4:4">
      <c r="D1981" s="258"/>
    </row>
    <row r="1982" spans="4:4">
      <c r="D1982" s="258"/>
    </row>
    <row r="1983" spans="4:4">
      <c r="D1983" s="258"/>
    </row>
    <row r="1984" spans="4:4">
      <c r="D1984" s="258"/>
    </row>
    <row r="1985" spans="4:4">
      <c r="D1985" s="258"/>
    </row>
    <row r="1986" spans="4:4">
      <c r="D1986" s="258"/>
    </row>
    <row r="1987" spans="4:4">
      <c r="D1987" s="258"/>
    </row>
    <row r="1988" spans="4:4">
      <c r="D1988" s="258"/>
    </row>
    <row r="1989" spans="4:4">
      <c r="D1989" s="258"/>
    </row>
    <row r="1990" spans="4:4">
      <c r="D1990" s="258"/>
    </row>
    <row r="1991" spans="4:4">
      <c r="D1991" s="258"/>
    </row>
    <row r="1992" spans="4:4">
      <c r="D1992" s="258"/>
    </row>
    <row r="1993" spans="4:4">
      <c r="D1993" s="258"/>
    </row>
    <row r="1994" spans="4:4">
      <c r="D1994" s="258"/>
    </row>
    <row r="1995" spans="4:4">
      <c r="D1995" s="258"/>
    </row>
    <row r="1996" spans="4:4">
      <c r="D1996" s="258"/>
    </row>
    <row r="1997" spans="4:4">
      <c r="D1997" s="258"/>
    </row>
    <row r="1998" spans="4:4">
      <c r="D1998" s="258"/>
    </row>
    <row r="1999" spans="4:4">
      <c r="D1999" s="258"/>
    </row>
    <row r="2000" spans="4:4">
      <c r="D2000" s="258"/>
    </row>
    <row r="2001" spans="4:4">
      <c r="D2001" s="258"/>
    </row>
    <row r="2002" spans="4:4">
      <c r="D2002" s="258"/>
    </row>
    <row r="2003" spans="4:4">
      <c r="D2003" s="258"/>
    </row>
    <row r="2004" spans="4:4">
      <c r="D2004" s="258"/>
    </row>
    <row r="2005" spans="4:4">
      <c r="D2005" s="258"/>
    </row>
    <row r="2006" spans="4:4">
      <c r="D2006" s="258"/>
    </row>
    <row r="2007" spans="4:4">
      <c r="D2007" s="258"/>
    </row>
    <row r="2008" spans="4:4">
      <c r="D2008" s="258"/>
    </row>
    <row r="2009" spans="4:4">
      <c r="D2009" s="258"/>
    </row>
    <row r="2010" spans="4:4">
      <c r="D2010" s="258"/>
    </row>
    <row r="2011" spans="4:4">
      <c r="D2011" s="258"/>
    </row>
    <row r="2012" spans="4:4">
      <c r="D2012" s="258"/>
    </row>
    <row r="2013" spans="4:4">
      <c r="D2013" s="258"/>
    </row>
    <row r="2014" spans="4:4">
      <c r="D2014" s="258"/>
    </row>
    <row r="2015" spans="4:4">
      <c r="D2015" s="258"/>
    </row>
    <row r="2016" spans="4:4">
      <c r="D2016" s="258"/>
    </row>
    <row r="2017" spans="4:4">
      <c r="D2017" s="258"/>
    </row>
    <row r="2018" spans="4:4">
      <c r="D2018" s="258"/>
    </row>
    <row r="2019" spans="4:4">
      <c r="D2019" s="258"/>
    </row>
    <row r="2020" spans="4:4">
      <c r="D2020" s="258"/>
    </row>
    <row r="2021" spans="4:4">
      <c r="D2021" s="258"/>
    </row>
    <row r="2022" spans="4:4">
      <c r="D2022" s="258"/>
    </row>
    <row r="2023" spans="4:4">
      <c r="D2023" s="258"/>
    </row>
    <row r="2024" spans="4:4">
      <c r="D2024" s="258"/>
    </row>
    <row r="2025" spans="4:4">
      <c r="D2025" s="258"/>
    </row>
    <row r="2026" spans="4:4">
      <c r="D2026" s="258"/>
    </row>
    <row r="2027" spans="4:4">
      <c r="D2027" s="258"/>
    </row>
    <row r="2028" spans="4:4">
      <c r="D2028" s="258"/>
    </row>
    <row r="2029" spans="4:4">
      <c r="D2029" s="258"/>
    </row>
    <row r="2030" spans="4:4">
      <c r="D2030" s="258"/>
    </row>
    <row r="2031" spans="4:4">
      <c r="D2031" s="258"/>
    </row>
    <row r="2032" spans="4:4">
      <c r="D2032" s="258"/>
    </row>
    <row r="2033" spans="4:4">
      <c r="D2033" s="258"/>
    </row>
    <row r="2034" spans="4:4">
      <c r="D2034" s="258"/>
    </row>
    <row r="2035" spans="4:4">
      <c r="D2035" s="258"/>
    </row>
    <row r="2036" spans="4:4">
      <c r="D2036" s="258"/>
    </row>
    <row r="2037" spans="4:4">
      <c r="D2037" s="258"/>
    </row>
    <row r="2038" spans="4:4">
      <c r="D2038" s="258"/>
    </row>
    <row r="2039" spans="4:4">
      <c r="D2039" s="258"/>
    </row>
    <row r="2040" spans="4:4">
      <c r="D2040" s="258"/>
    </row>
    <row r="2041" spans="4:4">
      <c r="D2041" s="258"/>
    </row>
    <row r="2042" spans="4:4">
      <c r="D2042" s="258"/>
    </row>
    <row r="2043" spans="4:4">
      <c r="D2043" s="258"/>
    </row>
    <row r="2044" spans="4:4">
      <c r="D2044" s="258"/>
    </row>
    <row r="2045" spans="4:4">
      <c r="D2045" s="258"/>
    </row>
    <row r="2046" spans="4:4">
      <c r="D2046" s="258"/>
    </row>
    <row r="2047" spans="4:4">
      <c r="D2047" s="258"/>
    </row>
    <row r="2048" spans="4:4">
      <c r="D2048" s="258"/>
    </row>
    <row r="2049" spans="4:4">
      <c r="D2049" s="258"/>
    </row>
    <row r="2050" spans="4:4">
      <c r="D2050" s="258"/>
    </row>
    <row r="2051" spans="4:4">
      <c r="D2051" s="258"/>
    </row>
    <row r="2052" spans="4:4">
      <c r="D2052" s="258"/>
    </row>
    <row r="2053" spans="4:4">
      <c r="D2053" s="258"/>
    </row>
    <row r="2054" spans="4:4">
      <c r="D2054" s="258"/>
    </row>
    <row r="2055" spans="4:4">
      <c r="D2055" s="258"/>
    </row>
    <row r="2056" spans="4:4">
      <c r="D2056" s="258"/>
    </row>
    <row r="2057" spans="4:4">
      <c r="D2057" s="258"/>
    </row>
    <row r="2058" spans="4:4">
      <c r="D2058" s="258"/>
    </row>
    <row r="2059" spans="4:4">
      <c r="D2059" s="258"/>
    </row>
    <row r="2060" spans="4:4">
      <c r="D2060" s="258"/>
    </row>
    <row r="2061" spans="4:4">
      <c r="D2061" s="258"/>
    </row>
    <row r="2062" spans="4:4">
      <c r="D2062" s="258"/>
    </row>
    <row r="2063" spans="4:4">
      <c r="D2063" s="258"/>
    </row>
    <row r="2064" spans="4:4">
      <c r="D2064" s="258"/>
    </row>
    <row r="2065" spans="4:4">
      <c r="D2065" s="258"/>
    </row>
    <row r="2066" spans="4:4">
      <c r="D2066" s="258"/>
    </row>
    <row r="2067" spans="4:4">
      <c r="D2067" s="258"/>
    </row>
    <row r="2068" spans="4:4">
      <c r="D2068" s="258"/>
    </row>
    <row r="2069" spans="4:4">
      <c r="D2069" s="258"/>
    </row>
    <row r="2070" spans="4:4">
      <c r="D2070" s="258"/>
    </row>
    <row r="2071" spans="4:4">
      <c r="D2071" s="258"/>
    </row>
    <row r="2072" spans="4:4">
      <c r="D2072" s="258"/>
    </row>
    <row r="2073" spans="4:4">
      <c r="D2073" s="258"/>
    </row>
    <row r="2074" spans="4:4">
      <c r="D2074" s="258"/>
    </row>
    <row r="2075" spans="4:4">
      <c r="D2075" s="258"/>
    </row>
    <row r="2076" spans="4:4">
      <c r="D2076" s="258"/>
    </row>
    <row r="2077" spans="4:4">
      <c r="D2077" s="258"/>
    </row>
    <row r="2078" spans="4:4">
      <c r="D2078" s="258"/>
    </row>
    <row r="2079" spans="4:4">
      <c r="D2079" s="258"/>
    </row>
    <row r="2080" spans="4:4">
      <c r="D2080" s="258"/>
    </row>
    <row r="2081" spans="4:4">
      <c r="D2081" s="258"/>
    </row>
    <row r="2082" spans="4:4">
      <c r="D2082" s="258"/>
    </row>
    <row r="2083" spans="4:4">
      <c r="D2083" s="258"/>
    </row>
    <row r="2084" spans="4:4">
      <c r="D2084" s="258"/>
    </row>
    <row r="2085" spans="4:4">
      <c r="D2085" s="258"/>
    </row>
    <row r="2086" spans="4:4">
      <c r="D2086" s="258"/>
    </row>
    <row r="2087" spans="4:4">
      <c r="D2087" s="258"/>
    </row>
    <row r="2088" spans="4:4">
      <c r="D2088" s="258"/>
    </row>
    <row r="2089" spans="4:4">
      <c r="D2089" s="258"/>
    </row>
    <row r="2090" spans="4:4">
      <c r="D2090" s="258"/>
    </row>
    <row r="2091" spans="4:4">
      <c r="D2091" s="258"/>
    </row>
    <row r="2092" spans="4:4">
      <c r="D2092" s="258"/>
    </row>
    <row r="2093" spans="4:4">
      <c r="D2093" s="258"/>
    </row>
    <row r="2094" spans="4:4">
      <c r="D2094" s="258"/>
    </row>
    <row r="2095" spans="4:4">
      <c r="D2095" s="258"/>
    </row>
    <row r="2096" spans="4:4">
      <c r="D2096" s="258"/>
    </row>
    <row r="2097" spans="4:4">
      <c r="D2097" s="258"/>
    </row>
    <row r="2098" spans="4:4">
      <c r="D2098" s="258"/>
    </row>
    <row r="2099" spans="4:4">
      <c r="D2099" s="258"/>
    </row>
    <row r="2100" spans="4:4">
      <c r="D2100" s="258"/>
    </row>
    <row r="2101" spans="4:4">
      <c r="D2101" s="258"/>
    </row>
    <row r="2102" spans="4:4">
      <c r="D2102" s="258"/>
    </row>
    <row r="2103" spans="4:4">
      <c r="D2103" s="258"/>
    </row>
    <row r="2104" spans="4:4">
      <c r="D2104" s="258"/>
    </row>
    <row r="2105" spans="4:4">
      <c r="D2105" s="258"/>
    </row>
    <row r="2106" spans="4:4">
      <c r="D2106" s="258"/>
    </row>
    <row r="2107" spans="4:4">
      <c r="D2107" s="258"/>
    </row>
    <row r="2108" spans="4:4">
      <c r="D2108" s="258"/>
    </row>
    <row r="2109" spans="4:4">
      <c r="D2109" s="258"/>
    </row>
    <row r="2110" spans="4:4">
      <c r="D2110" s="258"/>
    </row>
    <row r="2111" spans="4:4">
      <c r="D2111" s="258"/>
    </row>
    <row r="2112" spans="4:4">
      <c r="D2112" s="258"/>
    </row>
    <row r="2113" spans="4:4">
      <c r="D2113" s="258"/>
    </row>
    <row r="2114" spans="4:4">
      <c r="D2114" s="258"/>
    </row>
    <row r="2115" spans="4:4">
      <c r="D2115" s="258"/>
    </row>
    <row r="2116" spans="4:4">
      <c r="D2116" s="258"/>
    </row>
    <row r="2117" spans="4:4">
      <c r="D2117" s="258"/>
    </row>
    <row r="2118" spans="4:4">
      <c r="D2118" s="258"/>
    </row>
    <row r="2119" spans="4:4">
      <c r="D2119" s="258"/>
    </row>
    <row r="2120" spans="4:4">
      <c r="D2120" s="258"/>
    </row>
    <row r="2121" spans="4:4">
      <c r="D2121" s="258"/>
    </row>
    <row r="2122" spans="4:4">
      <c r="D2122" s="258"/>
    </row>
    <row r="2123" spans="4:4">
      <c r="D2123" s="258"/>
    </row>
    <row r="2124" spans="4:4">
      <c r="D2124" s="258"/>
    </row>
    <row r="2125" spans="4:4">
      <c r="D2125" s="258"/>
    </row>
    <row r="2126" spans="4:4">
      <c r="D2126" s="258"/>
    </row>
    <row r="2127" spans="4:4">
      <c r="D2127" s="258"/>
    </row>
    <row r="2128" spans="4:4">
      <c r="D2128" s="258"/>
    </row>
    <row r="2129" spans="4:4">
      <c r="D2129" s="258"/>
    </row>
    <row r="2130" spans="4:4">
      <c r="D2130" s="258"/>
    </row>
    <row r="2131" spans="4:4">
      <c r="D2131" s="258"/>
    </row>
    <row r="2132" spans="4:4">
      <c r="D2132" s="258"/>
    </row>
    <row r="2133" spans="4:4">
      <c r="D2133" s="258"/>
    </row>
    <row r="2134" spans="4:4">
      <c r="D2134" s="258"/>
    </row>
    <row r="2135" spans="4:4">
      <c r="D2135" s="258"/>
    </row>
    <row r="2136" spans="4:4">
      <c r="D2136" s="258"/>
    </row>
    <row r="2137" spans="4:4">
      <c r="D2137" s="258"/>
    </row>
    <row r="2138" spans="4:4">
      <c r="D2138" s="258"/>
    </row>
    <row r="2139" spans="4:4">
      <c r="D2139" s="258"/>
    </row>
    <row r="2140" spans="4:4">
      <c r="D2140" s="258"/>
    </row>
    <row r="2141" spans="4:4">
      <c r="D2141" s="258"/>
    </row>
    <row r="2142" spans="4:4">
      <c r="D2142" s="258"/>
    </row>
    <row r="2143" spans="4:4">
      <c r="D2143" s="258"/>
    </row>
    <row r="2144" spans="4:4">
      <c r="D2144" s="258"/>
    </row>
    <row r="2145" spans="4:4">
      <c r="D2145" s="258"/>
    </row>
    <row r="2146" spans="4:4">
      <c r="D2146" s="258"/>
    </row>
    <row r="2147" spans="4:4">
      <c r="D2147" s="258"/>
    </row>
    <row r="2148" spans="4:4">
      <c r="D2148" s="258"/>
    </row>
    <row r="2149" spans="4:4">
      <c r="D2149" s="258"/>
    </row>
    <row r="2150" spans="4:4">
      <c r="D2150" s="258"/>
    </row>
    <row r="2151" spans="4:4">
      <c r="D2151" s="258"/>
    </row>
    <row r="2152" spans="4:4">
      <c r="D2152" s="258"/>
    </row>
    <row r="2153" spans="4:4">
      <c r="D2153" s="258"/>
    </row>
    <row r="2154" spans="4:4">
      <c r="D2154" s="258"/>
    </row>
    <row r="2155" spans="4:4">
      <c r="D2155" s="258"/>
    </row>
    <row r="2156" spans="4:4">
      <c r="D2156" s="258"/>
    </row>
    <row r="2157" spans="4:4">
      <c r="D2157" s="258"/>
    </row>
    <row r="2158" spans="4:4">
      <c r="D2158" s="258"/>
    </row>
    <row r="2159" spans="4:4">
      <c r="D2159" s="258"/>
    </row>
    <row r="2160" spans="4:4">
      <c r="D2160" s="258"/>
    </row>
    <row r="2161" spans="4:4">
      <c r="D2161" s="258"/>
    </row>
    <row r="2162" spans="4:4">
      <c r="D2162" s="258"/>
    </row>
    <row r="2163" spans="4:4">
      <c r="D2163" s="258"/>
    </row>
    <row r="2164" spans="4:4">
      <c r="D2164" s="258"/>
    </row>
    <row r="2165" spans="4:4">
      <c r="D2165" s="258"/>
    </row>
    <row r="2166" spans="4:4">
      <c r="D2166" s="258"/>
    </row>
    <row r="2167" spans="4:4">
      <c r="D2167" s="258"/>
    </row>
    <row r="2168" spans="4:4">
      <c r="D2168" s="258"/>
    </row>
    <row r="2169" spans="4:4">
      <c r="D2169" s="258"/>
    </row>
    <row r="2170" spans="4:4">
      <c r="D2170" s="258"/>
    </row>
    <row r="2171" spans="4:4">
      <c r="D2171" s="258"/>
    </row>
    <row r="2172" spans="4:4">
      <c r="D2172" s="258"/>
    </row>
    <row r="2173" spans="4:4">
      <c r="D2173" s="258"/>
    </row>
    <row r="2174" spans="4:4">
      <c r="D2174" s="258"/>
    </row>
    <row r="2175" spans="4:4">
      <c r="D2175" s="258"/>
    </row>
    <row r="2176" spans="4:4">
      <c r="D2176" s="258"/>
    </row>
    <row r="2177" spans="4:4">
      <c r="D2177" s="258"/>
    </row>
    <row r="2178" spans="4:4">
      <c r="D2178" s="258"/>
    </row>
    <row r="2179" spans="4:4">
      <c r="D2179" s="258"/>
    </row>
    <row r="2180" spans="4:4">
      <c r="D2180" s="258"/>
    </row>
    <row r="2181" spans="4:4">
      <c r="D2181" s="258"/>
    </row>
    <row r="2182" spans="4:4">
      <c r="D2182" s="258"/>
    </row>
    <row r="2183" spans="4:4">
      <c r="D2183" s="258"/>
    </row>
    <row r="2184" spans="4:4">
      <c r="D2184" s="258"/>
    </row>
    <row r="2185" spans="4:4">
      <c r="D2185" s="258"/>
    </row>
    <row r="2186" spans="4:4">
      <c r="D2186" s="258"/>
    </row>
    <row r="2187" spans="4:4">
      <c r="D2187" s="258"/>
    </row>
    <row r="2188" spans="4:4">
      <c r="D2188" s="258"/>
    </row>
    <row r="2189" spans="4:4">
      <c r="D2189" s="258"/>
    </row>
    <row r="2190" spans="4:4">
      <c r="D2190" s="258"/>
    </row>
    <row r="2191" spans="4:4">
      <c r="D2191" s="258"/>
    </row>
    <row r="2192" spans="4:4">
      <c r="D2192" s="258"/>
    </row>
    <row r="2193" spans="4:4">
      <c r="D2193" s="258"/>
    </row>
    <row r="2194" spans="4:4">
      <c r="D2194" s="258"/>
    </row>
    <row r="2195" spans="4:4">
      <c r="D2195" s="258"/>
    </row>
    <row r="2196" spans="4:4">
      <c r="D2196" s="258"/>
    </row>
    <row r="2197" spans="4:4">
      <c r="D2197" s="258"/>
    </row>
    <row r="2198" spans="4:4">
      <c r="D2198" s="258"/>
    </row>
    <row r="2199" spans="4:4">
      <c r="D2199" s="258"/>
    </row>
    <row r="2200" spans="4:4">
      <c r="D2200" s="258"/>
    </row>
    <row r="2201" spans="4:4">
      <c r="D2201" s="258"/>
    </row>
    <row r="2202" spans="4:4">
      <c r="D2202" s="258"/>
    </row>
    <row r="2203" spans="4:4">
      <c r="D2203" s="258"/>
    </row>
    <row r="2204" spans="4:4">
      <c r="D2204" s="258"/>
    </row>
    <row r="2205" spans="4:4">
      <c r="D2205" s="258"/>
    </row>
    <row r="2206" spans="4:4">
      <c r="D2206" s="258"/>
    </row>
    <row r="2207" spans="4:4">
      <c r="D2207" s="258"/>
    </row>
    <row r="2208" spans="4:4">
      <c r="D2208" s="258"/>
    </row>
    <row r="2209" spans="4:4">
      <c r="D2209" s="258"/>
    </row>
    <row r="2210" spans="4:4">
      <c r="D2210" s="258"/>
    </row>
    <row r="2211" spans="4:4">
      <c r="D2211" s="258"/>
    </row>
    <row r="2212" spans="4:4">
      <c r="D2212" s="258"/>
    </row>
    <row r="2213" spans="4:4">
      <c r="D2213" s="258"/>
    </row>
    <row r="2214" spans="4:4">
      <c r="D2214" s="258"/>
    </row>
    <row r="2215" spans="4:4">
      <c r="D2215" s="258"/>
    </row>
    <row r="2216" spans="4:4">
      <c r="D2216" s="258"/>
    </row>
    <row r="2217" spans="4:4">
      <c r="D2217" s="258"/>
    </row>
    <row r="2218" spans="4:4">
      <c r="D2218" s="258"/>
    </row>
    <row r="2219" spans="4:4">
      <c r="D2219" s="258"/>
    </row>
    <row r="2220" spans="4:4">
      <c r="D2220" s="258"/>
    </row>
    <row r="2221" spans="4:4">
      <c r="D2221" s="258"/>
    </row>
    <row r="2222" spans="4:4">
      <c r="D2222" s="258"/>
    </row>
    <row r="2223" spans="4:4">
      <c r="D2223" s="258"/>
    </row>
    <row r="2224" spans="4:4">
      <c r="D2224" s="258"/>
    </row>
    <row r="2225" spans="4:4">
      <c r="D2225" s="258"/>
    </row>
    <row r="2226" spans="4:4">
      <c r="D2226" s="258"/>
    </row>
    <row r="2227" spans="4:4">
      <c r="D2227" s="258"/>
    </row>
    <row r="2228" spans="4:4">
      <c r="D2228" s="258"/>
    </row>
    <row r="2229" spans="4:4">
      <c r="D2229" s="258"/>
    </row>
    <row r="2230" spans="4:4">
      <c r="D2230" s="258"/>
    </row>
    <row r="2231" spans="4:4">
      <c r="D2231" s="258"/>
    </row>
    <row r="2232" spans="4:4">
      <c r="D2232" s="258"/>
    </row>
    <row r="2233" spans="4:4">
      <c r="D2233" s="258"/>
    </row>
    <row r="2234" spans="4:4">
      <c r="D2234" s="258"/>
    </row>
    <row r="2235" spans="4:4">
      <c r="D2235" s="258"/>
    </row>
    <row r="2236" spans="4:4">
      <c r="D2236" s="258"/>
    </row>
    <row r="2237" spans="4:4">
      <c r="D2237" s="258"/>
    </row>
    <row r="2238" spans="4:4">
      <c r="D2238" s="258"/>
    </row>
    <row r="2239" spans="4:4">
      <c r="D2239" s="258"/>
    </row>
    <row r="2240" spans="4:4">
      <c r="D2240" s="258"/>
    </row>
    <row r="2241" spans="4:4">
      <c r="D2241" s="258"/>
    </row>
    <row r="2242" spans="4:4">
      <c r="D2242" s="258"/>
    </row>
    <row r="2243" spans="4:4">
      <c r="D2243" s="258"/>
    </row>
    <row r="2244" spans="4:4">
      <c r="D2244" s="258"/>
    </row>
    <row r="2245" spans="4:4">
      <c r="D2245" s="258"/>
    </row>
    <row r="2246" spans="4:4">
      <c r="D2246" s="258"/>
    </row>
    <row r="2247" spans="4:4">
      <c r="D2247" s="258"/>
    </row>
    <row r="2248" spans="4:4">
      <c r="D2248" s="258"/>
    </row>
    <row r="2249" spans="4:4">
      <c r="D2249" s="258"/>
    </row>
    <row r="2250" spans="4:4">
      <c r="D2250" s="258"/>
    </row>
    <row r="2251" spans="4:4">
      <c r="D2251" s="258"/>
    </row>
    <row r="2252" spans="4:4">
      <c r="D2252" s="258"/>
    </row>
    <row r="2253" spans="4:4">
      <c r="D2253" s="258"/>
    </row>
    <row r="2254" spans="4:4">
      <c r="D2254" s="258"/>
    </row>
    <row r="2255" spans="4:4">
      <c r="D2255" s="258"/>
    </row>
    <row r="2256" spans="4:4">
      <c r="D2256" s="258"/>
    </row>
    <row r="2257" spans="4:4">
      <c r="D2257" s="258"/>
    </row>
    <row r="2258" spans="4:4">
      <c r="D2258" s="258"/>
    </row>
    <row r="2259" spans="4:4">
      <c r="D2259" s="258"/>
    </row>
    <row r="2260" spans="4:4">
      <c r="D2260" s="258"/>
    </row>
    <row r="2261" spans="4:4">
      <c r="D2261" s="258"/>
    </row>
    <row r="2262" spans="4:4">
      <c r="D2262" s="258"/>
    </row>
    <row r="2263" spans="4:4">
      <c r="D2263" s="258"/>
    </row>
    <row r="2264" spans="4:4">
      <c r="D2264" s="258"/>
    </row>
    <row r="2265" spans="4:4">
      <c r="D2265" s="258"/>
    </row>
    <row r="2266" spans="4:4">
      <c r="D2266" s="258"/>
    </row>
    <row r="2267" spans="4:4">
      <c r="D2267" s="258"/>
    </row>
    <row r="2268" spans="4:4">
      <c r="D2268" s="258"/>
    </row>
    <row r="2269" spans="4:4">
      <c r="D2269" s="258"/>
    </row>
    <row r="2270" spans="4:4">
      <c r="D2270" s="258"/>
    </row>
    <row r="2271" spans="4:4">
      <c r="D2271" s="258"/>
    </row>
    <row r="2272" spans="4:4">
      <c r="D2272" s="258"/>
    </row>
    <row r="2273" spans="4:4">
      <c r="D2273" s="258"/>
    </row>
    <row r="2274" spans="4:4">
      <c r="D2274" s="258"/>
    </row>
    <row r="2275" spans="4:4">
      <c r="D2275" s="258"/>
    </row>
    <row r="2276" spans="4:4">
      <c r="D2276" s="258"/>
    </row>
    <row r="2277" spans="4:4">
      <c r="D2277" s="258"/>
    </row>
    <row r="2278" spans="4:4">
      <c r="D2278" s="258"/>
    </row>
    <row r="2279" spans="4:4">
      <c r="D2279" s="258"/>
    </row>
    <row r="2280" spans="4:4">
      <c r="D2280" s="258"/>
    </row>
    <row r="2281" spans="4:4">
      <c r="D2281" s="258"/>
    </row>
    <row r="2282" spans="4:4">
      <c r="D2282" s="258"/>
    </row>
    <row r="2283" spans="4:4">
      <c r="D2283" s="258"/>
    </row>
    <row r="2284" spans="4:4">
      <c r="D2284" s="258"/>
    </row>
    <row r="2285" spans="4:4">
      <c r="D2285" s="258"/>
    </row>
    <row r="2286" spans="4:4">
      <c r="D2286" s="258"/>
    </row>
    <row r="2287" spans="4:4">
      <c r="D2287" s="258"/>
    </row>
    <row r="2288" spans="4:4">
      <c r="D2288" s="258"/>
    </row>
    <row r="2289" spans="4:4">
      <c r="D2289" s="258"/>
    </row>
    <row r="2290" spans="4:4">
      <c r="D2290" s="258"/>
    </row>
    <row r="2291" spans="4:4">
      <c r="D2291" s="258"/>
    </row>
    <row r="2292" spans="4:4">
      <c r="D2292" s="258"/>
    </row>
    <row r="2293" spans="4:4">
      <c r="D2293" s="258"/>
    </row>
    <row r="2294" spans="4:4">
      <c r="D2294" s="258"/>
    </row>
    <row r="2295" spans="4:4">
      <c r="D2295" s="258"/>
    </row>
    <row r="2296" spans="4:4">
      <c r="D2296" s="258"/>
    </row>
    <row r="2297" spans="4:4">
      <c r="D2297" s="258"/>
    </row>
    <row r="2298" spans="4:4">
      <c r="D2298" s="258"/>
    </row>
    <row r="2299" spans="4:4">
      <c r="D2299" s="258"/>
    </row>
    <row r="2300" spans="4:4">
      <c r="D2300" s="258"/>
    </row>
    <row r="2301" spans="4:4">
      <c r="D2301" s="258"/>
    </row>
    <row r="2302" spans="4:4">
      <c r="D2302" s="258"/>
    </row>
    <row r="2303" spans="4:4">
      <c r="D2303" s="258"/>
    </row>
    <row r="2304" spans="4:4">
      <c r="D2304" s="258"/>
    </row>
    <row r="2305" spans="4:4">
      <c r="D2305" s="258"/>
    </row>
    <row r="2306" spans="4:4">
      <c r="D2306" s="258"/>
    </row>
    <row r="2307" spans="4:4">
      <c r="D2307" s="258"/>
    </row>
    <row r="2308" spans="4:4">
      <c r="D2308" s="258"/>
    </row>
    <row r="2309" spans="4:4">
      <c r="D2309" s="258"/>
    </row>
    <row r="2310" spans="4:4">
      <c r="D2310" s="258"/>
    </row>
    <row r="2311" spans="4:4">
      <c r="D2311" s="258"/>
    </row>
    <row r="2312" spans="4:4">
      <c r="D2312" s="258"/>
    </row>
    <row r="2313" spans="4:4">
      <c r="D2313" s="258"/>
    </row>
    <row r="2314" spans="4:4">
      <c r="D2314" s="258"/>
    </row>
    <row r="2315" spans="4:4">
      <c r="D2315" s="258"/>
    </row>
    <row r="2316" spans="4:4">
      <c r="D2316" s="258"/>
    </row>
    <row r="2317" spans="4:4">
      <c r="D2317" s="258"/>
    </row>
    <row r="2318" spans="4:4">
      <c r="D2318" s="258"/>
    </row>
    <row r="2319" spans="4:4">
      <c r="D2319" s="258"/>
    </row>
    <row r="2320" spans="4:4">
      <c r="D2320" s="258"/>
    </row>
    <row r="2321" spans="4:4">
      <c r="D2321" s="258"/>
    </row>
    <row r="2322" spans="4:4">
      <c r="D2322" s="258"/>
    </row>
    <row r="2323" spans="4:4">
      <c r="D2323" s="258"/>
    </row>
    <row r="2324" spans="4:4">
      <c r="D2324" s="258"/>
    </row>
    <row r="2325" spans="4:4">
      <c r="D2325" s="258"/>
    </row>
    <row r="2326" spans="4:4">
      <c r="D2326" s="258"/>
    </row>
    <row r="2327" spans="4:4">
      <c r="D2327" s="258"/>
    </row>
    <row r="2328" spans="4:4">
      <c r="D2328" s="258"/>
    </row>
    <row r="2329" spans="4:4">
      <c r="D2329" s="258"/>
    </row>
    <row r="2330" spans="4:4">
      <c r="D2330" s="258"/>
    </row>
    <row r="2331" spans="4:4">
      <c r="D2331" s="258"/>
    </row>
    <row r="2332" spans="4:4">
      <c r="D2332" s="258"/>
    </row>
    <row r="2333" spans="4:4">
      <c r="D2333" s="258"/>
    </row>
    <row r="2334" spans="4:4">
      <c r="D2334" s="258"/>
    </row>
    <row r="2335" spans="4:4">
      <c r="D2335" s="258"/>
    </row>
    <row r="2336" spans="4:4">
      <c r="D2336" s="258"/>
    </row>
    <row r="2337" spans="4:4">
      <c r="D2337" s="258"/>
    </row>
    <row r="2338" spans="4:4">
      <c r="D2338" s="258"/>
    </row>
    <row r="2339" spans="4:4">
      <c r="D2339" s="258"/>
    </row>
    <row r="2340" spans="4:4">
      <c r="D2340" s="258"/>
    </row>
    <row r="2341" spans="4:4">
      <c r="D2341" s="258"/>
    </row>
    <row r="2342" spans="4:4">
      <c r="D2342" s="258"/>
    </row>
    <row r="2343" spans="4:4">
      <c r="D2343" s="258"/>
    </row>
    <row r="2344" spans="4:4">
      <c r="D2344" s="258"/>
    </row>
    <row r="2345" spans="4:4">
      <c r="D2345" s="258"/>
    </row>
    <row r="2346" spans="4:4">
      <c r="D2346" s="258"/>
    </row>
    <row r="2347" spans="4:4">
      <c r="D2347" s="258"/>
    </row>
    <row r="2348" spans="4:4">
      <c r="D2348" s="258"/>
    </row>
    <row r="2349" spans="4:4">
      <c r="D2349" s="258"/>
    </row>
    <row r="2350" spans="4:4">
      <c r="D2350" s="258"/>
    </row>
    <row r="2351" spans="4:4">
      <c r="D2351" s="258"/>
    </row>
    <row r="2352" spans="4:4">
      <c r="D2352" s="258"/>
    </row>
    <row r="2353" spans="4:4">
      <c r="D2353" s="258"/>
    </row>
    <row r="2354" spans="4:4">
      <c r="D2354" s="258"/>
    </row>
    <row r="2355" spans="4:4">
      <c r="D2355" s="258"/>
    </row>
    <row r="2356" spans="4:4">
      <c r="D2356" s="258"/>
    </row>
    <row r="2357" spans="4:4">
      <c r="D2357" s="258"/>
    </row>
    <row r="2358" spans="4:4">
      <c r="D2358" s="258"/>
    </row>
    <row r="2359" spans="4:4">
      <c r="D2359" s="258"/>
    </row>
    <row r="2360" spans="4:4">
      <c r="D2360" s="258"/>
    </row>
    <row r="2361" spans="4:4">
      <c r="D2361" s="258"/>
    </row>
    <row r="2362" spans="4:4">
      <c r="D2362" s="258"/>
    </row>
    <row r="2363" spans="4:4">
      <c r="D2363" s="258"/>
    </row>
    <row r="2364" spans="4:4">
      <c r="D2364" s="258"/>
    </row>
    <row r="2365" spans="4:4">
      <c r="D2365" s="258"/>
    </row>
    <row r="2366" spans="4:4">
      <c r="D2366" s="258"/>
    </row>
    <row r="2367" spans="4:4">
      <c r="D2367" s="258"/>
    </row>
    <row r="2368" spans="4:4">
      <c r="D2368" s="258"/>
    </row>
    <row r="2369" spans="4:4">
      <c r="D2369" s="258"/>
    </row>
    <row r="2370" spans="4:4">
      <c r="D2370" s="258"/>
    </row>
    <row r="2371" spans="4:4">
      <c r="D2371" s="258"/>
    </row>
    <row r="2372" spans="4:4">
      <c r="D2372" s="258"/>
    </row>
    <row r="2373" spans="4:4">
      <c r="D2373" s="258"/>
    </row>
    <row r="2374" spans="4:4">
      <c r="D2374" s="258"/>
    </row>
    <row r="2375" spans="4:4">
      <c r="D2375" s="258"/>
    </row>
    <row r="2376" spans="4:4">
      <c r="D2376" s="258"/>
    </row>
    <row r="2377" spans="4:4">
      <c r="D2377" s="258"/>
    </row>
    <row r="2378" spans="4:4">
      <c r="D2378" s="258"/>
    </row>
    <row r="2379" spans="4:4">
      <c r="D2379" s="258"/>
    </row>
    <row r="2380" spans="4:4">
      <c r="D2380" s="258"/>
    </row>
    <row r="2381" spans="4:4">
      <c r="D2381" s="258"/>
    </row>
    <row r="2382" spans="4:4">
      <c r="D2382" s="258"/>
    </row>
    <row r="2383" spans="4:4">
      <c r="D2383" s="258"/>
    </row>
    <row r="2384" spans="4:4">
      <c r="D2384" s="258"/>
    </row>
    <row r="2385" spans="4:4">
      <c r="D2385" s="258"/>
    </row>
    <row r="2386" spans="4:4">
      <c r="D2386" s="258"/>
    </row>
    <row r="2387" spans="4:4">
      <c r="D2387" s="258"/>
    </row>
    <row r="2388" spans="4:4">
      <c r="D2388" s="258"/>
    </row>
    <row r="2389" spans="4:4">
      <c r="D2389" s="258"/>
    </row>
    <row r="2390" spans="4:4">
      <c r="D2390" s="258"/>
    </row>
    <row r="2391" spans="4:4">
      <c r="D2391" s="258"/>
    </row>
    <row r="2392" spans="4:4">
      <c r="D2392" s="258"/>
    </row>
    <row r="2393" spans="4:4">
      <c r="D2393" s="258"/>
    </row>
    <row r="2394" spans="4:4">
      <c r="D2394" s="258"/>
    </row>
    <row r="2395" spans="4:4">
      <c r="D2395" s="258"/>
    </row>
    <row r="2396" spans="4:4">
      <c r="D2396" s="258"/>
    </row>
    <row r="2397" spans="4:4">
      <c r="D2397" s="258"/>
    </row>
    <row r="2398" spans="4:4">
      <c r="D2398" s="258"/>
    </row>
    <row r="2399" spans="4:4">
      <c r="D2399" s="258"/>
    </row>
    <row r="2400" spans="4:4">
      <c r="D2400" s="258"/>
    </row>
    <row r="2401" spans="4:4">
      <c r="D2401" s="258"/>
    </row>
    <row r="2402" spans="4:4">
      <c r="D2402" s="258"/>
    </row>
    <row r="2403" spans="4:4">
      <c r="D2403" s="258"/>
    </row>
    <row r="2404" spans="4:4">
      <c r="D2404" s="258"/>
    </row>
    <row r="2405" spans="4:4">
      <c r="D2405" s="258"/>
    </row>
    <row r="2406" spans="4:4">
      <c r="D2406" s="258"/>
    </row>
    <row r="2407" spans="4:4">
      <c r="D2407" s="258"/>
    </row>
    <row r="2408" spans="4:4">
      <c r="D2408" s="258"/>
    </row>
    <row r="2409" spans="4:4">
      <c r="D2409" s="258"/>
    </row>
    <row r="2410" spans="4:4">
      <c r="D2410" s="258"/>
    </row>
    <row r="2411" spans="4:4">
      <c r="D2411" s="258"/>
    </row>
    <row r="2412" spans="4:4">
      <c r="D2412" s="258"/>
    </row>
    <row r="2413" spans="4:4">
      <c r="D2413" s="258"/>
    </row>
    <row r="2414" spans="4:4">
      <c r="D2414" s="258"/>
    </row>
    <row r="2415" spans="4:4">
      <c r="D2415" s="258"/>
    </row>
    <row r="2416" spans="4:4">
      <c r="D2416" s="258"/>
    </row>
    <row r="2417" spans="4:4">
      <c r="D2417" s="258"/>
    </row>
    <row r="2418" spans="4:4">
      <c r="D2418" s="258"/>
    </row>
    <row r="2419" spans="4:4">
      <c r="D2419" s="258"/>
    </row>
    <row r="2420" spans="4:4">
      <c r="D2420" s="258"/>
    </row>
    <row r="2421" spans="4:4">
      <c r="D2421" s="258"/>
    </row>
    <row r="2422" spans="4:4">
      <c r="D2422" s="258"/>
    </row>
    <row r="2423" spans="4:4">
      <c r="D2423" s="258"/>
    </row>
    <row r="2424" spans="4:4">
      <c r="D2424" s="258"/>
    </row>
    <row r="2425" spans="4:4">
      <c r="D2425" s="258"/>
    </row>
    <row r="2426" spans="4:4">
      <c r="D2426" s="258"/>
    </row>
    <row r="2427" spans="4:4">
      <c r="D2427" s="258"/>
    </row>
    <row r="2428" spans="4:4">
      <c r="D2428" s="258"/>
    </row>
    <row r="2429" spans="4:4">
      <c r="D2429" s="258"/>
    </row>
    <row r="2430" spans="4:4">
      <c r="D2430" s="258"/>
    </row>
    <row r="2431" spans="4:4">
      <c r="D2431" s="258"/>
    </row>
    <row r="2432" spans="4:4">
      <c r="D2432" s="258"/>
    </row>
    <row r="2433" spans="4:4">
      <c r="D2433" s="258"/>
    </row>
    <row r="2434" spans="4:4">
      <c r="D2434" s="258"/>
    </row>
    <row r="2435" spans="4:4">
      <c r="D2435" s="258"/>
    </row>
    <row r="2436" spans="4:4">
      <c r="D2436" s="258"/>
    </row>
    <row r="2437" spans="4:4">
      <c r="D2437" s="258"/>
    </row>
    <row r="2438" spans="4:4">
      <c r="D2438" s="258"/>
    </row>
    <row r="2439" spans="4:4">
      <c r="D2439" s="258"/>
    </row>
    <row r="2440" spans="4:4">
      <c r="D2440" s="258"/>
    </row>
    <row r="2441" spans="4:4">
      <c r="D2441" s="258"/>
    </row>
    <row r="2442" spans="4:4">
      <c r="D2442" s="258"/>
    </row>
    <row r="2443" spans="4:4">
      <c r="D2443" s="258"/>
    </row>
    <row r="2444" spans="4:4">
      <c r="D2444" s="258"/>
    </row>
    <row r="2445" spans="4:4">
      <c r="D2445" s="258"/>
    </row>
    <row r="2446" spans="4:4">
      <c r="D2446" s="258"/>
    </row>
    <row r="2447" spans="4:4">
      <c r="D2447" s="258"/>
    </row>
    <row r="2448" spans="4:4">
      <c r="D2448" s="258"/>
    </row>
    <row r="2449" spans="4:4">
      <c r="D2449" s="258"/>
    </row>
    <row r="2450" spans="4:4">
      <c r="D2450" s="258"/>
    </row>
    <row r="2451" spans="4:4">
      <c r="D2451" s="258"/>
    </row>
    <row r="2452" spans="4:4">
      <c r="D2452" s="258"/>
    </row>
    <row r="2453" spans="4:4">
      <c r="D2453" s="258"/>
    </row>
    <row r="2454" spans="4:4">
      <c r="D2454" s="258"/>
    </row>
    <row r="2455" spans="4:4">
      <c r="D2455" s="258"/>
    </row>
    <row r="2456" spans="4:4">
      <c r="D2456" s="258"/>
    </row>
    <row r="2457" spans="4:4">
      <c r="D2457" s="258"/>
    </row>
    <row r="2458" spans="4:4">
      <c r="D2458" s="258"/>
    </row>
    <row r="2459" spans="4:4">
      <c r="D2459" s="258"/>
    </row>
    <row r="2460" spans="4:4">
      <c r="D2460" s="258"/>
    </row>
    <row r="2461" spans="4:4">
      <c r="D2461" s="258"/>
    </row>
    <row r="2462" spans="4:4">
      <c r="D2462" s="258"/>
    </row>
    <row r="2463" spans="4:4">
      <c r="D2463" s="258"/>
    </row>
    <row r="2464" spans="4:4">
      <c r="D2464" s="258"/>
    </row>
    <row r="2465" spans="4:4">
      <c r="D2465" s="258"/>
    </row>
    <row r="2466" spans="4:4">
      <c r="D2466" s="258"/>
    </row>
    <row r="2467" spans="4:4">
      <c r="D2467" s="258"/>
    </row>
    <row r="2468" spans="4:4">
      <c r="D2468" s="258"/>
    </row>
    <row r="2469" spans="4:4">
      <c r="D2469" s="258"/>
    </row>
    <row r="2470" spans="4:4">
      <c r="D2470" s="258"/>
    </row>
    <row r="2471" spans="4:4">
      <c r="D2471" s="258"/>
    </row>
    <row r="2472" spans="4:4">
      <c r="D2472" s="258"/>
    </row>
    <row r="2473" spans="4:4">
      <c r="D2473" s="258"/>
    </row>
    <row r="2474" spans="4:4">
      <c r="D2474" s="258"/>
    </row>
    <row r="2475" spans="4:4">
      <c r="D2475" s="258"/>
    </row>
    <row r="2476" spans="4:4">
      <c r="D2476" s="258"/>
    </row>
    <row r="2477" spans="4:4">
      <c r="D2477" s="258"/>
    </row>
    <row r="2478" spans="4:4">
      <c r="D2478" s="258"/>
    </row>
    <row r="2479" spans="4:4">
      <c r="D2479" s="258"/>
    </row>
    <row r="2480" spans="4:4">
      <c r="D2480" s="258"/>
    </row>
    <row r="2481" spans="4:4">
      <c r="D2481" s="258"/>
    </row>
    <row r="2482" spans="4:4">
      <c r="D2482" s="258"/>
    </row>
    <row r="2483" spans="4:4">
      <c r="D2483" s="258"/>
    </row>
    <row r="2484" spans="4:4">
      <c r="D2484" s="258"/>
    </row>
    <row r="2485" spans="4:4">
      <c r="D2485" s="258"/>
    </row>
    <row r="2486" spans="4:4">
      <c r="D2486" s="258"/>
    </row>
    <row r="2487" spans="4:4">
      <c r="D2487" s="258"/>
    </row>
    <row r="2488" spans="4:4">
      <c r="D2488" s="258"/>
    </row>
    <row r="2489" spans="4:4">
      <c r="D2489" s="258"/>
    </row>
    <row r="2490" spans="4:4">
      <c r="D2490" s="258"/>
    </row>
    <row r="2491" spans="4:4">
      <c r="D2491" s="258"/>
    </row>
    <row r="2492" spans="4:4">
      <c r="D2492" s="258"/>
    </row>
    <row r="2493" spans="4:4">
      <c r="D2493" s="258"/>
    </row>
    <row r="2494" spans="4:4">
      <c r="D2494" s="258"/>
    </row>
    <row r="2495" spans="4:4">
      <c r="D2495" s="258"/>
    </row>
    <row r="2496" spans="4:4">
      <c r="D2496" s="258"/>
    </row>
    <row r="2497" spans="4:4">
      <c r="D2497" s="258"/>
    </row>
    <row r="2498" spans="4:4">
      <c r="D2498" s="258"/>
    </row>
    <row r="2499" spans="4:4">
      <c r="D2499" s="258"/>
    </row>
    <row r="2500" spans="4:4">
      <c r="D2500" s="258"/>
    </row>
    <row r="2501" spans="4:4">
      <c r="D2501" s="258"/>
    </row>
    <row r="2502" spans="4:4">
      <c r="D2502" s="258"/>
    </row>
    <row r="2503" spans="4:4">
      <c r="D2503" s="258"/>
    </row>
    <row r="2504" spans="4:4">
      <c r="D2504" s="258"/>
    </row>
    <row r="2505" spans="4:4">
      <c r="D2505" s="258"/>
    </row>
    <row r="2506" spans="4:4">
      <c r="D2506" s="258"/>
    </row>
    <row r="2507" spans="4:4">
      <c r="D2507" s="258"/>
    </row>
    <row r="2508" spans="4:4">
      <c r="D2508" s="258"/>
    </row>
    <row r="2509" spans="4:4">
      <c r="D2509" s="258"/>
    </row>
    <row r="2510" spans="4:4">
      <c r="D2510" s="258"/>
    </row>
    <row r="2511" spans="4:4">
      <c r="D2511" s="258"/>
    </row>
    <row r="2512" spans="4:4">
      <c r="D2512" s="258"/>
    </row>
    <row r="2513" spans="4:4">
      <c r="D2513" s="258"/>
    </row>
    <row r="2514" spans="4:4">
      <c r="D2514" s="258"/>
    </row>
    <row r="2515" spans="4:4">
      <c r="D2515" s="258"/>
    </row>
    <row r="2516" spans="4:4">
      <c r="D2516" s="258"/>
    </row>
    <row r="2517" spans="4:4">
      <c r="D2517" s="258"/>
    </row>
    <row r="2518" spans="4:4">
      <c r="D2518" s="258"/>
    </row>
    <row r="2519" spans="4:4">
      <c r="D2519" s="258"/>
    </row>
    <row r="2520" spans="4:4">
      <c r="D2520" s="258"/>
    </row>
    <row r="2521" spans="4:4">
      <c r="D2521" s="258"/>
    </row>
    <row r="2522" spans="4:4">
      <c r="D2522" s="258"/>
    </row>
    <row r="2523" spans="4:4">
      <c r="D2523" s="258"/>
    </row>
    <row r="2524" spans="4:4">
      <c r="D2524" s="258"/>
    </row>
    <row r="2525" spans="4:4">
      <c r="D2525" s="258"/>
    </row>
    <row r="2526" spans="4:4">
      <c r="D2526" s="258"/>
    </row>
    <row r="2527" spans="4:4">
      <c r="D2527" s="258"/>
    </row>
    <row r="2528" spans="4:4">
      <c r="D2528" s="258"/>
    </row>
    <row r="2529" spans="4:4">
      <c r="D2529" s="258"/>
    </row>
    <row r="2530" spans="4:4">
      <c r="D2530" s="258"/>
    </row>
    <row r="2531" spans="4:4">
      <c r="D2531" s="258"/>
    </row>
    <row r="2532" spans="4:4">
      <c r="D2532" s="258"/>
    </row>
    <row r="2533" spans="4:4">
      <c r="D2533" s="258"/>
    </row>
    <row r="2534" spans="4:4">
      <c r="D2534" s="258"/>
    </row>
    <row r="2535" spans="4:4">
      <c r="D2535" s="258"/>
    </row>
    <row r="2536" spans="4:4">
      <c r="D2536" s="258"/>
    </row>
    <row r="2537" spans="4:4">
      <c r="D2537" s="258"/>
    </row>
    <row r="2538" spans="4:4">
      <c r="D2538" s="258"/>
    </row>
    <row r="2539" spans="4:4">
      <c r="D2539" s="258"/>
    </row>
    <row r="2540" spans="4:4">
      <c r="D2540" s="258"/>
    </row>
    <row r="2541" spans="4:4">
      <c r="D2541" s="258"/>
    </row>
    <row r="2542" spans="4:4">
      <c r="D2542" s="258"/>
    </row>
    <row r="2543" spans="4:4">
      <c r="D2543" s="258"/>
    </row>
    <row r="2544" spans="4:4">
      <c r="D2544" s="258"/>
    </row>
    <row r="2545" spans="4:4">
      <c r="D2545" s="258"/>
    </row>
    <row r="2546" spans="4:4">
      <c r="D2546" s="258"/>
    </row>
    <row r="2547" spans="4:4">
      <c r="D2547" s="258"/>
    </row>
    <row r="2548" spans="4:4">
      <c r="D2548" s="258"/>
    </row>
    <row r="2549" spans="4:4">
      <c r="D2549" s="258"/>
    </row>
    <row r="2550" spans="4:4">
      <c r="D2550" s="258"/>
    </row>
    <row r="2551" spans="4:4">
      <c r="D2551" s="258"/>
    </row>
    <row r="2552" spans="4:4">
      <c r="D2552" s="258"/>
    </row>
    <row r="2553" spans="4:4">
      <c r="D2553" s="258"/>
    </row>
    <row r="2554" spans="4:4">
      <c r="D2554" s="258"/>
    </row>
    <row r="2555" spans="4:4">
      <c r="D2555" s="258"/>
    </row>
    <row r="2556" spans="4:4">
      <c r="D2556" s="258"/>
    </row>
    <row r="2557" spans="4:4">
      <c r="D2557" s="258"/>
    </row>
    <row r="2558" spans="4:4">
      <c r="D2558" s="258"/>
    </row>
    <row r="2559" spans="4:4">
      <c r="D2559" s="258"/>
    </row>
    <row r="2560" spans="4:4">
      <c r="D2560" s="258"/>
    </row>
    <row r="2561" spans="4:4">
      <c r="D2561" s="258"/>
    </row>
    <row r="2562" spans="4:4">
      <c r="D2562" s="258"/>
    </row>
    <row r="2563" spans="4:4">
      <c r="D2563" s="258"/>
    </row>
    <row r="2564" spans="4:4">
      <c r="D2564" s="258"/>
    </row>
    <row r="2565" spans="4:4">
      <c r="D2565" s="258"/>
    </row>
    <row r="2566" spans="4:4">
      <c r="D2566" s="258"/>
    </row>
    <row r="2567" spans="4:4">
      <c r="D2567" s="258"/>
    </row>
    <row r="2568" spans="4:4">
      <c r="D2568" s="258"/>
    </row>
    <row r="2569" spans="4:4">
      <c r="D2569" s="258"/>
    </row>
    <row r="2570" spans="4:4">
      <c r="D2570" s="258"/>
    </row>
    <row r="2571" spans="4:4">
      <c r="D2571" s="258"/>
    </row>
    <row r="2572" spans="4:4">
      <c r="D2572" s="258"/>
    </row>
    <row r="2573" spans="4:4">
      <c r="D2573" s="258"/>
    </row>
    <row r="2574" spans="4:4">
      <c r="D2574" s="258"/>
    </row>
    <row r="2575" spans="4:4">
      <c r="D2575" s="258"/>
    </row>
    <row r="2576" spans="4:4">
      <c r="D2576" s="258"/>
    </row>
    <row r="2577" spans="4:4">
      <c r="D2577" s="258"/>
    </row>
    <row r="2578" spans="4:4">
      <c r="D2578" s="258"/>
    </row>
    <row r="2579" spans="4:4">
      <c r="D2579" s="258"/>
    </row>
    <row r="2580" spans="4:4">
      <c r="D2580" s="258"/>
    </row>
    <row r="2581" spans="4:4">
      <c r="D2581" s="258"/>
    </row>
    <row r="2582" spans="4:4">
      <c r="D2582" s="258"/>
    </row>
    <row r="2583" spans="4:4">
      <c r="D2583" s="258"/>
    </row>
    <row r="2584" spans="4:4">
      <c r="D2584" s="258"/>
    </row>
    <row r="2585" spans="4:4">
      <c r="D2585" s="258"/>
    </row>
    <row r="2586" spans="4:4">
      <c r="D2586" s="258"/>
    </row>
    <row r="2587" spans="4:4">
      <c r="D2587" s="258"/>
    </row>
    <row r="2588" spans="4:4">
      <c r="D2588" s="258"/>
    </row>
    <row r="2589" spans="4:4">
      <c r="D2589" s="258"/>
    </row>
    <row r="2590" spans="4:4">
      <c r="D2590" s="258"/>
    </row>
    <row r="2591" spans="4:4">
      <c r="D2591" s="258"/>
    </row>
    <row r="2592" spans="4:4">
      <c r="D2592" s="258"/>
    </row>
    <row r="2593" spans="4:4">
      <c r="D2593" s="258"/>
    </row>
    <row r="2594" spans="4:4">
      <c r="D2594" s="258"/>
    </row>
    <row r="2595" spans="4:4">
      <c r="D2595" s="258"/>
    </row>
    <row r="2596" spans="4:4">
      <c r="D2596" s="258"/>
    </row>
    <row r="2597" spans="4:4">
      <c r="D2597" s="258"/>
    </row>
    <row r="2598" spans="4:4">
      <c r="D2598" s="258"/>
    </row>
    <row r="2599" spans="4:4">
      <c r="D2599" s="258"/>
    </row>
    <row r="2600" spans="4:4">
      <c r="D2600" s="258"/>
    </row>
    <row r="2601" spans="4:4">
      <c r="D2601" s="258"/>
    </row>
    <row r="2602" spans="4:4">
      <c r="D2602" s="258"/>
    </row>
    <row r="2603" spans="4:4">
      <c r="D2603" s="258"/>
    </row>
    <row r="2604" spans="4:4">
      <c r="D2604" s="258"/>
    </row>
    <row r="2605" spans="4:4">
      <c r="D2605" s="258"/>
    </row>
    <row r="2606" spans="4:4">
      <c r="D2606" s="258"/>
    </row>
    <row r="2607" spans="4:4">
      <c r="D2607" s="258"/>
    </row>
    <row r="2608" spans="4:4">
      <c r="D2608" s="258"/>
    </row>
    <row r="2609" spans="4:4">
      <c r="D2609" s="258"/>
    </row>
    <row r="2610" spans="4:4">
      <c r="D2610" s="258"/>
    </row>
    <row r="2611" spans="4:4">
      <c r="D2611" s="258"/>
    </row>
    <row r="2612" spans="4:4">
      <c r="D2612" s="258"/>
    </row>
    <row r="2613" spans="4:4">
      <c r="D2613" s="258"/>
    </row>
    <row r="2614" spans="4:4">
      <c r="D2614" s="258"/>
    </row>
    <row r="2615" spans="4:4">
      <c r="D2615" s="258"/>
    </row>
    <row r="2616" spans="4:4">
      <c r="D2616" s="258"/>
    </row>
    <row r="2617" spans="4:4">
      <c r="D2617" s="258"/>
    </row>
    <row r="2618" spans="4:4">
      <c r="D2618" s="258"/>
    </row>
    <row r="2619" spans="4:4">
      <c r="D2619" s="258"/>
    </row>
    <row r="2620" spans="4:4">
      <c r="D2620" s="258"/>
    </row>
    <row r="2621" spans="4:4">
      <c r="D2621" s="258"/>
    </row>
    <row r="2622" spans="4:4">
      <c r="D2622" s="258"/>
    </row>
    <row r="2623" spans="4:4">
      <c r="D2623" s="258"/>
    </row>
    <row r="2624" spans="4:4">
      <c r="D2624" s="258"/>
    </row>
    <row r="2625" spans="4:4">
      <c r="D2625" s="258"/>
    </row>
    <row r="2626" spans="4:4">
      <c r="D2626" s="258"/>
    </row>
    <row r="2627" spans="4:4">
      <c r="D2627" s="258"/>
    </row>
    <row r="2628" spans="4:4">
      <c r="D2628" s="258"/>
    </row>
    <row r="2629" spans="4:4">
      <c r="D2629" s="258"/>
    </row>
    <row r="2630" spans="4:4">
      <c r="D2630" s="258"/>
    </row>
    <row r="2631" spans="4:4">
      <c r="D2631" s="258"/>
    </row>
    <row r="2632" spans="4:4">
      <c r="D2632" s="258"/>
    </row>
    <row r="2633" spans="4:4">
      <c r="D2633" s="258"/>
    </row>
    <row r="2634" spans="4:4">
      <c r="D2634" s="258"/>
    </row>
    <row r="2635" spans="4:4">
      <c r="D2635" s="258"/>
    </row>
    <row r="2636" spans="4:4">
      <c r="D2636" s="258"/>
    </row>
    <row r="2637" spans="4:4">
      <c r="D2637" s="258"/>
    </row>
    <row r="2638" spans="4:4">
      <c r="D2638" s="258"/>
    </row>
    <row r="2639" spans="4:4">
      <c r="D2639" s="258"/>
    </row>
    <row r="2640" spans="4:4">
      <c r="D2640" s="258"/>
    </row>
    <row r="2641" spans="4:4">
      <c r="D2641" s="258"/>
    </row>
    <row r="2642" spans="4:4">
      <c r="D2642" s="258"/>
    </row>
    <row r="2643" spans="4:4">
      <c r="D2643" s="258"/>
    </row>
    <row r="2644" spans="4:4">
      <c r="D2644" s="258"/>
    </row>
    <row r="2645" spans="4:4">
      <c r="D2645" s="258"/>
    </row>
    <row r="2646" spans="4:4">
      <c r="D2646" s="258"/>
    </row>
    <row r="2647" spans="4:4">
      <c r="D2647" s="258"/>
    </row>
    <row r="2648" spans="4:4">
      <c r="D2648" s="258"/>
    </row>
    <row r="2649" spans="4:4">
      <c r="D2649" s="258"/>
    </row>
    <row r="2650" spans="4:4">
      <c r="D2650" s="258"/>
    </row>
    <row r="2651" spans="4:4">
      <c r="D2651" s="258"/>
    </row>
    <row r="2652" spans="4:4">
      <c r="D2652" s="258"/>
    </row>
    <row r="2653" spans="4:4">
      <c r="D2653" s="258"/>
    </row>
    <row r="2654" spans="4:4">
      <c r="D2654" s="258"/>
    </row>
    <row r="2655" spans="4:4">
      <c r="D2655" s="258"/>
    </row>
    <row r="2656" spans="4:4">
      <c r="D2656" s="258"/>
    </row>
    <row r="2657" spans="4:4">
      <c r="D2657" s="258"/>
    </row>
    <row r="2658" spans="4:4">
      <c r="D2658" s="258"/>
    </row>
    <row r="2659" spans="4:4">
      <c r="D2659" s="258"/>
    </row>
    <row r="2660" spans="4:4">
      <c r="D2660" s="258"/>
    </row>
    <row r="2661" spans="4:4">
      <c r="D2661" s="258"/>
    </row>
    <row r="2662" spans="4:4">
      <c r="D2662" s="258"/>
    </row>
    <row r="2663" spans="4:4">
      <c r="D2663" s="258"/>
    </row>
    <row r="2664" spans="4:4">
      <c r="D2664" s="258"/>
    </row>
    <row r="2665" spans="4:4">
      <c r="D2665" s="258"/>
    </row>
    <row r="2666" spans="4:4">
      <c r="D2666" s="258"/>
    </row>
    <row r="2667" spans="4:4">
      <c r="D2667" s="258"/>
    </row>
    <row r="2668" spans="4:4">
      <c r="D2668" s="258"/>
    </row>
    <row r="2669" spans="4:4">
      <c r="D2669" s="258"/>
    </row>
    <row r="2670" spans="4:4">
      <c r="D2670" s="258"/>
    </row>
    <row r="2671" spans="4:4">
      <c r="D2671" s="258"/>
    </row>
    <row r="2672" spans="4:4">
      <c r="D2672" s="258"/>
    </row>
    <row r="2673" spans="4:4">
      <c r="D2673" s="258"/>
    </row>
    <row r="2674" spans="4:4">
      <c r="D2674" s="258"/>
    </row>
    <row r="2675" spans="4:4">
      <c r="D2675" s="258"/>
    </row>
    <row r="2676" spans="4:4">
      <c r="D2676" s="258"/>
    </row>
    <row r="2677" spans="4:4">
      <c r="D2677" s="258"/>
    </row>
    <row r="2678" spans="4:4">
      <c r="D2678" s="258"/>
    </row>
    <row r="2679" spans="4:4">
      <c r="D2679" s="258"/>
    </row>
    <row r="2680" spans="4:4">
      <c r="D2680" s="258"/>
    </row>
    <row r="2681" spans="4:4">
      <c r="D2681" s="258"/>
    </row>
    <row r="2682" spans="4:4">
      <c r="D2682" s="258"/>
    </row>
    <row r="2683" spans="4:4">
      <c r="D2683" s="258"/>
    </row>
    <row r="2684" spans="4:4">
      <c r="D2684" s="258"/>
    </row>
    <row r="2685" spans="4:4">
      <c r="D2685" s="258"/>
    </row>
    <row r="2686" spans="4:4">
      <c r="D2686" s="258"/>
    </row>
    <row r="2687" spans="4:4">
      <c r="D2687" s="258"/>
    </row>
    <row r="2688" spans="4:4">
      <c r="D2688" s="258"/>
    </row>
    <row r="2689" spans="4:4">
      <c r="D2689" s="258"/>
    </row>
    <row r="2690" spans="4:4">
      <c r="D2690" s="258"/>
    </row>
    <row r="2691" spans="4:4">
      <c r="D2691" s="258"/>
    </row>
    <row r="2692" spans="4:4">
      <c r="D2692" s="258"/>
    </row>
    <row r="2693" spans="4:4">
      <c r="D2693" s="258"/>
    </row>
    <row r="2694" spans="4:4">
      <c r="D2694" s="258"/>
    </row>
    <row r="2695" spans="4:4">
      <c r="D2695" s="258"/>
    </row>
    <row r="2696" spans="4:4">
      <c r="D2696" s="258"/>
    </row>
    <row r="2697" spans="4:4">
      <c r="D2697" s="258"/>
    </row>
    <row r="2698" spans="4:4">
      <c r="D2698" s="258"/>
    </row>
    <row r="2699" spans="4:4">
      <c r="D2699" s="258"/>
    </row>
    <row r="2700" spans="4:4">
      <c r="D2700" s="258"/>
    </row>
    <row r="2701" spans="4:4">
      <c r="D2701" s="258"/>
    </row>
    <row r="2702" spans="4:4">
      <c r="D2702" s="258"/>
    </row>
    <row r="2703" spans="4:4">
      <c r="D2703" s="258"/>
    </row>
    <row r="2704" spans="4:4">
      <c r="D2704" s="258"/>
    </row>
    <row r="2705" spans="4:4">
      <c r="D2705" s="258"/>
    </row>
    <row r="2706" spans="4:4">
      <c r="D2706" s="258"/>
    </row>
    <row r="2707" spans="4:4">
      <c r="D2707" s="258"/>
    </row>
    <row r="2708" spans="4:4">
      <c r="D2708" s="258"/>
    </row>
    <row r="2709" spans="4:4">
      <c r="D2709" s="258"/>
    </row>
    <row r="2710" spans="4:4">
      <c r="D2710" s="258"/>
    </row>
    <row r="2711" spans="4:4">
      <c r="D2711" s="258"/>
    </row>
    <row r="2712" spans="4:4">
      <c r="D2712" s="258"/>
    </row>
    <row r="2713" spans="4:4">
      <c r="D2713" s="258"/>
    </row>
    <row r="2714" spans="4:4">
      <c r="D2714" s="258"/>
    </row>
    <row r="2715" spans="4:4">
      <c r="D2715" s="258"/>
    </row>
    <row r="2716" spans="4:4">
      <c r="D2716" s="258"/>
    </row>
    <row r="2717" spans="4:4">
      <c r="D2717" s="258"/>
    </row>
    <row r="2718" spans="4:4">
      <c r="D2718" s="258"/>
    </row>
    <row r="2719" spans="4:4">
      <c r="D2719" s="258"/>
    </row>
    <row r="2720" spans="4:4">
      <c r="D2720" s="258"/>
    </row>
    <row r="2721" spans="4:4">
      <c r="D2721" s="258"/>
    </row>
    <row r="2722" spans="4:4">
      <c r="D2722" s="258"/>
    </row>
    <row r="2723" spans="4:4">
      <c r="D2723" s="258"/>
    </row>
    <row r="2724" spans="4:4">
      <c r="D2724" s="258"/>
    </row>
    <row r="2725" spans="4:4">
      <c r="D2725" s="258"/>
    </row>
    <row r="2726" spans="4:4">
      <c r="D2726" s="258"/>
    </row>
    <row r="2727" spans="4:4">
      <c r="D2727" s="258"/>
    </row>
    <row r="2728" spans="4:4">
      <c r="D2728" s="258"/>
    </row>
    <row r="2729" spans="4:4">
      <c r="D2729" s="258"/>
    </row>
    <row r="2730" spans="4:4">
      <c r="D2730" s="258"/>
    </row>
    <row r="2731" spans="4:4">
      <c r="D2731" s="258"/>
    </row>
    <row r="2732" spans="4:4">
      <c r="D2732" s="258"/>
    </row>
    <row r="2733" spans="4:4">
      <c r="D2733" s="258"/>
    </row>
    <row r="2734" spans="4:4">
      <c r="D2734" s="258"/>
    </row>
    <row r="2735" spans="4:4">
      <c r="D2735" s="258"/>
    </row>
    <row r="2736" spans="4:4">
      <c r="D2736" s="258"/>
    </row>
    <row r="2737" spans="4:4">
      <c r="D2737" s="258"/>
    </row>
    <row r="2738" spans="4:4">
      <c r="D2738" s="258"/>
    </row>
    <row r="2739" spans="4:4">
      <c r="D2739" s="258"/>
    </row>
    <row r="2740" spans="4:4">
      <c r="D2740" s="258"/>
    </row>
    <row r="2741" spans="4:4">
      <c r="D2741" s="258"/>
    </row>
    <row r="2742" spans="4:4">
      <c r="D2742" s="258"/>
    </row>
    <row r="2743" spans="4:4">
      <c r="D2743" s="258"/>
    </row>
    <row r="2744" spans="4:4">
      <c r="D2744" s="258"/>
    </row>
    <row r="2745" spans="4:4">
      <c r="D2745" s="258"/>
    </row>
    <row r="2746" spans="4:4">
      <c r="D2746" s="258"/>
    </row>
    <row r="2747" spans="4:4">
      <c r="D2747" s="258"/>
    </row>
    <row r="2748" spans="4:4">
      <c r="D2748" s="258"/>
    </row>
    <row r="2749" spans="4:4">
      <c r="D2749" s="258"/>
    </row>
    <row r="2750" spans="4:4">
      <c r="D2750" s="258"/>
    </row>
    <row r="2751" spans="4:4">
      <c r="D2751" s="258"/>
    </row>
    <row r="2752" spans="4:4">
      <c r="D2752" s="258"/>
    </row>
    <row r="2753" spans="4:4">
      <c r="D2753" s="258"/>
    </row>
    <row r="2754" spans="4:4">
      <c r="D2754" s="258"/>
    </row>
    <row r="2755" spans="4:4">
      <c r="D2755" s="258"/>
    </row>
    <row r="2756" spans="4:4">
      <c r="D2756" s="258"/>
    </row>
    <row r="2757" spans="4:4">
      <c r="D2757" s="258"/>
    </row>
    <row r="2758" spans="4:4">
      <c r="D2758" s="258"/>
    </row>
    <row r="2759" spans="4:4">
      <c r="D2759" s="258"/>
    </row>
    <row r="2760" spans="4:4">
      <c r="D2760" s="258"/>
    </row>
    <row r="2761" spans="4:4">
      <c r="D2761" s="258"/>
    </row>
    <row r="2762" spans="4:4">
      <c r="D2762" s="258"/>
    </row>
    <row r="2763" spans="4:4">
      <c r="D2763" s="258"/>
    </row>
    <row r="2764" spans="4:4">
      <c r="D2764" s="258"/>
    </row>
    <row r="2765" spans="4:4">
      <c r="D2765" s="258"/>
    </row>
    <row r="2766" spans="4:4">
      <c r="D2766" s="258"/>
    </row>
    <row r="2767" spans="4:4">
      <c r="D2767" s="258"/>
    </row>
    <row r="2768" spans="4:4">
      <c r="D2768" s="258"/>
    </row>
    <row r="2769" spans="4:4">
      <c r="D2769" s="258"/>
    </row>
    <row r="2770" spans="4:4">
      <c r="D2770" s="258"/>
    </row>
    <row r="2771" spans="4:4">
      <c r="D2771" s="258"/>
    </row>
    <row r="2772" spans="4:4">
      <c r="D2772" s="258"/>
    </row>
    <row r="2773" spans="4:4">
      <c r="D2773" s="258"/>
    </row>
    <row r="2774" spans="4:4">
      <c r="D2774" s="258"/>
    </row>
    <row r="2775" spans="4:4">
      <c r="D2775" s="258"/>
    </row>
    <row r="2776" spans="4:4">
      <c r="D2776" s="258"/>
    </row>
    <row r="2777" spans="4:4">
      <c r="D2777" s="258"/>
    </row>
    <row r="2778" spans="4:4">
      <c r="D2778" s="258"/>
    </row>
    <row r="2779" spans="4:4">
      <c r="D2779" s="258"/>
    </row>
    <row r="2780" spans="4:4">
      <c r="D2780" s="258"/>
    </row>
    <row r="2781" spans="4:4">
      <c r="D2781" s="258"/>
    </row>
    <row r="2782" spans="4:4">
      <c r="D2782" s="258"/>
    </row>
    <row r="2783" spans="4:4">
      <c r="D2783" s="258"/>
    </row>
    <row r="2784" spans="4:4">
      <c r="D2784" s="258"/>
    </row>
    <row r="2785" spans="4:4">
      <c r="D2785" s="258"/>
    </row>
    <row r="2786" spans="4:4">
      <c r="D2786" s="258"/>
    </row>
    <row r="2787" spans="4:4">
      <c r="D2787" s="258"/>
    </row>
    <row r="2788" spans="4:4">
      <c r="D2788" s="258"/>
    </row>
    <row r="2789" spans="4:4">
      <c r="D2789" s="258"/>
    </row>
    <row r="2790" spans="4:4">
      <c r="D2790" s="258"/>
    </row>
    <row r="2791" spans="4:4">
      <c r="D2791" s="258"/>
    </row>
    <row r="2792" spans="4:4">
      <c r="D2792" s="258"/>
    </row>
    <row r="2793" spans="4:4">
      <c r="D2793" s="258"/>
    </row>
    <row r="2794" spans="4:4">
      <c r="D2794" s="258"/>
    </row>
    <row r="2795" spans="4:4">
      <c r="D2795" s="258"/>
    </row>
    <row r="2796" spans="4:4">
      <c r="D2796" s="258"/>
    </row>
    <row r="2797" spans="4:4">
      <c r="D2797" s="258"/>
    </row>
    <row r="2798" spans="4:4">
      <c r="D2798" s="258"/>
    </row>
    <row r="2799" spans="4:4">
      <c r="D2799" s="258"/>
    </row>
    <row r="2800" spans="4:4">
      <c r="D2800" s="258"/>
    </row>
    <row r="2801" spans="4:4">
      <c r="D2801" s="258"/>
    </row>
    <row r="2802" spans="4:4">
      <c r="D2802" s="258"/>
    </row>
    <row r="2803" spans="4:4">
      <c r="D2803" s="258"/>
    </row>
    <row r="2804" spans="4:4">
      <c r="D2804" s="258"/>
    </row>
    <row r="2805" spans="4:4">
      <c r="D2805" s="258"/>
    </row>
    <row r="2806" spans="4:4">
      <c r="D2806" s="258"/>
    </row>
    <row r="2807" spans="4:4">
      <c r="D2807" s="258"/>
    </row>
    <row r="2808" spans="4:4">
      <c r="D2808" s="258"/>
    </row>
    <row r="2809" spans="4:4">
      <c r="D2809" s="258"/>
    </row>
    <row r="2810" spans="4:4">
      <c r="D2810" s="258"/>
    </row>
    <row r="2811" spans="4:4">
      <c r="D2811" s="258"/>
    </row>
    <row r="2812" spans="4:4">
      <c r="D2812" s="258"/>
    </row>
    <row r="2813" spans="4:4">
      <c r="D2813" s="258"/>
    </row>
    <row r="2814" spans="4:4">
      <c r="D2814" s="258"/>
    </row>
    <row r="2815" spans="4:4">
      <c r="D2815" s="258"/>
    </row>
    <row r="2816" spans="4:4">
      <c r="D2816" s="258"/>
    </row>
    <row r="2817" spans="4:4">
      <c r="D2817" s="258"/>
    </row>
    <row r="2818" spans="4:4">
      <c r="D2818" s="258"/>
    </row>
    <row r="2819" spans="4:4">
      <c r="D2819" s="258"/>
    </row>
    <row r="2820" spans="4:4">
      <c r="D2820" s="258"/>
    </row>
    <row r="2821" spans="4:4">
      <c r="D2821" s="258"/>
    </row>
    <row r="2822" spans="4:4">
      <c r="D2822" s="258"/>
    </row>
    <row r="2823" spans="4:4">
      <c r="D2823" s="258"/>
    </row>
    <row r="2824" spans="4:4">
      <c r="D2824" s="258"/>
    </row>
    <row r="2825" spans="4:4">
      <c r="D2825" s="258"/>
    </row>
    <row r="2826" spans="4:4">
      <c r="D2826" s="258"/>
    </row>
    <row r="2827" spans="4:4">
      <c r="D2827" s="258"/>
    </row>
    <row r="2828" spans="4:4">
      <c r="D2828" s="258"/>
    </row>
    <row r="2829" spans="4:4">
      <c r="D2829" s="258"/>
    </row>
    <row r="2830" spans="4:4">
      <c r="D2830" s="258"/>
    </row>
    <row r="2831" spans="4:4">
      <c r="D2831" s="258"/>
    </row>
    <row r="2832" spans="4:4">
      <c r="D2832" s="258"/>
    </row>
    <row r="2833" spans="4:4">
      <c r="D2833" s="258"/>
    </row>
    <row r="2834" spans="4:4">
      <c r="D2834" s="258"/>
    </row>
    <row r="2835" spans="4:4">
      <c r="D2835" s="258"/>
    </row>
    <row r="2836" spans="4:4">
      <c r="D2836" s="258"/>
    </row>
    <row r="2837" spans="4:4">
      <c r="D2837" s="258"/>
    </row>
    <row r="2838" spans="4:4">
      <c r="D2838" s="258"/>
    </row>
    <row r="2839" spans="4:4">
      <c r="D2839" s="258"/>
    </row>
    <row r="2840" spans="4:4">
      <c r="D2840" s="258"/>
    </row>
    <row r="2841" spans="4:4">
      <c r="D2841" s="258"/>
    </row>
    <row r="2842" spans="4:4">
      <c r="D2842" s="258"/>
    </row>
    <row r="2843" spans="4:4">
      <c r="D2843" s="258"/>
    </row>
    <row r="2844" spans="4:4">
      <c r="D2844" s="258"/>
    </row>
    <row r="2845" spans="4:4">
      <c r="D2845" s="258"/>
    </row>
    <row r="2846" spans="4:4">
      <c r="D2846" s="258"/>
    </row>
    <row r="2847" spans="4:4">
      <c r="D2847" s="258"/>
    </row>
    <row r="2848" spans="4:4">
      <c r="D2848" s="258"/>
    </row>
    <row r="2849" spans="4:4">
      <c r="D2849" s="258"/>
    </row>
    <row r="2850" spans="4:4">
      <c r="D2850" s="258"/>
    </row>
    <row r="2851" spans="4:4">
      <c r="D2851" s="258"/>
    </row>
    <row r="2852" spans="4:4">
      <c r="D2852" s="258"/>
    </row>
    <row r="2853" spans="4:4">
      <c r="D2853" s="258"/>
    </row>
    <row r="2854" spans="4:4">
      <c r="D2854" s="258"/>
    </row>
    <row r="2855" spans="4:4">
      <c r="D2855" s="258"/>
    </row>
    <row r="2856" spans="4:4">
      <c r="D2856" s="258"/>
    </row>
    <row r="2857" spans="4:4">
      <c r="D2857" s="258"/>
    </row>
    <row r="2858" spans="4:4">
      <c r="D2858" s="258"/>
    </row>
    <row r="2859" spans="4:4">
      <c r="D2859" s="258"/>
    </row>
    <row r="2860" spans="4:4">
      <c r="D2860" s="258"/>
    </row>
    <row r="2861" spans="4:4">
      <c r="D2861" s="258"/>
    </row>
    <row r="2862" spans="4:4">
      <c r="D2862" s="258"/>
    </row>
    <row r="2863" spans="4:4">
      <c r="D2863" s="258"/>
    </row>
    <row r="2864" spans="4:4">
      <c r="D2864" s="258"/>
    </row>
    <row r="2865" spans="4:4">
      <c r="D2865" s="258"/>
    </row>
    <row r="2866" spans="4:4">
      <c r="D2866" s="258"/>
    </row>
    <row r="2867" spans="4:4">
      <c r="D2867" s="258"/>
    </row>
    <row r="2868" spans="4:4">
      <c r="D2868" s="258"/>
    </row>
    <row r="2869" spans="4:4">
      <c r="D2869" s="258"/>
    </row>
    <row r="2870" spans="4:4">
      <c r="D2870" s="258"/>
    </row>
    <row r="2871" spans="4:4">
      <c r="D2871" s="258"/>
    </row>
    <row r="2872" spans="4:4">
      <c r="D2872" s="258"/>
    </row>
    <row r="2873" spans="4:4">
      <c r="D2873" s="258"/>
    </row>
    <row r="2874" spans="4:4">
      <c r="D2874" s="258"/>
    </row>
    <row r="2875" spans="4:4">
      <c r="D2875" s="258"/>
    </row>
    <row r="2876" spans="4:4">
      <c r="D2876" s="258"/>
    </row>
    <row r="2877" spans="4:4">
      <c r="D2877" s="258"/>
    </row>
    <row r="2878" spans="4:4">
      <c r="D2878" s="258"/>
    </row>
    <row r="2879" spans="4:4">
      <c r="D2879" s="258"/>
    </row>
    <row r="2880" spans="4:4">
      <c r="D2880" s="258"/>
    </row>
    <row r="2881" spans="4:4">
      <c r="D2881" s="258"/>
    </row>
    <row r="2882" spans="4:4">
      <c r="D2882" s="258"/>
    </row>
    <row r="2883" spans="4:4">
      <c r="D2883" s="258"/>
    </row>
    <row r="2884" spans="4:4">
      <c r="D2884" s="258"/>
    </row>
    <row r="2885" spans="4:4">
      <c r="D2885" s="258"/>
    </row>
    <row r="2886" spans="4:4">
      <c r="D2886" s="258"/>
    </row>
    <row r="2887" spans="4:4">
      <c r="D2887" s="258"/>
    </row>
    <row r="2888" spans="4:4">
      <c r="D2888" s="258"/>
    </row>
    <row r="2889" spans="4:4">
      <c r="D2889" s="258"/>
    </row>
    <row r="2890" spans="4:4">
      <c r="D2890" s="258"/>
    </row>
    <row r="2891" spans="4:4">
      <c r="D2891" s="258"/>
    </row>
    <row r="2892" spans="4:4">
      <c r="D2892" s="258"/>
    </row>
    <row r="2893" spans="4:4">
      <c r="D2893" s="258"/>
    </row>
    <row r="2894" spans="4:4">
      <c r="D2894" s="258"/>
    </row>
    <row r="2895" spans="4:4">
      <c r="D2895" s="258"/>
    </row>
    <row r="2896" spans="4:4">
      <c r="D2896" s="258"/>
    </row>
    <row r="2897" spans="4:4">
      <c r="D2897" s="258"/>
    </row>
    <row r="2898" spans="4:4">
      <c r="D2898" s="258"/>
    </row>
    <row r="2899" spans="4:4">
      <c r="D2899" s="258"/>
    </row>
    <row r="2900" spans="4:4">
      <c r="D2900" s="258"/>
    </row>
    <row r="2901" spans="4:4">
      <c r="D2901" s="258"/>
    </row>
    <row r="2902" spans="4:4">
      <c r="D2902" s="258"/>
    </row>
    <row r="2903" spans="4:4">
      <c r="D2903" s="258"/>
    </row>
    <row r="2904" spans="4:4">
      <c r="D2904" s="258"/>
    </row>
    <row r="2905" spans="4:4">
      <c r="D2905" s="258"/>
    </row>
    <row r="2906" spans="4:4">
      <c r="D2906" s="258"/>
    </row>
    <row r="2907" spans="4:4">
      <c r="D2907" s="258"/>
    </row>
    <row r="2908" spans="4:4">
      <c r="D2908" s="258"/>
    </row>
    <row r="2909" spans="4:4">
      <c r="D2909" s="258"/>
    </row>
    <row r="2910" spans="4:4">
      <c r="D2910" s="258"/>
    </row>
    <row r="2911" spans="4:4">
      <c r="D2911" s="258"/>
    </row>
    <row r="2912" spans="4:4">
      <c r="D2912" s="258"/>
    </row>
    <row r="2913" spans="4:4">
      <c r="D2913" s="258"/>
    </row>
    <row r="2914" spans="4:4">
      <c r="D2914" s="258"/>
    </row>
    <row r="2915" spans="4:4">
      <c r="D2915" s="258"/>
    </row>
    <row r="2916" spans="4:4">
      <c r="D2916" s="258"/>
    </row>
    <row r="2917" spans="4:4">
      <c r="D2917" s="258"/>
    </row>
    <row r="2918" spans="4:4">
      <c r="D2918" s="258"/>
    </row>
    <row r="2919" spans="4:4">
      <c r="D2919" s="258"/>
    </row>
    <row r="2920" spans="4:4">
      <c r="D2920" s="258"/>
    </row>
    <row r="2921" spans="4:4">
      <c r="D2921" s="258"/>
    </row>
    <row r="2922" spans="4:4">
      <c r="D2922" s="258"/>
    </row>
    <row r="2923" spans="4:4">
      <c r="D2923" s="258"/>
    </row>
    <row r="2924" spans="4:4">
      <c r="D2924" s="258"/>
    </row>
    <row r="2925" spans="4:4">
      <c r="D2925" s="258"/>
    </row>
    <row r="2926" spans="4:4">
      <c r="D2926" s="258"/>
    </row>
    <row r="2927" spans="4:4">
      <c r="D2927" s="258"/>
    </row>
    <row r="2928" spans="4:4">
      <c r="D2928" s="258"/>
    </row>
    <row r="2929" spans="4:4">
      <c r="D2929" s="258"/>
    </row>
    <row r="2930" spans="4:4">
      <c r="D2930" s="258"/>
    </row>
    <row r="2931" spans="4:4">
      <c r="D2931" s="258"/>
    </row>
    <row r="2932" spans="4:4">
      <c r="D2932" s="258"/>
    </row>
    <row r="2933" spans="4:4">
      <c r="D2933" s="258"/>
    </row>
    <row r="2934" spans="4:4">
      <c r="D2934" s="258"/>
    </row>
    <row r="2935" spans="4:4">
      <c r="D2935" s="258"/>
    </row>
    <row r="2936" spans="4:4">
      <c r="D2936" s="258"/>
    </row>
    <row r="2937" spans="4:4">
      <c r="D2937" s="258"/>
    </row>
    <row r="2938" spans="4:4">
      <c r="D2938" s="258"/>
    </row>
    <row r="2939" spans="4:4">
      <c r="D2939" s="258"/>
    </row>
    <row r="2940" spans="4:4">
      <c r="D2940" s="258"/>
    </row>
    <row r="2941" spans="4:4">
      <c r="D2941" s="258"/>
    </row>
    <row r="2942" spans="4:4">
      <c r="D2942" s="258"/>
    </row>
    <row r="2943" spans="4:4">
      <c r="D2943" s="258"/>
    </row>
    <row r="2944" spans="4:4">
      <c r="D2944" s="258"/>
    </row>
    <row r="2945" spans="4:4">
      <c r="D2945" s="258"/>
    </row>
    <row r="2946" spans="4:4">
      <c r="D2946" s="258"/>
    </row>
    <row r="2947" spans="4:4">
      <c r="D2947" s="258"/>
    </row>
    <row r="2948" spans="4:4">
      <c r="D2948" s="258"/>
    </row>
    <row r="2949" spans="4:4">
      <c r="D2949" s="258"/>
    </row>
    <row r="2950" spans="4:4">
      <c r="D2950" s="258"/>
    </row>
    <row r="2951" spans="4:4">
      <c r="D2951" s="258"/>
    </row>
    <row r="2952" spans="4:4">
      <c r="D2952" s="258"/>
    </row>
    <row r="2953" spans="4:4">
      <c r="D2953" s="258"/>
    </row>
    <row r="2954" spans="4:4">
      <c r="D2954" s="258"/>
    </row>
    <row r="2955" spans="4:4">
      <c r="D2955" s="258"/>
    </row>
    <row r="2956" spans="4:4">
      <c r="D2956" s="258"/>
    </row>
    <row r="2957" spans="4:4">
      <c r="D2957" s="258"/>
    </row>
    <row r="2958" spans="4:4">
      <c r="D2958" s="258"/>
    </row>
    <row r="2959" spans="4:4">
      <c r="D2959" s="258"/>
    </row>
    <row r="2960" spans="4:4">
      <c r="D2960" s="258"/>
    </row>
    <row r="2961" spans="4:4">
      <c r="D2961" s="258"/>
    </row>
    <row r="2962" spans="4:4">
      <c r="D2962" s="258"/>
    </row>
    <row r="2963" spans="4:4">
      <c r="D2963" s="258"/>
    </row>
    <row r="2964" spans="4:4">
      <c r="D2964" s="258"/>
    </row>
    <row r="2965" spans="4:4">
      <c r="D2965" s="258"/>
    </row>
    <row r="2966" spans="4:4">
      <c r="D2966" s="258"/>
    </row>
    <row r="2967" spans="4:4">
      <c r="D2967" s="258"/>
    </row>
    <row r="2968" spans="4:4">
      <c r="D2968" s="258"/>
    </row>
    <row r="2969" spans="4:4">
      <c r="D2969" s="258"/>
    </row>
    <row r="2970" spans="4:4">
      <c r="D2970" s="258"/>
    </row>
    <row r="2971" spans="4:4">
      <c r="D2971" s="258"/>
    </row>
    <row r="2972" spans="4:4">
      <c r="D2972" s="258"/>
    </row>
    <row r="2973" spans="4:4">
      <c r="D2973" s="258"/>
    </row>
    <row r="2974" spans="4:4">
      <c r="D2974" s="258"/>
    </row>
    <row r="2975" spans="4:4">
      <c r="D2975" s="258"/>
    </row>
    <row r="2976" spans="4:4">
      <c r="D2976" s="258"/>
    </row>
    <row r="2977" spans="4:4">
      <c r="D2977" s="258"/>
    </row>
    <row r="2978" spans="4:4">
      <c r="D2978" s="258"/>
    </row>
    <row r="2979" spans="4:4">
      <c r="D2979" s="258"/>
    </row>
    <row r="2980" spans="4:4">
      <c r="D2980" s="258"/>
    </row>
    <row r="2981" spans="4:4">
      <c r="D2981" s="258"/>
    </row>
    <row r="2982" spans="4:4">
      <c r="D2982" s="258"/>
    </row>
    <row r="2983" spans="4:4">
      <c r="D2983" s="258"/>
    </row>
    <row r="2984" spans="4:4">
      <c r="D2984" s="258"/>
    </row>
    <row r="2985" spans="4:4">
      <c r="D2985" s="258"/>
    </row>
    <row r="2986" spans="4:4">
      <c r="D2986" s="258"/>
    </row>
    <row r="2987" spans="4:4">
      <c r="D2987" s="258"/>
    </row>
    <row r="2988" spans="4:4">
      <c r="D2988" s="258"/>
    </row>
    <row r="2989" spans="4:4">
      <c r="D2989" s="258"/>
    </row>
    <row r="2990" spans="4:4">
      <c r="D2990" s="258"/>
    </row>
    <row r="2991" spans="4:4">
      <c r="D2991" s="258"/>
    </row>
    <row r="2992" spans="4:4">
      <c r="D2992" s="258"/>
    </row>
    <row r="2993" spans="4:4">
      <c r="D2993" s="258"/>
    </row>
    <row r="2994" spans="4:4">
      <c r="D2994" s="258"/>
    </row>
    <row r="2995" spans="4:4">
      <c r="D2995" s="258"/>
    </row>
    <row r="2996" spans="4:4">
      <c r="D2996" s="258"/>
    </row>
    <row r="2997" spans="4:4">
      <c r="D2997" s="258"/>
    </row>
    <row r="2998" spans="4:4">
      <c r="D2998" s="258"/>
    </row>
    <row r="2999" spans="4:4">
      <c r="D2999" s="258"/>
    </row>
    <row r="3000" spans="4:4">
      <c r="D3000" s="258"/>
    </row>
    <row r="3001" spans="4:4">
      <c r="D3001" s="258"/>
    </row>
    <row r="3002" spans="4:4">
      <c r="D3002" s="258"/>
    </row>
    <row r="3003" spans="4:4">
      <c r="D3003" s="258"/>
    </row>
    <row r="3004" spans="4:4">
      <c r="D3004" s="258"/>
    </row>
    <row r="3005" spans="4:4">
      <c r="D3005" s="258"/>
    </row>
    <row r="3006" spans="4:4">
      <c r="D3006" s="258"/>
    </row>
    <row r="3007" spans="4:4">
      <c r="D3007" s="258"/>
    </row>
    <row r="3008" spans="4:4">
      <c r="D3008" s="258"/>
    </row>
    <row r="3009" spans="4:4">
      <c r="D3009" s="258"/>
    </row>
    <row r="3010" spans="4:4">
      <c r="D3010" s="258"/>
    </row>
    <row r="3011" spans="4:4">
      <c r="D3011" s="258"/>
    </row>
    <row r="3012" spans="4:4">
      <c r="D3012" s="258"/>
    </row>
    <row r="3013" spans="4:4">
      <c r="D3013" s="258"/>
    </row>
    <row r="3014" spans="4:4">
      <c r="D3014" s="258"/>
    </row>
    <row r="3015" spans="4:4">
      <c r="D3015" s="258"/>
    </row>
    <row r="3016" spans="4:4">
      <c r="D3016" s="258"/>
    </row>
    <row r="3017" spans="4:4">
      <c r="D3017" s="258"/>
    </row>
    <row r="3018" spans="4:4">
      <c r="D3018" s="258"/>
    </row>
    <row r="3019" spans="4:4">
      <c r="D3019" s="258"/>
    </row>
    <row r="3020" spans="4:4">
      <c r="D3020" s="258"/>
    </row>
    <row r="3021" spans="4:4">
      <c r="D3021" s="258"/>
    </row>
    <row r="3022" spans="4:4">
      <c r="D3022" s="258"/>
    </row>
    <row r="3023" spans="4:4">
      <c r="D3023" s="258"/>
    </row>
    <row r="3024" spans="4:4">
      <c r="D3024" s="258"/>
    </row>
    <row r="3025" spans="4:4">
      <c r="D3025" s="258"/>
    </row>
    <row r="3026" spans="4:4">
      <c r="D3026" s="258"/>
    </row>
    <row r="3027" spans="4:4">
      <c r="D3027" s="258"/>
    </row>
    <row r="3028" spans="4:4">
      <c r="D3028" s="258"/>
    </row>
    <row r="3029" spans="4:4">
      <c r="D3029" s="258"/>
    </row>
    <row r="3030" spans="4:4">
      <c r="D3030" s="258"/>
    </row>
    <row r="3031" spans="4:4">
      <c r="D3031" s="258"/>
    </row>
    <row r="3032" spans="4:4">
      <c r="D3032" s="258"/>
    </row>
    <row r="3033" spans="4:4">
      <c r="D3033" s="258"/>
    </row>
    <row r="3034" spans="4:4">
      <c r="D3034" s="258"/>
    </row>
    <row r="3035" spans="4:4">
      <c r="D3035" s="258"/>
    </row>
    <row r="3036" spans="4:4">
      <c r="D3036" s="258"/>
    </row>
    <row r="3037" spans="4:4">
      <c r="D3037" s="258"/>
    </row>
    <row r="3038" spans="4:4">
      <c r="D3038" s="258"/>
    </row>
    <row r="3039" spans="4:4">
      <c r="D3039" s="258"/>
    </row>
    <row r="3040" spans="4:4">
      <c r="D3040" s="258"/>
    </row>
    <row r="3041" spans="4:4">
      <c r="D3041" s="258"/>
    </row>
    <row r="3042" spans="4:4">
      <c r="D3042" s="258"/>
    </row>
    <row r="3043" spans="4:4">
      <c r="D3043" s="258"/>
    </row>
    <row r="3044" spans="4:4">
      <c r="D3044" s="258"/>
    </row>
    <row r="3045" spans="4:4">
      <c r="D3045" s="258"/>
    </row>
    <row r="3046" spans="4:4">
      <c r="D3046" s="258"/>
    </row>
    <row r="3047" spans="4:4">
      <c r="D3047" s="258"/>
    </row>
    <row r="3048" spans="4:4">
      <c r="D3048" s="258"/>
    </row>
    <row r="3049" spans="4:4">
      <c r="D3049" s="258"/>
    </row>
    <row r="3050" spans="4:4">
      <c r="D3050" s="258"/>
    </row>
    <row r="3051" spans="4:4">
      <c r="D3051" s="258"/>
    </row>
    <row r="3052" spans="4:4">
      <c r="D3052" s="258"/>
    </row>
    <row r="3053" spans="4:4">
      <c r="D3053" s="258"/>
    </row>
    <row r="3054" spans="4:4">
      <c r="D3054" s="258"/>
    </row>
    <row r="3055" spans="4:4">
      <c r="D3055" s="258"/>
    </row>
    <row r="3056" spans="4:4">
      <c r="D3056" s="258"/>
    </row>
    <row r="3057" spans="4:4">
      <c r="D3057" s="258"/>
    </row>
    <row r="3058" spans="4:4">
      <c r="D3058" s="258"/>
    </row>
    <row r="3059" spans="4:4">
      <c r="D3059" s="258"/>
    </row>
    <row r="3060" spans="4:4">
      <c r="D3060" s="258"/>
    </row>
    <row r="3061" spans="4:4">
      <c r="D3061" s="258"/>
    </row>
    <row r="3062" spans="4:4">
      <c r="D3062" s="258"/>
    </row>
    <row r="3063" spans="4:4">
      <c r="D3063" s="258"/>
    </row>
    <row r="3064" spans="4:4">
      <c r="D3064" s="258"/>
    </row>
    <row r="3065" spans="4:4">
      <c r="D3065" s="258"/>
    </row>
    <row r="3066" spans="4:4">
      <c r="D3066" s="258"/>
    </row>
    <row r="3067" spans="4:4">
      <c r="D3067" s="258"/>
    </row>
    <row r="3068" spans="4:4">
      <c r="D3068" s="258"/>
    </row>
    <row r="3069" spans="4:4">
      <c r="D3069" s="258"/>
    </row>
    <row r="3070" spans="4:4">
      <c r="D3070" s="258"/>
    </row>
    <row r="3071" spans="4:4">
      <c r="D3071" s="258"/>
    </row>
    <row r="3072" spans="4:4">
      <c r="D3072" s="258"/>
    </row>
    <row r="3073" spans="4:4">
      <c r="D3073" s="258"/>
    </row>
    <row r="3074" spans="4:4">
      <c r="D3074" s="258"/>
    </row>
    <row r="3075" spans="4:4">
      <c r="D3075" s="258"/>
    </row>
    <row r="3076" spans="4:4">
      <c r="D3076" s="258"/>
    </row>
    <row r="3077" spans="4:4">
      <c r="D3077" s="258"/>
    </row>
    <row r="3078" spans="4:4">
      <c r="D3078" s="258"/>
    </row>
    <row r="3079" spans="4:4">
      <c r="D3079" s="258"/>
    </row>
    <row r="3080" spans="4:4">
      <c r="D3080" s="258"/>
    </row>
    <row r="3081" spans="4:4">
      <c r="D3081" s="258"/>
    </row>
    <row r="3082" spans="4:4">
      <c r="D3082" s="258"/>
    </row>
    <row r="3083" spans="4:4">
      <c r="D3083" s="258"/>
    </row>
    <row r="3084" spans="4:4">
      <c r="D3084" s="258"/>
    </row>
    <row r="3085" spans="4:4">
      <c r="D3085" s="258"/>
    </row>
    <row r="3086" spans="4:4">
      <c r="D3086" s="258"/>
    </row>
    <row r="3087" spans="4:4">
      <c r="D3087" s="258"/>
    </row>
    <row r="3088" spans="4:4">
      <c r="D3088" s="258"/>
    </row>
    <row r="3089" spans="4:4">
      <c r="D3089" s="258"/>
    </row>
    <row r="3090" spans="4:4">
      <c r="D3090" s="258"/>
    </row>
    <row r="3091" spans="4:4">
      <c r="D3091" s="258"/>
    </row>
    <row r="3092" spans="4:4">
      <c r="D3092" s="258"/>
    </row>
    <row r="3093" spans="4:4">
      <c r="D3093" s="258"/>
    </row>
    <row r="3094" spans="4:4">
      <c r="D3094" s="258"/>
    </row>
    <row r="3095" spans="4:4">
      <c r="D3095" s="258"/>
    </row>
    <row r="3096" spans="4:4">
      <c r="D3096" s="258"/>
    </row>
    <row r="3097" spans="4:4">
      <c r="D3097" s="258"/>
    </row>
    <row r="3098" spans="4:4">
      <c r="D3098" s="258"/>
    </row>
    <row r="3099" spans="4:4">
      <c r="D3099" s="258"/>
    </row>
    <row r="3100" spans="4:4">
      <c r="D3100" s="258"/>
    </row>
    <row r="3101" spans="4:4">
      <c r="D3101" s="258"/>
    </row>
    <row r="3102" spans="4:4">
      <c r="D3102" s="258"/>
    </row>
    <row r="3103" spans="4:4">
      <c r="D3103" s="258"/>
    </row>
    <row r="3104" spans="4:4">
      <c r="D3104" s="258"/>
    </row>
    <row r="3105" spans="4:4">
      <c r="D3105" s="258"/>
    </row>
    <row r="3106" spans="4:4">
      <c r="D3106" s="258"/>
    </row>
    <row r="3107" spans="4:4">
      <c r="D3107" s="258"/>
    </row>
    <row r="3108" spans="4:4">
      <c r="D3108" s="258"/>
    </row>
    <row r="3109" spans="4:4">
      <c r="D3109" s="258"/>
    </row>
    <row r="3110" spans="4:4">
      <c r="D3110" s="258"/>
    </row>
    <row r="3111" spans="4:4">
      <c r="D3111" s="258"/>
    </row>
    <row r="3112" spans="4:4">
      <c r="D3112" s="258"/>
    </row>
    <row r="3113" spans="4:4">
      <c r="D3113" s="258"/>
    </row>
    <row r="3114" spans="4:4">
      <c r="D3114" s="258"/>
    </row>
    <row r="3115" spans="4:4">
      <c r="D3115" s="258"/>
    </row>
    <row r="3116" spans="4:4">
      <c r="D3116" s="258"/>
    </row>
    <row r="3117" spans="4:4">
      <c r="D3117" s="258"/>
    </row>
    <row r="3118" spans="4:4">
      <c r="D3118" s="258"/>
    </row>
    <row r="3119" spans="4:4">
      <c r="D3119" s="258"/>
    </row>
    <row r="3120" spans="4:4">
      <c r="D3120" s="258"/>
    </row>
    <row r="3121" spans="4:4">
      <c r="D3121" s="258"/>
    </row>
    <row r="3122" spans="4:4">
      <c r="D3122" s="258"/>
    </row>
    <row r="3123" spans="4:4">
      <c r="D3123" s="258"/>
    </row>
    <row r="3124" spans="4:4">
      <c r="D3124" s="258"/>
    </row>
    <row r="3125" spans="4:4">
      <c r="D3125" s="258"/>
    </row>
    <row r="3126" spans="4:4">
      <c r="D3126" s="258"/>
    </row>
    <row r="3127" spans="4:4">
      <c r="D3127" s="258"/>
    </row>
    <row r="3128" spans="4:4">
      <c r="D3128" s="258"/>
    </row>
    <row r="3129" spans="4:4">
      <c r="D3129" s="258"/>
    </row>
    <row r="3130" spans="4:4">
      <c r="D3130" s="258"/>
    </row>
    <row r="3131" spans="4:4">
      <c r="D3131" s="258"/>
    </row>
    <row r="3132" spans="4:4">
      <c r="D3132" s="258"/>
    </row>
    <row r="3133" spans="4:4">
      <c r="D3133" s="258"/>
    </row>
    <row r="3134" spans="4:4">
      <c r="D3134" s="258"/>
    </row>
    <row r="3135" spans="4:4">
      <c r="D3135" s="258"/>
    </row>
    <row r="3136" spans="4:4">
      <c r="D3136" s="258"/>
    </row>
    <row r="3137" spans="4:4">
      <c r="D3137" s="258"/>
    </row>
    <row r="3138" spans="4:4">
      <c r="D3138" s="258"/>
    </row>
    <row r="3139" spans="4:4">
      <c r="D3139" s="258"/>
    </row>
    <row r="3140" spans="4:4">
      <c r="D3140" s="258"/>
    </row>
    <row r="3141" spans="4:4">
      <c r="D3141" s="258"/>
    </row>
    <row r="3142" spans="4:4">
      <c r="D3142" s="258"/>
    </row>
    <row r="3143" spans="4:4">
      <c r="D3143" s="258"/>
    </row>
    <row r="3144" spans="4:4">
      <c r="D3144" s="258"/>
    </row>
    <row r="3145" spans="4:4">
      <c r="D3145" s="258"/>
    </row>
    <row r="3146" spans="4:4">
      <c r="D3146" s="258"/>
    </row>
    <row r="3147" spans="4:4">
      <c r="D3147" s="258"/>
    </row>
    <row r="3148" spans="4:4">
      <c r="D3148" s="258"/>
    </row>
    <row r="3149" spans="4:4">
      <c r="D3149" s="258"/>
    </row>
    <row r="3150" spans="4:4">
      <c r="D3150" s="258"/>
    </row>
    <row r="3151" spans="4:4">
      <c r="D3151" s="258"/>
    </row>
    <row r="3152" spans="4:4">
      <c r="D3152" s="258"/>
    </row>
    <row r="3153" spans="4:4">
      <c r="D3153" s="258"/>
    </row>
    <row r="3154" spans="4:4">
      <c r="D3154" s="258"/>
    </row>
    <row r="3155" spans="4:4">
      <c r="D3155" s="258"/>
    </row>
    <row r="3156" spans="4:4">
      <c r="D3156" s="258"/>
    </row>
    <row r="3157" spans="4:4">
      <c r="D3157" s="258"/>
    </row>
    <row r="3158" spans="4:4">
      <c r="D3158" s="258"/>
    </row>
    <row r="3159" spans="4:4">
      <c r="D3159" s="258"/>
    </row>
    <row r="3160" spans="4:4">
      <c r="D3160" s="258"/>
    </row>
    <row r="3161" spans="4:4">
      <c r="D3161" s="258"/>
    </row>
    <row r="3162" spans="4:4">
      <c r="D3162" s="258"/>
    </row>
    <row r="3163" spans="4:4">
      <c r="D3163" s="258"/>
    </row>
    <row r="3164" spans="4:4">
      <c r="D3164" s="258"/>
    </row>
    <row r="3165" spans="4:4">
      <c r="D3165" s="258"/>
    </row>
    <row r="3166" spans="4:4">
      <c r="D3166" s="258"/>
    </row>
    <row r="3167" spans="4:4">
      <c r="D3167" s="258"/>
    </row>
    <row r="3168" spans="4:4">
      <c r="D3168" s="258"/>
    </row>
    <row r="3169" spans="4:4">
      <c r="D3169" s="258"/>
    </row>
    <row r="3170" spans="4:4">
      <c r="D3170" s="258"/>
    </row>
    <row r="3171" spans="4:4">
      <c r="D3171" s="258"/>
    </row>
    <row r="3172" spans="4:4">
      <c r="D3172" s="258"/>
    </row>
    <row r="3173" spans="4:4">
      <c r="D3173" s="258"/>
    </row>
    <row r="3174" spans="4:4">
      <c r="D3174" s="258"/>
    </row>
    <row r="3175" spans="4:4">
      <c r="D3175" s="258"/>
    </row>
    <row r="3176" spans="4:4">
      <c r="D3176" s="258"/>
    </row>
    <row r="3177" spans="4:4">
      <c r="D3177" s="258"/>
    </row>
    <row r="3178" spans="4:4">
      <c r="D3178" s="258"/>
    </row>
    <row r="3179" spans="4:4">
      <c r="D3179" s="258"/>
    </row>
    <row r="3180" spans="4:4">
      <c r="D3180" s="258"/>
    </row>
    <row r="3181" spans="4:4">
      <c r="D3181" s="258"/>
    </row>
    <row r="3182" spans="4:4">
      <c r="D3182" s="258"/>
    </row>
    <row r="3183" spans="4:4">
      <c r="D3183" s="258"/>
    </row>
    <row r="3184" spans="4:4">
      <c r="D3184" s="258"/>
    </row>
    <row r="3185" spans="4:4">
      <c r="D3185" s="258"/>
    </row>
    <row r="3186" spans="4:4">
      <c r="D3186" s="258"/>
    </row>
    <row r="3187" spans="4:4">
      <c r="D3187" s="258"/>
    </row>
    <row r="3188" spans="4:4">
      <c r="D3188" s="258"/>
    </row>
    <row r="3189" spans="4:4">
      <c r="D3189" s="258"/>
    </row>
    <row r="3190" spans="4:4">
      <c r="D3190" s="258"/>
    </row>
    <row r="3191" spans="4:4">
      <c r="D3191" s="258"/>
    </row>
    <row r="3192" spans="4:4">
      <c r="D3192" s="258"/>
    </row>
    <row r="3193" spans="4:4">
      <c r="D3193" s="258"/>
    </row>
    <row r="3194" spans="4:4">
      <c r="D3194" s="258"/>
    </row>
    <row r="3195" spans="4:4">
      <c r="D3195" s="258"/>
    </row>
    <row r="3196" spans="4:4">
      <c r="D3196" s="258"/>
    </row>
    <row r="3197" spans="4:4">
      <c r="D3197" s="258"/>
    </row>
    <row r="3198" spans="4:4">
      <c r="D3198" s="258"/>
    </row>
    <row r="3199" spans="4:4">
      <c r="D3199" s="258"/>
    </row>
    <row r="3200" spans="4:4">
      <c r="D3200" s="258"/>
    </row>
    <row r="3201" spans="4:4">
      <c r="D3201" s="258"/>
    </row>
    <row r="3202" spans="4:4">
      <c r="D3202" s="258"/>
    </row>
    <row r="3203" spans="4:4">
      <c r="D3203" s="258"/>
    </row>
    <row r="3204" spans="4:4">
      <c r="D3204" s="258"/>
    </row>
    <row r="3205" spans="4:4">
      <c r="D3205" s="258"/>
    </row>
    <row r="3206" spans="4:4">
      <c r="D3206" s="258"/>
    </row>
    <row r="3207" spans="4:4">
      <c r="D3207" s="258"/>
    </row>
    <row r="3208" spans="4:4">
      <c r="D3208" s="258"/>
    </row>
    <row r="3209" spans="4:4">
      <c r="D3209" s="258"/>
    </row>
    <row r="3210" spans="4:4">
      <c r="D3210" s="258"/>
    </row>
    <row r="3211" spans="4:4">
      <c r="D3211" s="258"/>
    </row>
    <row r="3212" spans="4:4">
      <c r="D3212" s="258"/>
    </row>
    <row r="3213" spans="4:4">
      <c r="D3213" s="258"/>
    </row>
    <row r="3214" spans="4:4">
      <c r="D3214" s="258"/>
    </row>
    <row r="3215" spans="4:4">
      <c r="D3215" s="258"/>
    </row>
    <row r="3216" spans="4:4">
      <c r="D3216" s="258"/>
    </row>
    <row r="3217" spans="4:4">
      <c r="D3217" s="258"/>
    </row>
    <row r="3218" spans="4:4">
      <c r="D3218" s="258"/>
    </row>
    <row r="3219" spans="4:4">
      <c r="D3219" s="258"/>
    </row>
    <row r="3220" spans="4:4">
      <c r="D3220" s="258"/>
    </row>
    <row r="3221" spans="4:4">
      <c r="D3221" s="258"/>
    </row>
    <row r="3222" spans="4:4">
      <c r="D3222" s="258"/>
    </row>
    <row r="3223" spans="4:4">
      <c r="D3223" s="258"/>
    </row>
    <row r="3224" spans="4:4">
      <c r="D3224" s="258"/>
    </row>
    <row r="3225" spans="4:4">
      <c r="D3225" s="258"/>
    </row>
    <row r="3226" spans="4:4">
      <c r="D3226" s="258"/>
    </row>
    <row r="3227" spans="4:4">
      <c r="D3227" s="258"/>
    </row>
    <row r="3228" spans="4:4">
      <c r="D3228" s="258"/>
    </row>
    <row r="3229" spans="4:4">
      <c r="D3229" s="258"/>
    </row>
    <row r="3230" spans="4:4">
      <c r="D3230" s="258"/>
    </row>
    <row r="3231" spans="4:4">
      <c r="D3231" s="258"/>
    </row>
    <row r="3232" spans="4:4">
      <c r="D3232" s="258"/>
    </row>
    <row r="3233" spans="4:4">
      <c r="D3233" s="258"/>
    </row>
    <row r="3234" spans="4:4">
      <c r="D3234" s="258"/>
    </row>
    <row r="3235" spans="4:4">
      <c r="D3235" s="258"/>
    </row>
    <row r="3236" spans="4:4">
      <c r="D3236" s="258"/>
    </row>
    <row r="3237" spans="4:4">
      <c r="D3237" s="258"/>
    </row>
    <row r="3238" spans="4:4">
      <c r="D3238" s="258"/>
    </row>
    <row r="3239" spans="4:4">
      <c r="D3239" s="258"/>
    </row>
    <row r="3240" spans="4:4">
      <c r="D3240" s="258"/>
    </row>
    <row r="3241" spans="4:4">
      <c r="D3241" s="258"/>
    </row>
    <row r="3242" spans="4:4">
      <c r="D3242" s="258"/>
    </row>
    <row r="3243" spans="4:4">
      <c r="D3243" s="258"/>
    </row>
    <row r="3244" spans="4:4">
      <c r="D3244" s="258"/>
    </row>
    <row r="3245" spans="4:4">
      <c r="D3245" s="258"/>
    </row>
    <row r="3246" spans="4:4">
      <c r="D3246" s="258"/>
    </row>
    <row r="3247" spans="4:4">
      <c r="D3247" s="258"/>
    </row>
    <row r="3248" spans="4:4">
      <c r="D3248" s="258"/>
    </row>
    <row r="3249" spans="4:4">
      <c r="D3249" s="258"/>
    </row>
    <row r="3250" spans="4:4">
      <c r="D3250" s="258"/>
    </row>
    <row r="3251" spans="4:4">
      <c r="D3251" s="258"/>
    </row>
    <row r="3252" spans="4:4">
      <c r="D3252" s="258"/>
    </row>
    <row r="3253" spans="4:4">
      <c r="D3253" s="258"/>
    </row>
    <row r="3254" spans="4:4">
      <c r="D3254" s="258"/>
    </row>
    <row r="3255" spans="4:4">
      <c r="D3255" s="258"/>
    </row>
    <row r="3256" spans="4:4">
      <c r="D3256" s="258"/>
    </row>
    <row r="3257" spans="4:4">
      <c r="D3257" s="258"/>
    </row>
    <row r="3258" spans="4:4">
      <c r="D3258" s="258"/>
    </row>
    <row r="3259" spans="4:4">
      <c r="D3259" s="258"/>
    </row>
    <row r="3260" spans="4:4">
      <c r="D3260" s="258"/>
    </row>
    <row r="3261" spans="4:4">
      <c r="D3261" s="258"/>
    </row>
    <row r="3262" spans="4:4">
      <c r="D3262" s="258"/>
    </row>
    <row r="3263" spans="4:4">
      <c r="D3263" s="258"/>
    </row>
    <row r="3264" spans="4:4">
      <c r="D3264" s="258"/>
    </row>
    <row r="3265" spans="4:4">
      <c r="D3265" s="258"/>
    </row>
    <row r="3266" spans="4:4">
      <c r="D3266" s="258"/>
    </row>
    <row r="3267" spans="4:4">
      <c r="D3267" s="258"/>
    </row>
    <row r="3268" spans="4:4">
      <c r="D3268" s="258"/>
    </row>
    <row r="3269" spans="4:4">
      <c r="D3269" s="258"/>
    </row>
    <row r="3270" spans="4:4">
      <c r="D3270" s="258"/>
    </row>
    <row r="3271" spans="4:4">
      <c r="D3271" s="258"/>
    </row>
    <row r="3272" spans="4:4">
      <c r="D3272" s="258"/>
    </row>
    <row r="3273" spans="4:4">
      <c r="D3273" s="258"/>
    </row>
    <row r="3274" spans="4:4">
      <c r="D3274" s="258"/>
    </row>
    <row r="3275" spans="4:4">
      <c r="D3275" s="258"/>
    </row>
    <row r="3276" spans="4:4">
      <c r="D3276" s="258"/>
    </row>
    <row r="3277" spans="4:4">
      <c r="D3277" s="258"/>
    </row>
    <row r="3278" spans="4:4">
      <c r="D3278" s="258"/>
    </row>
    <row r="3279" spans="4:4">
      <c r="D3279" s="258"/>
    </row>
    <row r="3280" spans="4:4">
      <c r="D3280" s="258"/>
    </row>
    <row r="3281" spans="4:4">
      <c r="D3281" s="258"/>
    </row>
    <row r="3282" spans="4:4">
      <c r="D3282" s="258"/>
    </row>
    <row r="3283" spans="4:4">
      <c r="D3283" s="258"/>
    </row>
    <row r="3284" spans="4:4">
      <c r="D3284" s="258"/>
    </row>
    <row r="3285" spans="4:4">
      <c r="D3285" s="258"/>
    </row>
    <row r="3286" spans="4:4">
      <c r="D3286" s="258"/>
    </row>
    <row r="3287" spans="4:4">
      <c r="D3287" s="258"/>
    </row>
    <row r="3288" spans="4:4">
      <c r="D3288" s="258"/>
    </row>
    <row r="3289" spans="4:4">
      <c r="D3289" s="258"/>
    </row>
    <row r="3290" spans="4:4">
      <c r="D3290" s="258"/>
    </row>
    <row r="3291" spans="4:4">
      <c r="D3291" s="258"/>
    </row>
    <row r="3292" spans="4:4">
      <c r="D3292" s="258"/>
    </row>
    <row r="3293" spans="4:4">
      <c r="D3293" s="258"/>
    </row>
    <row r="3294" spans="4:4">
      <c r="D3294" s="258"/>
    </row>
    <row r="3295" spans="4:4">
      <c r="D3295" s="258"/>
    </row>
    <row r="3296" spans="4:4">
      <c r="D3296" s="258"/>
    </row>
    <row r="3297" spans="4:4">
      <c r="D3297" s="258"/>
    </row>
    <row r="3298" spans="4:4">
      <c r="D3298" s="258"/>
    </row>
    <row r="3299" spans="4:4">
      <c r="D3299" s="258"/>
    </row>
    <row r="3300" spans="4:4">
      <c r="D3300" s="258"/>
    </row>
    <row r="3301" spans="4:4">
      <c r="D3301" s="258"/>
    </row>
    <row r="3302" spans="4:4">
      <c r="D3302" s="258"/>
    </row>
    <row r="3303" spans="4:4">
      <c r="D3303" s="258"/>
    </row>
    <row r="3304" spans="4:4">
      <c r="D3304" s="258"/>
    </row>
    <row r="3305" spans="4:4">
      <c r="D3305" s="258"/>
    </row>
    <row r="3306" spans="4:4">
      <c r="D3306" s="258"/>
    </row>
    <row r="3307" spans="4:4">
      <c r="D3307" s="258"/>
    </row>
    <row r="3308" spans="4:4">
      <c r="D3308" s="258"/>
    </row>
    <row r="3309" spans="4:4">
      <c r="D3309" s="258"/>
    </row>
    <row r="3310" spans="4:4">
      <c r="D3310" s="258"/>
    </row>
    <row r="3311" spans="4:4">
      <c r="D3311" s="258"/>
    </row>
    <row r="3312" spans="4:4">
      <c r="D3312" s="258"/>
    </row>
    <row r="3313" spans="4:4">
      <c r="D3313" s="258"/>
    </row>
    <row r="3314" spans="4:4">
      <c r="D3314" s="258"/>
    </row>
    <row r="3315" spans="4:4">
      <c r="D3315" s="258"/>
    </row>
    <row r="3316" spans="4:4">
      <c r="D3316" s="258"/>
    </row>
    <row r="3317" spans="4:4">
      <c r="D3317" s="258"/>
    </row>
    <row r="3318" spans="4:4">
      <c r="D3318" s="258"/>
    </row>
    <row r="3319" spans="4:4">
      <c r="D3319" s="258"/>
    </row>
    <row r="3320" spans="4:4">
      <c r="D3320" s="258"/>
    </row>
    <row r="3321" spans="4:4">
      <c r="D3321" s="258"/>
    </row>
    <row r="3322" spans="4:4">
      <c r="D3322" s="258"/>
    </row>
    <row r="3323" spans="4:4">
      <c r="D3323" s="258"/>
    </row>
    <row r="3324" spans="4:4">
      <c r="D3324" s="258"/>
    </row>
    <row r="3325" spans="4:4">
      <c r="D3325" s="258"/>
    </row>
    <row r="3326" spans="4:4">
      <c r="D3326" s="258"/>
    </row>
    <row r="3327" spans="4:4">
      <c r="D3327" s="258"/>
    </row>
    <row r="3328" spans="4:4">
      <c r="D3328" s="258"/>
    </row>
    <row r="3329" spans="4:4">
      <c r="D3329" s="258"/>
    </row>
    <row r="3330" spans="4:4">
      <c r="D3330" s="258"/>
    </row>
    <row r="3331" spans="4:4">
      <c r="D3331" s="258"/>
    </row>
    <row r="3332" spans="4:4">
      <c r="D3332" s="258"/>
    </row>
    <row r="3333" spans="4:4">
      <c r="D3333" s="258"/>
    </row>
    <row r="3334" spans="4:4">
      <c r="D3334" s="258"/>
    </row>
    <row r="3335" spans="4:4">
      <c r="D3335" s="258"/>
    </row>
    <row r="3336" spans="4:4">
      <c r="D3336" s="258"/>
    </row>
    <row r="3337" spans="4:4">
      <c r="D3337" s="258"/>
    </row>
    <row r="3338" spans="4:4">
      <c r="D3338" s="258"/>
    </row>
    <row r="3339" spans="4:4">
      <c r="D3339" s="258"/>
    </row>
    <row r="3340" spans="4:4">
      <c r="D3340" s="258"/>
    </row>
    <row r="3341" spans="4:4">
      <c r="D3341" s="258"/>
    </row>
    <row r="3342" spans="4:4">
      <c r="D3342" s="258"/>
    </row>
    <row r="3343" spans="4:4">
      <c r="D3343" s="258"/>
    </row>
    <row r="3344" spans="4:4">
      <c r="D3344" s="258"/>
    </row>
    <row r="3345" spans="4:4">
      <c r="D3345" s="258"/>
    </row>
    <row r="3346" spans="4:4">
      <c r="D3346" s="258"/>
    </row>
    <row r="3347" spans="4:4">
      <c r="D3347" s="258"/>
    </row>
    <row r="3348" spans="4:4">
      <c r="D3348" s="258"/>
    </row>
    <row r="3349" spans="4:4">
      <c r="D3349" s="258"/>
    </row>
    <row r="3350" spans="4:4">
      <c r="D3350" s="258"/>
    </row>
    <row r="3351" spans="4:4">
      <c r="D3351" s="258"/>
    </row>
    <row r="3352" spans="4:4">
      <c r="D3352" s="258"/>
    </row>
    <row r="3353" spans="4:4">
      <c r="D3353" s="258"/>
    </row>
    <row r="3354" spans="4:4">
      <c r="D3354" s="258"/>
    </row>
    <row r="3355" spans="4:4">
      <c r="D3355" s="258"/>
    </row>
    <row r="3356" spans="4:4">
      <c r="D3356" s="258"/>
    </row>
    <row r="3357" spans="4:4">
      <c r="D3357" s="258"/>
    </row>
    <row r="3358" spans="4:4">
      <c r="D3358" s="258"/>
    </row>
    <row r="3359" spans="4:4">
      <c r="D3359" s="258"/>
    </row>
    <row r="3360" spans="4:4">
      <c r="D3360" s="258"/>
    </row>
    <row r="3361" spans="4:4">
      <c r="D3361" s="258"/>
    </row>
    <row r="3362" spans="4:4">
      <c r="D3362" s="258"/>
    </row>
    <row r="3363" spans="4:4">
      <c r="D3363" s="258"/>
    </row>
    <row r="3364" spans="4:4">
      <c r="D3364" s="258"/>
    </row>
    <row r="3365" spans="4:4">
      <c r="D3365" s="258"/>
    </row>
    <row r="3366" spans="4:4">
      <c r="D3366" s="258"/>
    </row>
    <row r="3367" spans="4:4">
      <c r="D3367" s="258"/>
    </row>
    <row r="3368" spans="4:4">
      <c r="D3368" s="258"/>
    </row>
    <row r="3369" spans="4:4">
      <c r="D3369" s="258"/>
    </row>
    <row r="3370" spans="4:4">
      <c r="D3370" s="258"/>
    </row>
    <row r="3371" spans="4:4">
      <c r="D3371" s="258"/>
    </row>
    <row r="3372" spans="4:4">
      <c r="D3372" s="258"/>
    </row>
    <row r="3373" spans="4:4">
      <c r="D3373" s="258"/>
    </row>
    <row r="3374" spans="4:4">
      <c r="D3374" s="258"/>
    </row>
    <row r="3375" spans="4:4">
      <c r="D3375" s="258"/>
    </row>
    <row r="3376" spans="4:4">
      <c r="D3376" s="258"/>
    </row>
    <row r="3377" spans="4:4">
      <c r="D3377" s="258"/>
    </row>
    <row r="3378" spans="4:4">
      <c r="D3378" s="258"/>
    </row>
    <row r="3379" spans="4:4">
      <c r="D3379" s="258"/>
    </row>
    <row r="3380" spans="4:4">
      <c r="D3380" s="258"/>
    </row>
    <row r="3381" spans="4:4">
      <c r="D3381" s="258"/>
    </row>
    <row r="3382" spans="4:4">
      <c r="D3382" s="258"/>
    </row>
    <row r="3383" spans="4:4">
      <c r="D3383" s="258"/>
    </row>
    <row r="3384" spans="4:4">
      <c r="D3384" s="258"/>
    </row>
    <row r="3385" spans="4:4">
      <c r="D3385" s="258"/>
    </row>
    <row r="3386" spans="4:4">
      <c r="D3386" s="258"/>
    </row>
    <row r="3387" spans="4:4">
      <c r="D3387" s="258"/>
    </row>
    <row r="3388" spans="4:4">
      <c r="D3388" s="258"/>
    </row>
    <row r="3389" spans="4:4">
      <c r="D3389" s="258"/>
    </row>
    <row r="3390" spans="4:4">
      <c r="D3390" s="258"/>
    </row>
    <row r="3391" spans="4:4">
      <c r="D3391" s="258"/>
    </row>
    <row r="3392" spans="4:4">
      <c r="D3392" s="258"/>
    </row>
    <row r="3393" spans="4:4">
      <c r="D3393" s="258"/>
    </row>
    <row r="3394" spans="4:4">
      <c r="D3394" s="258"/>
    </row>
    <row r="3395" spans="4:4">
      <c r="D3395" s="258"/>
    </row>
    <row r="3396" spans="4:4">
      <c r="D3396" s="258"/>
    </row>
    <row r="3397" spans="4:4">
      <c r="D3397" s="258"/>
    </row>
    <row r="3398" spans="4:4">
      <c r="D3398" s="258"/>
    </row>
    <row r="3399" spans="4:4">
      <c r="D3399" s="258"/>
    </row>
    <row r="3400" spans="4:4">
      <c r="D3400" s="258"/>
    </row>
    <row r="3401" spans="4:4">
      <c r="D3401" s="258"/>
    </row>
    <row r="3402" spans="4:4">
      <c r="D3402" s="258"/>
    </row>
    <row r="3403" spans="4:4">
      <c r="D3403" s="258"/>
    </row>
    <row r="3404" spans="4:4">
      <c r="D3404" s="258"/>
    </row>
    <row r="3405" spans="4:4">
      <c r="D3405" s="258"/>
    </row>
    <row r="3406" spans="4:4">
      <c r="D3406" s="258"/>
    </row>
    <row r="3407" spans="4:4">
      <c r="D3407" s="258"/>
    </row>
    <row r="3408" spans="4:4">
      <c r="D3408" s="258"/>
    </row>
    <row r="3409" spans="4:4">
      <c r="D3409" s="258"/>
    </row>
    <row r="3410" spans="4:4">
      <c r="D3410" s="258"/>
    </row>
    <row r="3411" spans="4:4">
      <c r="D3411" s="258"/>
    </row>
    <row r="3412" spans="4:4">
      <c r="D3412" s="258"/>
    </row>
    <row r="3413" spans="4:4">
      <c r="D3413" s="258"/>
    </row>
    <row r="3414" spans="4:4">
      <c r="D3414" s="258"/>
    </row>
    <row r="3415" spans="4:4">
      <c r="D3415" s="258"/>
    </row>
    <row r="3416" spans="4:4">
      <c r="D3416" s="258"/>
    </row>
    <row r="3417" spans="4:4">
      <c r="D3417" s="258"/>
    </row>
    <row r="3418" spans="4:4">
      <c r="D3418" s="258"/>
    </row>
    <row r="3419" spans="4:4">
      <c r="D3419" s="258"/>
    </row>
    <row r="3420" spans="4:4">
      <c r="D3420" s="258"/>
    </row>
    <row r="3421" spans="4:4">
      <c r="D3421" s="258"/>
    </row>
    <row r="3422" spans="4:4">
      <c r="D3422" s="258"/>
    </row>
    <row r="3423" spans="4:4">
      <c r="D3423" s="258"/>
    </row>
    <row r="3424" spans="4:4">
      <c r="D3424" s="258"/>
    </row>
    <row r="3425" spans="4:4">
      <c r="D3425" s="258"/>
    </row>
    <row r="3426" spans="4:4">
      <c r="D3426" s="258"/>
    </row>
    <row r="3427" spans="4:4">
      <c r="D3427" s="258"/>
    </row>
    <row r="3428" spans="4:4">
      <c r="D3428" s="258"/>
    </row>
    <row r="3429" spans="4:4">
      <c r="D3429" s="258"/>
    </row>
    <row r="3430" spans="4:4">
      <c r="D3430" s="258"/>
    </row>
    <row r="3431" spans="4:4">
      <c r="D3431" s="258"/>
    </row>
    <row r="3432" spans="4:4">
      <c r="D3432" s="258"/>
    </row>
    <row r="3433" spans="4:4">
      <c r="D3433" s="258"/>
    </row>
    <row r="3434" spans="4:4">
      <c r="D3434" s="258"/>
    </row>
    <row r="3435" spans="4:4">
      <c r="D3435" s="258"/>
    </row>
    <row r="3436" spans="4:4">
      <c r="D3436" s="258"/>
    </row>
    <row r="3437" spans="4:4">
      <c r="D3437" s="258"/>
    </row>
    <row r="3438" spans="4:4">
      <c r="D3438" s="258"/>
    </row>
    <row r="3439" spans="4:4">
      <c r="D3439" s="258"/>
    </row>
    <row r="3440" spans="4:4">
      <c r="D3440" s="258"/>
    </row>
    <row r="3441" spans="4:4">
      <c r="D3441" s="258"/>
    </row>
    <row r="3442" spans="4:4">
      <c r="D3442" s="258"/>
    </row>
    <row r="3443" spans="4:4">
      <c r="D3443" s="258"/>
    </row>
    <row r="3444" spans="4:4">
      <c r="D3444" s="258"/>
    </row>
    <row r="3445" spans="4:4">
      <c r="D3445" s="258"/>
    </row>
    <row r="3446" spans="4:4">
      <c r="D3446" s="258"/>
    </row>
    <row r="3447" spans="4:4">
      <c r="D3447" s="258"/>
    </row>
    <row r="3448" spans="4:4">
      <c r="D3448" s="258"/>
    </row>
    <row r="3449" spans="4:4">
      <c r="D3449" s="258"/>
    </row>
    <row r="3450" spans="4:4">
      <c r="D3450" s="258"/>
    </row>
    <row r="3451" spans="4:4">
      <c r="D3451" s="258"/>
    </row>
    <row r="3452" spans="4:4">
      <c r="D3452" s="258"/>
    </row>
    <row r="3453" spans="4:4">
      <c r="D3453" s="258"/>
    </row>
    <row r="3454" spans="4:4">
      <c r="D3454" s="258"/>
    </row>
    <row r="3455" spans="4:4">
      <c r="D3455" s="258"/>
    </row>
    <row r="3456" spans="4:4">
      <c r="D3456" s="258"/>
    </row>
    <row r="3457" spans="4:4">
      <c r="D3457" s="258"/>
    </row>
    <row r="3458" spans="4:4">
      <c r="D3458" s="258"/>
    </row>
    <row r="3459" spans="4:4">
      <c r="D3459" s="258"/>
    </row>
    <row r="3460" spans="4:4">
      <c r="D3460" s="258"/>
    </row>
    <row r="3461" spans="4:4">
      <c r="D3461" s="258"/>
    </row>
    <row r="3462" spans="4:4">
      <c r="D3462" s="258"/>
    </row>
    <row r="3463" spans="4:4">
      <c r="D3463" s="258"/>
    </row>
    <row r="3464" spans="4:4">
      <c r="D3464" s="258"/>
    </row>
    <row r="3465" spans="4:4">
      <c r="D3465" s="258"/>
    </row>
    <row r="3466" spans="4:4">
      <c r="D3466" s="258"/>
    </row>
    <row r="3467" spans="4:4">
      <c r="D3467" s="258"/>
    </row>
    <row r="3468" spans="4:4">
      <c r="D3468" s="258"/>
    </row>
    <row r="3469" spans="4:4">
      <c r="D3469" s="258"/>
    </row>
    <row r="3470" spans="4:4">
      <c r="D3470" s="258"/>
    </row>
    <row r="3471" spans="4:4">
      <c r="D3471" s="258"/>
    </row>
    <row r="3472" spans="4:4">
      <c r="D3472" s="258"/>
    </row>
    <row r="3473" spans="4:4">
      <c r="D3473" s="258"/>
    </row>
    <row r="3474" spans="4:4">
      <c r="D3474" s="258"/>
    </row>
    <row r="3475" spans="4:4">
      <c r="D3475" s="258"/>
    </row>
    <row r="3476" spans="4:4">
      <c r="D3476" s="258"/>
    </row>
    <row r="3477" spans="4:4">
      <c r="D3477" s="258"/>
    </row>
    <row r="3478" spans="4:4">
      <c r="D3478" s="258"/>
    </row>
    <row r="3479" spans="4:4">
      <c r="D3479" s="258"/>
    </row>
    <row r="3480" spans="4:4">
      <c r="D3480" s="258"/>
    </row>
    <row r="3481" spans="4:4">
      <c r="D3481" s="258"/>
    </row>
    <row r="3482" spans="4:4">
      <c r="D3482" s="258"/>
    </row>
    <row r="3483" spans="4:4">
      <c r="D3483" s="258"/>
    </row>
    <row r="3484" spans="4:4">
      <c r="D3484" s="258"/>
    </row>
    <row r="3485" spans="4:4">
      <c r="D3485" s="258"/>
    </row>
    <row r="3486" spans="4:4">
      <c r="D3486" s="258"/>
    </row>
    <row r="3487" spans="4:4">
      <c r="D3487" s="258"/>
    </row>
    <row r="3488" spans="4:4">
      <c r="D3488" s="258"/>
    </row>
    <row r="3489" spans="4:4">
      <c r="D3489" s="258"/>
    </row>
    <row r="3490" spans="4:4">
      <c r="D3490" s="258"/>
    </row>
    <row r="3491" spans="4:4">
      <c r="D3491" s="258"/>
    </row>
    <row r="3492" spans="4:4">
      <c r="D3492" s="258"/>
    </row>
    <row r="3493" spans="4:4">
      <c r="D3493" s="258"/>
    </row>
    <row r="3494" spans="4:4">
      <c r="D3494" s="258"/>
    </row>
    <row r="3495" spans="4:4">
      <c r="D3495" s="258"/>
    </row>
    <row r="3496" spans="4:4">
      <c r="D3496" s="258"/>
    </row>
    <row r="3497" spans="4:4">
      <c r="D3497" s="258"/>
    </row>
    <row r="3498" spans="4:4">
      <c r="D3498" s="258"/>
    </row>
    <row r="3499" spans="4:4">
      <c r="D3499" s="258"/>
    </row>
    <row r="3500" spans="4:4">
      <c r="D3500" s="258"/>
    </row>
    <row r="3501" spans="4:4">
      <c r="D3501" s="258"/>
    </row>
    <row r="3502" spans="4:4">
      <c r="D3502" s="258"/>
    </row>
    <row r="3503" spans="4:4">
      <c r="D3503" s="258"/>
    </row>
    <row r="3504" spans="4:4">
      <c r="D3504" s="258"/>
    </row>
    <row r="3505" spans="4:4">
      <c r="D3505" s="258"/>
    </row>
    <row r="3506" spans="4:4">
      <c r="D3506" s="258"/>
    </row>
    <row r="3507" spans="4:4">
      <c r="D3507" s="258"/>
    </row>
    <row r="3508" spans="4:4">
      <c r="D3508" s="258"/>
    </row>
    <row r="3509" spans="4:4">
      <c r="D3509" s="258"/>
    </row>
    <row r="3510" spans="4:4">
      <c r="D3510" s="258"/>
    </row>
    <row r="3511" spans="4:4">
      <c r="D3511" s="258"/>
    </row>
    <row r="3512" spans="4:4">
      <c r="D3512" s="258"/>
    </row>
    <row r="3513" spans="4:4">
      <c r="D3513" s="258"/>
    </row>
    <row r="3514" spans="4:4">
      <c r="D3514" s="258"/>
    </row>
    <row r="3515" spans="4:4">
      <c r="D3515" s="258"/>
    </row>
    <row r="3516" spans="4:4">
      <c r="D3516" s="258"/>
    </row>
    <row r="3517" spans="4:4">
      <c r="D3517" s="258"/>
    </row>
    <row r="3518" spans="4:4">
      <c r="D3518" s="258"/>
    </row>
    <row r="3519" spans="4:4">
      <c r="D3519" s="258"/>
    </row>
    <row r="3520" spans="4:4">
      <c r="D3520" s="258"/>
    </row>
    <row r="3521" spans="4:4">
      <c r="D3521" s="258"/>
    </row>
    <row r="3522" spans="4:4">
      <c r="D3522" s="258"/>
    </row>
    <row r="3523" spans="4:4">
      <c r="D3523" s="258"/>
    </row>
    <row r="3524" spans="4:4">
      <c r="D3524" s="258"/>
    </row>
    <row r="3525" spans="4:4">
      <c r="D3525" s="258"/>
    </row>
    <row r="3526" spans="4:4">
      <c r="D3526" s="258"/>
    </row>
    <row r="3527" spans="4:4">
      <c r="D3527" s="258"/>
    </row>
    <row r="3528" spans="4:4">
      <c r="D3528" s="258"/>
    </row>
    <row r="3529" spans="4:4">
      <c r="D3529" s="258"/>
    </row>
    <row r="3530" spans="4:4">
      <c r="D3530" s="258"/>
    </row>
    <row r="3531" spans="4:4">
      <c r="D3531" s="258"/>
    </row>
    <row r="3532" spans="4:4">
      <c r="D3532" s="258"/>
    </row>
    <row r="3533" spans="4:4">
      <c r="D3533" s="258"/>
    </row>
    <row r="3534" spans="4:4">
      <c r="D3534" s="258"/>
    </row>
    <row r="3535" spans="4:4">
      <c r="D3535" s="258"/>
    </row>
    <row r="3536" spans="4:4">
      <c r="D3536" s="258"/>
    </row>
    <row r="3537" spans="4:4">
      <c r="D3537" s="258"/>
    </row>
    <row r="3538" spans="4:4">
      <c r="D3538" s="258"/>
    </row>
    <row r="3539" spans="4:4">
      <c r="D3539" s="258"/>
    </row>
    <row r="3540" spans="4:4">
      <c r="D3540" s="258"/>
    </row>
    <row r="3541" spans="4:4">
      <c r="D3541" s="258"/>
    </row>
    <row r="3542" spans="4:4">
      <c r="D3542" s="258"/>
    </row>
    <row r="3543" spans="4:4">
      <c r="D3543" s="258"/>
    </row>
    <row r="3544" spans="4:4">
      <c r="D3544" s="258"/>
    </row>
    <row r="3545" spans="4:4">
      <c r="D3545" s="258"/>
    </row>
    <row r="3546" spans="4:4">
      <c r="D3546" s="258"/>
    </row>
    <row r="3547" spans="4:4">
      <c r="D3547" s="258"/>
    </row>
    <row r="3548" spans="4:4">
      <c r="D3548" s="258"/>
    </row>
    <row r="3549" spans="4:4">
      <c r="D3549" s="258"/>
    </row>
    <row r="3550" spans="4:4">
      <c r="D3550" s="258"/>
    </row>
    <row r="3551" spans="4:4">
      <c r="D3551" s="258"/>
    </row>
    <row r="3552" spans="4:4">
      <c r="D3552" s="258"/>
    </row>
    <row r="3553" spans="4:4">
      <c r="D3553" s="258"/>
    </row>
    <row r="3554" spans="4:4">
      <c r="D3554" s="258"/>
    </row>
    <row r="3555" spans="4:4">
      <c r="D3555" s="258"/>
    </row>
    <row r="3556" spans="4:4">
      <c r="D3556" s="258"/>
    </row>
    <row r="3557" spans="4:4">
      <c r="D3557" s="258"/>
    </row>
    <row r="3558" spans="4:4">
      <c r="D3558" s="258"/>
    </row>
    <row r="3559" spans="4:4">
      <c r="D3559" s="258"/>
    </row>
    <row r="3560" spans="4:4">
      <c r="D3560" s="258"/>
    </row>
    <row r="3561" spans="4:4">
      <c r="D3561" s="258"/>
    </row>
    <row r="3562" spans="4:4">
      <c r="D3562" s="258"/>
    </row>
    <row r="3563" spans="4:4">
      <c r="D3563" s="258"/>
    </row>
    <row r="3564" spans="4:4">
      <c r="D3564" s="258"/>
    </row>
    <row r="3565" spans="4:4">
      <c r="D3565" s="258"/>
    </row>
    <row r="3566" spans="4:4">
      <c r="D3566" s="258"/>
    </row>
    <row r="3567" spans="4:4">
      <c r="D3567" s="258"/>
    </row>
    <row r="3568" spans="4:4">
      <c r="D3568" s="258"/>
    </row>
    <row r="3569" spans="4:4">
      <c r="D3569" s="258"/>
    </row>
    <row r="3570" spans="4:4">
      <c r="D3570" s="258"/>
    </row>
    <row r="3571" spans="4:4">
      <c r="D3571" s="258"/>
    </row>
    <row r="3572" spans="4:4">
      <c r="D3572" s="258"/>
    </row>
    <row r="3573" spans="4:4">
      <c r="D3573" s="258"/>
    </row>
    <row r="3574" spans="4:4">
      <c r="D3574" s="258"/>
    </row>
    <row r="3575" spans="4:4">
      <c r="D3575" s="258"/>
    </row>
    <row r="3576" spans="4:4">
      <c r="D3576" s="258"/>
    </row>
    <row r="3577" spans="4:4">
      <c r="D3577" s="258"/>
    </row>
    <row r="3578" spans="4:4">
      <c r="D3578" s="258"/>
    </row>
    <row r="3579" spans="4:4">
      <c r="D3579" s="258"/>
    </row>
    <row r="3580" spans="4:4">
      <c r="D3580" s="258"/>
    </row>
    <row r="3581" spans="4:4">
      <c r="D3581" s="258"/>
    </row>
    <row r="3582" spans="4:4">
      <c r="D3582" s="258"/>
    </row>
    <row r="3583" spans="4:4">
      <c r="D3583" s="258"/>
    </row>
    <row r="3584" spans="4:4">
      <c r="D3584" s="258"/>
    </row>
    <row r="3585" spans="4:4">
      <c r="D3585" s="258"/>
    </row>
    <row r="3586" spans="4:4">
      <c r="D3586" s="258"/>
    </row>
    <row r="3587" spans="4:4">
      <c r="D3587" s="258"/>
    </row>
    <row r="3588" spans="4:4">
      <c r="D3588" s="258"/>
    </row>
    <row r="3589" spans="4:4">
      <c r="D3589" s="258"/>
    </row>
    <row r="3590" spans="4:4">
      <c r="D3590" s="258"/>
    </row>
    <row r="3591" spans="4:4">
      <c r="D3591" s="258"/>
    </row>
    <row r="3592" spans="4:4">
      <c r="D3592" s="258"/>
    </row>
    <row r="3593" spans="4:4">
      <c r="D3593" s="258"/>
    </row>
    <row r="3594" spans="4:4">
      <c r="D3594" s="258"/>
    </row>
    <row r="3595" spans="4:4">
      <c r="D3595" s="258"/>
    </row>
    <row r="3596" spans="4:4">
      <c r="D3596" s="258"/>
    </row>
    <row r="3597" spans="4:4">
      <c r="D3597" s="258"/>
    </row>
    <row r="3598" spans="4:4">
      <c r="D3598" s="258"/>
    </row>
    <row r="3599" spans="4:4">
      <c r="D3599" s="258"/>
    </row>
    <row r="3600" spans="4:4">
      <c r="D3600" s="258"/>
    </row>
    <row r="3601" spans="4:4">
      <c r="D3601" s="258"/>
    </row>
    <row r="3602" spans="4:4">
      <c r="D3602" s="258"/>
    </row>
    <row r="3603" spans="4:4">
      <c r="D3603" s="258"/>
    </row>
    <row r="3604" spans="4:4">
      <c r="D3604" s="258"/>
    </row>
    <row r="3605" spans="4:4">
      <c r="D3605" s="258"/>
    </row>
    <row r="3606" spans="4:4">
      <c r="D3606" s="258"/>
    </row>
    <row r="3607" spans="4:4">
      <c r="D3607" s="258"/>
    </row>
    <row r="3608" spans="4:4">
      <c r="D3608" s="258"/>
    </row>
    <row r="3609" spans="4:4">
      <c r="D3609" s="258"/>
    </row>
    <row r="3610" spans="4:4">
      <c r="D3610" s="258"/>
    </row>
    <row r="3611" spans="4:4">
      <c r="D3611" s="258"/>
    </row>
    <row r="3612" spans="4:4">
      <c r="D3612" s="258"/>
    </row>
    <row r="3613" spans="4:4">
      <c r="D3613" s="258"/>
    </row>
    <row r="3614" spans="4:4">
      <c r="D3614" s="258"/>
    </row>
    <row r="3615" spans="4:4">
      <c r="D3615" s="258"/>
    </row>
    <row r="3616" spans="4:4">
      <c r="D3616" s="258"/>
    </row>
    <row r="3617" spans="4:4">
      <c r="D3617" s="258"/>
    </row>
    <row r="3618" spans="4:4">
      <c r="D3618" s="258"/>
    </row>
    <row r="3619" spans="4:4">
      <c r="D3619" s="258"/>
    </row>
    <row r="3620" spans="4:4">
      <c r="D3620" s="258"/>
    </row>
    <row r="3621" spans="4:4">
      <c r="D3621" s="258"/>
    </row>
    <row r="3622" spans="4:4">
      <c r="D3622" s="258"/>
    </row>
    <row r="3623" spans="4:4">
      <c r="D3623" s="258"/>
    </row>
    <row r="3624" spans="4:4">
      <c r="D3624" s="258"/>
    </row>
    <row r="3625" spans="4:4">
      <c r="D3625" s="258"/>
    </row>
    <row r="3626" spans="4:4">
      <c r="D3626" s="258"/>
    </row>
    <row r="3627" spans="4:4">
      <c r="D3627" s="258"/>
    </row>
    <row r="3628" spans="4:4">
      <c r="D3628" s="258"/>
    </row>
    <row r="3629" spans="4:4">
      <c r="D3629" s="258"/>
    </row>
    <row r="3630" spans="4:4">
      <c r="D3630" s="258"/>
    </row>
    <row r="3631" spans="4:4">
      <c r="D3631" s="258"/>
    </row>
    <row r="3632" spans="4:4">
      <c r="D3632" s="258"/>
    </row>
    <row r="3633" spans="4:4">
      <c r="D3633" s="258"/>
    </row>
    <row r="3634" spans="4:4">
      <c r="D3634" s="258"/>
    </row>
    <row r="3635" spans="4:4">
      <c r="D3635" s="258"/>
    </row>
    <row r="3636" spans="4:4">
      <c r="D3636" s="258"/>
    </row>
    <row r="3637" spans="4:4">
      <c r="D3637" s="258"/>
    </row>
    <row r="3638" spans="4:4">
      <c r="D3638" s="258"/>
    </row>
    <row r="3639" spans="4:4">
      <c r="D3639" s="258"/>
    </row>
    <row r="3640" spans="4:4">
      <c r="D3640" s="258"/>
    </row>
    <row r="3641" spans="4:4">
      <c r="D3641" s="258"/>
    </row>
    <row r="3642" spans="4:4">
      <c r="D3642" s="258"/>
    </row>
    <row r="3643" spans="4:4">
      <c r="D3643" s="258"/>
    </row>
    <row r="3644" spans="4:4">
      <c r="D3644" s="258"/>
    </row>
    <row r="3645" spans="4:4">
      <c r="D3645" s="258"/>
    </row>
    <row r="3646" spans="4:4">
      <c r="D3646" s="258"/>
    </row>
    <row r="3647" spans="4:4">
      <c r="D3647" s="258"/>
    </row>
    <row r="3648" spans="4:4">
      <c r="D3648" s="258"/>
    </row>
    <row r="3649" spans="4:4">
      <c r="D3649" s="258"/>
    </row>
    <row r="3650" spans="4:4">
      <c r="D3650" s="258"/>
    </row>
    <row r="3651" spans="4:4">
      <c r="D3651" s="258"/>
    </row>
    <row r="3652" spans="4:4">
      <c r="D3652" s="258"/>
    </row>
    <row r="3653" spans="4:4">
      <c r="D3653" s="258"/>
    </row>
    <row r="3654" spans="4:4">
      <c r="D3654" s="258"/>
    </row>
    <row r="3655" spans="4:4">
      <c r="D3655" s="258"/>
    </row>
    <row r="3656" spans="4:4">
      <c r="D3656" s="258"/>
    </row>
    <row r="3657" spans="4:4">
      <c r="D3657" s="258"/>
    </row>
    <row r="3658" spans="4:4">
      <c r="D3658" s="258"/>
    </row>
    <row r="3659" spans="4:4">
      <c r="D3659" s="258"/>
    </row>
    <row r="3660" spans="4:4">
      <c r="D3660" s="258"/>
    </row>
    <row r="3661" spans="4:4">
      <c r="D3661" s="258"/>
    </row>
    <row r="3662" spans="4:4">
      <c r="D3662" s="258"/>
    </row>
    <row r="3663" spans="4:4">
      <c r="D3663" s="258"/>
    </row>
    <row r="3664" spans="4:4">
      <c r="D3664" s="258"/>
    </row>
    <row r="3665" spans="4:4">
      <c r="D3665" s="258"/>
    </row>
    <row r="3666" spans="4:4">
      <c r="D3666" s="258"/>
    </row>
    <row r="3667" spans="4:4">
      <c r="D3667" s="258"/>
    </row>
    <row r="3668" spans="4:4">
      <c r="D3668" s="258"/>
    </row>
    <row r="3669" spans="4:4">
      <c r="D3669" s="258"/>
    </row>
    <row r="3670" spans="4:4">
      <c r="D3670" s="258"/>
    </row>
    <row r="3671" spans="4:4">
      <c r="D3671" s="258"/>
    </row>
    <row r="3672" spans="4:4">
      <c r="D3672" s="258"/>
    </row>
    <row r="3673" spans="4:4">
      <c r="D3673" s="258"/>
    </row>
    <row r="3674" spans="4:4">
      <c r="D3674" s="258"/>
    </row>
    <row r="3675" spans="4:4">
      <c r="D3675" s="258"/>
    </row>
    <row r="3676" spans="4:4">
      <c r="D3676" s="258"/>
    </row>
    <row r="3677" spans="4:4">
      <c r="D3677" s="258"/>
    </row>
    <row r="3678" spans="4:4">
      <c r="D3678" s="258"/>
    </row>
    <row r="3679" spans="4:4">
      <c r="D3679" s="258"/>
    </row>
    <row r="3680" spans="4:4">
      <c r="D3680" s="258"/>
    </row>
    <row r="3681" spans="4:4">
      <c r="D3681" s="258"/>
    </row>
    <row r="3682" spans="4:4">
      <c r="D3682" s="258"/>
    </row>
    <row r="3683" spans="4:4">
      <c r="D3683" s="258"/>
    </row>
    <row r="3684" spans="4:4">
      <c r="D3684" s="258"/>
    </row>
    <row r="3685" spans="4:4">
      <c r="D3685" s="258"/>
    </row>
    <row r="3686" spans="4:4">
      <c r="D3686" s="258"/>
    </row>
    <row r="3687" spans="4:4">
      <c r="D3687" s="258"/>
    </row>
    <row r="3688" spans="4:4">
      <c r="D3688" s="258"/>
    </row>
    <row r="3689" spans="4:4">
      <c r="D3689" s="258"/>
    </row>
    <row r="3690" spans="4:4">
      <c r="D3690" s="258"/>
    </row>
    <row r="3691" spans="4:4">
      <c r="D3691" s="258"/>
    </row>
    <row r="3692" spans="4:4">
      <c r="D3692" s="258"/>
    </row>
    <row r="3693" spans="4:4">
      <c r="D3693" s="258"/>
    </row>
    <row r="3694" spans="4:4">
      <c r="D3694" s="258"/>
    </row>
    <row r="3695" spans="4:4">
      <c r="D3695" s="258"/>
    </row>
    <row r="3696" spans="4:4">
      <c r="D3696" s="258"/>
    </row>
    <row r="3697" spans="4:4">
      <c r="D3697" s="258"/>
    </row>
    <row r="3698" spans="4:4">
      <c r="D3698" s="258"/>
    </row>
    <row r="3699" spans="4:4">
      <c r="D3699" s="258"/>
    </row>
    <row r="3700" spans="4:4">
      <c r="D3700" s="258"/>
    </row>
    <row r="3701" spans="4:4">
      <c r="D3701" s="258"/>
    </row>
    <row r="3702" spans="4:4">
      <c r="D3702" s="258"/>
    </row>
    <row r="3703" spans="4:4">
      <c r="D3703" s="258"/>
    </row>
    <row r="3704" spans="4:4">
      <c r="D3704" s="258"/>
    </row>
    <row r="3705" spans="4:4">
      <c r="D3705" s="258"/>
    </row>
    <row r="3706" spans="4:4">
      <c r="D3706" s="258"/>
    </row>
    <row r="3707" spans="4:4">
      <c r="D3707" s="258"/>
    </row>
    <row r="3708" spans="4:4">
      <c r="D3708" s="258"/>
    </row>
    <row r="3709" spans="4:4">
      <c r="D3709" s="258"/>
    </row>
    <row r="3710" spans="4:4">
      <c r="D3710" s="258"/>
    </row>
    <row r="3711" spans="4:4">
      <c r="D3711" s="258"/>
    </row>
    <row r="3712" spans="4:4">
      <c r="D3712" s="258"/>
    </row>
    <row r="3713" spans="4:4">
      <c r="D3713" s="258"/>
    </row>
    <row r="3714" spans="4:4">
      <c r="D3714" s="258"/>
    </row>
    <row r="3715" spans="4:4">
      <c r="D3715" s="258"/>
    </row>
    <row r="3716" spans="4:4">
      <c r="D3716" s="258"/>
    </row>
    <row r="3717" spans="4:4">
      <c r="D3717" s="258"/>
    </row>
    <row r="3718" spans="4:4">
      <c r="D3718" s="258"/>
    </row>
    <row r="3719" spans="4:4">
      <c r="D3719" s="258"/>
    </row>
    <row r="3720" spans="4:4">
      <c r="D3720" s="258"/>
    </row>
    <row r="3721" spans="4:4">
      <c r="D3721" s="258"/>
    </row>
    <row r="3722" spans="4:4">
      <c r="D3722" s="258"/>
    </row>
    <row r="3723" spans="4:4">
      <c r="D3723" s="258"/>
    </row>
    <row r="3724" spans="4:4">
      <c r="D3724" s="258"/>
    </row>
    <row r="3725" spans="4:4">
      <c r="D3725" s="258"/>
    </row>
    <row r="3726" spans="4:4">
      <c r="D3726" s="258"/>
    </row>
    <row r="3727" spans="4:4">
      <c r="D3727" s="258"/>
    </row>
    <row r="3728" spans="4:4">
      <c r="D3728" s="258"/>
    </row>
    <row r="3729" spans="4:4">
      <c r="D3729" s="258"/>
    </row>
    <row r="3730" spans="4:4">
      <c r="D3730" s="258"/>
    </row>
    <row r="3731" spans="4:4">
      <c r="D3731" s="258"/>
    </row>
    <row r="3732" spans="4:4">
      <c r="D3732" s="258"/>
    </row>
    <row r="3733" spans="4:4">
      <c r="D3733" s="258"/>
    </row>
    <row r="3734" spans="4:4">
      <c r="D3734" s="258"/>
    </row>
    <row r="3735" spans="4:4">
      <c r="D3735" s="258"/>
    </row>
    <row r="3736" spans="4:4">
      <c r="D3736" s="258"/>
    </row>
    <row r="3737" spans="4:4">
      <c r="D3737" s="258"/>
    </row>
    <row r="3738" spans="4:4">
      <c r="D3738" s="258"/>
    </row>
    <row r="3739" spans="4:4">
      <c r="D3739" s="258"/>
    </row>
    <row r="3740" spans="4:4">
      <c r="D3740" s="258"/>
    </row>
    <row r="3741" spans="4:4">
      <c r="D3741" s="258"/>
    </row>
    <row r="3742" spans="4:4">
      <c r="D3742" s="258"/>
    </row>
    <row r="3743" spans="4:4">
      <c r="D3743" s="258"/>
    </row>
    <row r="3744" spans="4:4">
      <c r="D3744" s="258"/>
    </row>
    <row r="3745" spans="4:4">
      <c r="D3745" s="258"/>
    </row>
    <row r="3746" spans="4:4">
      <c r="D3746" s="258"/>
    </row>
    <row r="3747" spans="4:4">
      <c r="D3747" s="258"/>
    </row>
    <row r="3748" spans="4:4">
      <c r="D3748" s="258"/>
    </row>
    <row r="3749" spans="4:4">
      <c r="D3749" s="258"/>
    </row>
    <row r="3750" spans="4:4">
      <c r="D3750" s="258"/>
    </row>
    <row r="3751" spans="4:4">
      <c r="D3751" s="258"/>
    </row>
    <row r="3752" spans="4:4">
      <c r="D3752" s="258"/>
    </row>
    <row r="3753" spans="4:4">
      <c r="D3753" s="258"/>
    </row>
    <row r="3754" spans="4:4">
      <c r="D3754" s="258"/>
    </row>
    <row r="3755" spans="4:4">
      <c r="D3755" s="258"/>
    </row>
    <row r="3756" spans="4:4">
      <c r="D3756" s="258"/>
    </row>
    <row r="3757" spans="4:4">
      <c r="D3757" s="258"/>
    </row>
    <row r="3758" spans="4:4">
      <c r="D3758" s="258"/>
    </row>
    <row r="3759" spans="4:4">
      <c r="D3759" s="258"/>
    </row>
    <row r="3760" spans="4:4">
      <c r="D3760" s="258"/>
    </row>
    <row r="3761" spans="4:4">
      <c r="D3761" s="258"/>
    </row>
    <row r="3762" spans="4:4">
      <c r="D3762" s="258"/>
    </row>
    <row r="3763" spans="4:4">
      <c r="D3763" s="258"/>
    </row>
    <row r="3764" spans="4:4">
      <c r="D3764" s="258"/>
    </row>
    <row r="3765" spans="4:4">
      <c r="D3765" s="258"/>
    </row>
    <row r="3766" spans="4:4">
      <c r="D3766" s="258"/>
    </row>
    <row r="3767" spans="4:4">
      <c r="D3767" s="258"/>
    </row>
    <row r="3768" spans="4:4">
      <c r="D3768" s="258"/>
    </row>
    <row r="3769" spans="4:4">
      <c r="D3769" s="258"/>
    </row>
    <row r="3770" spans="4:4">
      <c r="D3770" s="258"/>
    </row>
    <row r="3771" spans="4:4">
      <c r="D3771" s="258"/>
    </row>
    <row r="3772" spans="4:4">
      <c r="D3772" s="258"/>
    </row>
    <row r="3773" spans="4:4">
      <c r="D3773" s="258"/>
    </row>
    <row r="3774" spans="4:4">
      <c r="D3774" s="258"/>
    </row>
    <row r="3775" spans="4:4">
      <c r="D3775" s="258"/>
    </row>
    <row r="3776" spans="4:4">
      <c r="D3776" s="258"/>
    </row>
    <row r="3777" spans="4:4">
      <c r="D3777" s="258"/>
    </row>
    <row r="3778" spans="4:4">
      <c r="D3778" s="258"/>
    </row>
    <row r="3779" spans="4:4">
      <c r="D3779" s="258"/>
    </row>
    <row r="3780" spans="4:4">
      <c r="D3780" s="258"/>
    </row>
    <row r="3781" spans="4:4">
      <c r="D3781" s="258"/>
    </row>
    <row r="3782" spans="4:4">
      <c r="D3782" s="258"/>
    </row>
    <row r="3783" spans="4:4">
      <c r="D3783" s="258"/>
    </row>
    <row r="3784" spans="4:4">
      <c r="D3784" s="258"/>
    </row>
    <row r="3785" spans="4:4">
      <c r="D3785" s="258"/>
    </row>
    <row r="3786" spans="4:4">
      <c r="D3786" s="258"/>
    </row>
    <row r="3787" spans="4:4">
      <c r="D3787" s="258"/>
    </row>
    <row r="3788" spans="4:4">
      <c r="D3788" s="258"/>
    </row>
    <row r="3789" spans="4:4">
      <c r="D3789" s="258"/>
    </row>
    <row r="3790" spans="4:4">
      <c r="D3790" s="258"/>
    </row>
    <row r="3791" spans="4:4">
      <c r="D3791" s="258"/>
    </row>
    <row r="3792" spans="4:4">
      <c r="D3792" s="258"/>
    </row>
    <row r="3793" spans="4:4">
      <c r="D3793" s="258"/>
    </row>
    <row r="3794" spans="4:4">
      <c r="D3794" s="258"/>
    </row>
    <row r="3795" spans="4:4">
      <c r="D3795" s="258"/>
    </row>
    <row r="3796" spans="4:4">
      <c r="D3796" s="258"/>
    </row>
    <row r="3797" spans="4:4">
      <c r="D3797" s="258"/>
    </row>
    <row r="3798" spans="4:4">
      <c r="D3798" s="258"/>
    </row>
    <row r="3799" spans="4:4">
      <c r="D3799" s="258"/>
    </row>
    <row r="3800" spans="4:4">
      <c r="D3800" s="258"/>
    </row>
    <row r="3801" spans="4:4">
      <c r="D3801" s="258"/>
    </row>
    <row r="3802" spans="4:4">
      <c r="D3802" s="258"/>
    </row>
    <row r="3803" spans="4:4">
      <c r="D3803" s="258"/>
    </row>
    <row r="3804" spans="4:4">
      <c r="D3804" s="258"/>
    </row>
    <row r="3805" spans="4:4">
      <c r="D3805" s="258"/>
    </row>
    <row r="3806" spans="4:4">
      <c r="D3806" s="258"/>
    </row>
    <row r="3807" spans="4:4">
      <c r="D3807" s="258"/>
    </row>
    <row r="3808" spans="4:4">
      <c r="D3808" s="258"/>
    </row>
    <row r="3809" spans="4:4">
      <c r="D3809" s="258"/>
    </row>
    <row r="3810" spans="4:4">
      <c r="D3810" s="258"/>
    </row>
    <row r="3811" spans="4:4">
      <c r="D3811" s="258"/>
    </row>
    <row r="3812" spans="4:4">
      <c r="D3812" s="258"/>
    </row>
    <row r="3813" spans="4:4">
      <c r="D3813" s="258"/>
    </row>
    <row r="3814" spans="4:4">
      <c r="D3814" s="258"/>
    </row>
    <row r="3815" spans="4:4">
      <c r="D3815" s="258"/>
    </row>
    <row r="3816" spans="4:4">
      <c r="D3816" s="258"/>
    </row>
    <row r="3817" spans="4:4">
      <c r="D3817" s="258"/>
    </row>
    <row r="3818" spans="4:4">
      <c r="D3818" s="258"/>
    </row>
    <row r="3819" spans="4:4">
      <c r="D3819" s="258"/>
    </row>
    <row r="3820" spans="4:4">
      <c r="D3820" s="258"/>
    </row>
    <row r="3821" spans="4:4">
      <c r="D3821" s="258"/>
    </row>
    <row r="3822" spans="4:4">
      <c r="D3822" s="258"/>
    </row>
    <row r="3823" spans="4:4">
      <c r="D3823" s="258"/>
    </row>
    <row r="3824" spans="4:4">
      <c r="D3824" s="258"/>
    </row>
    <row r="3825" spans="4:4">
      <c r="D3825" s="258"/>
    </row>
    <row r="3826" spans="4:4">
      <c r="D3826" s="258"/>
    </row>
    <row r="3827" spans="4:4">
      <c r="D3827" s="258"/>
    </row>
    <row r="3828" spans="4:4">
      <c r="D3828" s="258"/>
    </row>
    <row r="3829" spans="4:4">
      <c r="D3829" s="258"/>
    </row>
    <row r="3830" spans="4:4">
      <c r="D3830" s="258"/>
    </row>
    <row r="3831" spans="4:4">
      <c r="D3831" s="258"/>
    </row>
    <row r="3832" spans="4:4">
      <c r="D3832" s="258"/>
    </row>
    <row r="3833" spans="4:4">
      <c r="D3833" s="258"/>
    </row>
    <row r="3834" spans="4:4">
      <c r="D3834" s="258"/>
    </row>
    <row r="3835" spans="4:4">
      <c r="D3835" s="258"/>
    </row>
    <row r="3836" spans="4:4">
      <c r="D3836" s="258"/>
    </row>
    <row r="3837" spans="4:4">
      <c r="D3837" s="258"/>
    </row>
    <row r="3838" spans="4:4">
      <c r="D3838" s="258"/>
    </row>
    <row r="3839" spans="4:4">
      <c r="D3839" s="258"/>
    </row>
    <row r="3840" spans="4:4">
      <c r="D3840" s="258"/>
    </row>
    <row r="3841" spans="4:4">
      <c r="D3841" s="258"/>
    </row>
    <row r="3842" spans="4:4">
      <c r="D3842" s="258"/>
    </row>
    <row r="3843" spans="4:4">
      <c r="D3843" s="258"/>
    </row>
    <row r="3844" spans="4:4">
      <c r="D3844" s="258"/>
    </row>
    <row r="3845" spans="4:4">
      <c r="D3845" s="258"/>
    </row>
    <row r="3846" spans="4:4">
      <c r="D3846" s="258"/>
    </row>
    <row r="3847" spans="4:4">
      <c r="D3847" s="258"/>
    </row>
    <row r="3848" spans="4:4">
      <c r="D3848" s="258"/>
    </row>
    <row r="3849" spans="4:4">
      <c r="D3849" s="258"/>
    </row>
    <row r="3850" spans="4:4">
      <c r="D3850" s="258"/>
    </row>
    <row r="3851" spans="4:4">
      <c r="D3851" s="258"/>
    </row>
    <row r="3852" spans="4:4">
      <c r="D3852" s="258"/>
    </row>
    <row r="3853" spans="4:4">
      <c r="D3853" s="258"/>
    </row>
    <row r="3854" spans="4:4">
      <c r="D3854" s="258"/>
    </row>
    <row r="3855" spans="4:4">
      <c r="D3855" s="258"/>
    </row>
    <row r="3856" spans="4:4">
      <c r="D3856" s="258"/>
    </row>
    <row r="3857" spans="4:4">
      <c r="D3857" s="258"/>
    </row>
    <row r="3858" spans="4:4">
      <c r="D3858" s="258"/>
    </row>
    <row r="3859" spans="4:4">
      <c r="D3859" s="258"/>
    </row>
    <row r="3860" spans="4:4">
      <c r="D3860" s="258"/>
    </row>
    <row r="3861" spans="4:4">
      <c r="D3861" s="258"/>
    </row>
    <row r="3862" spans="4:4">
      <c r="D3862" s="258"/>
    </row>
    <row r="3863" spans="4:4">
      <c r="D3863" s="258"/>
    </row>
    <row r="3864" spans="4:4">
      <c r="D3864" s="258"/>
    </row>
    <row r="3865" spans="4:4">
      <c r="D3865" s="258"/>
    </row>
    <row r="3866" spans="4:4">
      <c r="D3866" s="258"/>
    </row>
    <row r="3867" spans="4:4">
      <c r="D3867" s="258"/>
    </row>
    <row r="3868" spans="4:4">
      <c r="D3868" s="258"/>
    </row>
    <row r="3869" spans="4:4">
      <c r="D3869" s="258"/>
    </row>
    <row r="3870" spans="4:4">
      <c r="D3870" s="258"/>
    </row>
    <row r="3871" spans="4:4">
      <c r="D3871" s="258"/>
    </row>
    <row r="3872" spans="4:4">
      <c r="D3872" s="258"/>
    </row>
    <row r="3873" spans="4:4">
      <c r="D3873" s="258"/>
    </row>
    <row r="3874" spans="4:4">
      <c r="D3874" s="258"/>
    </row>
    <row r="3875" spans="4:4">
      <c r="D3875" s="258"/>
    </row>
    <row r="3876" spans="4:4">
      <c r="D3876" s="258"/>
    </row>
    <row r="3877" spans="4:4">
      <c r="D3877" s="258"/>
    </row>
    <row r="3878" spans="4:4">
      <c r="D3878" s="258"/>
    </row>
    <row r="3879" spans="4:4">
      <c r="D3879" s="258"/>
    </row>
    <row r="3880" spans="4:4">
      <c r="D3880" s="258"/>
    </row>
    <row r="3881" spans="4:4">
      <c r="D3881" s="258"/>
    </row>
    <row r="3882" spans="4:4">
      <c r="D3882" s="258"/>
    </row>
    <row r="3883" spans="4:4">
      <c r="D3883" s="258"/>
    </row>
    <row r="3884" spans="4:4">
      <c r="D3884" s="258"/>
    </row>
    <row r="3885" spans="4:4">
      <c r="D3885" s="258"/>
    </row>
    <row r="3886" spans="4:4">
      <c r="D3886" s="258"/>
    </row>
    <row r="3887" spans="4:4">
      <c r="D3887" s="258"/>
    </row>
    <row r="3888" spans="4:4">
      <c r="D3888" s="258"/>
    </row>
    <row r="3889" spans="4:4">
      <c r="D3889" s="258"/>
    </row>
    <row r="3890" spans="4:4">
      <c r="D3890" s="258"/>
    </row>
    <row r="3891" spans="4:4">
      <c r="D3891" s="258"/>
    </row>
    <row r="3892" spans="4:4">
      <c r="D3892" s="258"/>
    </row>
    <row r="3893" spans="4:4">
      <c r="D3893" s="258"/>
    </row>
    <row r="3894" spans="4:4">
      <c r="D3894" s="258"/>
    </row>
    <row r="3895" spans="4:4">
      <c r="D3895" s="258"/>
    </row>
    <row r="3896" spans="4:4">
      <c r="D3896" s="258"/>
    </row>
    <row r="3897" spans="4:4">
      <c r="D3897" s="258"/>
    </row>
    <row r="3898" spans="4:4">
      <c r="D3898" s="258"/>
    </row>
    <row r="3899" spans="4:4">
      <c r="D3899" s="258"/>
    </row>
    <row r="3900" spans="4:4">
      <c r="D3900" s="258"/>
    </row>
    <row r="3901" spans="4:4">
      <c r="D3901" s="258"/>
    </row>
    <row r="3902" spans="4:4">
      <c r="D3902" s="258"/>
    </row>
    <row r="3903" spans="4:4">
      <c r="D3903" s="258"/>
    </row>
    <row r="3904" spans="4:4">
      <c r="D3904" s="258"/>
    </row>
    <row r="3905" spans="4:4">
      <c r="D3905" s="258"/>
    </row>
    <row r="3906" spans="4:4">
      <c r="D3906" s="258"/>
    </row>
    <row r="3907" spans="4:4">
      <c r="D3907" s="258"/>
    </row>
    <row r="3908" spans="4:4">
      <c r="D3908" s="258"/>
    </row>
    <row r="3909" spans="4:4">
      <c r="D3909" s="258"/>
    </row>
    <row r="3910" spans="4:4">
      <c r="D3910" s="258"/>
    </row>
    <row r="3911" spans="4:4">
      <c r="D3911" s="258"/>
    </row>
    <row r="3912" spans="4:4">
      <c r="D3912" s="258"/>
    </row>
    <row r="3913" spans="4:4">
      <c r="D3913" s="258"/>
    </row>
    <row r="3914" spans="4:4">
      <c r="D3914" s="258"/>
    </row>
    <row r="3915" spans="4:4">
      <c r="D3915" s="258"/>
    </row>
    <row r="3916" spans="4:4">
      <c r="D3916" s="258"/>
    </row>
    <row r="3917" spans="4:4">
      <c r="D3917" s="258"/>
    </row>
    <row r="3918" spans="4:4">
      <c r="D3918" s="258"/>
    </row>
    <row r="3919" spans="4:4">
      <c r="D3919" s="258"/>
    </row>
    <row r="3920" spans="4:4">
      <c r="D3920" s="258"/>
    </row>
    <row r="3921" spans="4:4">
      <c r="D3921" s="258"/>
    </row>
    <row r="3922" spans="4:4">
      <c r="D3922" s="258"/>
    </row>
    <row r="3923" spans="4:4">
      <c r="D3923" s="258"/>
    </row>
    <row r="3924" spans="4:4">
      <c r="D3924" s="258"/>
    </row>
    <row r="3925" spans="4:4">
      <c r="D3925" s="258"/>
    </row>
    <row r="3926" spans="4:4">
      <c r="D3926" s="258"/>
    </row>
    <row r="3927" spans="4:4">
      <c r="D3927" s="258"/>
    </row>
    <row r="3928" spans="4:4">
      <c r="D3928" s="258"/>
    </row>
    <row r="3929" spans="4:4">
      <c r="D3929" s="258"/>
    </row>
    <row r="3930" spans="4:4">
      <c r="D3930" s="258"/>
    </row>
    <row r="3931" spans="4:4">
      <c r="D3931" s="258"/>
    </row>
    <row r="3932" spans="4:4">
      <c r="D3932" s="258"/>
    </row>
    <row r="3933" spans="4:4">
      <c r="D3933" s="258"/>
    </row>
    <row r="3934" spans="4:4">
      <c r="D3934" s="258"/>
    </row>
    <row r="3935" spans="4:4">
      <c r="D3935" s="258"/>
    </row>
    <row r="3936" spans="4:4">
      <c r="D3936" s="258"/>
    </row>
    <row r="3937" spans="4:4">
      <c r="D3937" s="258"/>
    </row>
    <row r="3938" spans="4:4">
      <c r="D3938" s="258"/>
    </row>
    <row r="3939" spans="4:4">
      <c r="D3939" s="258"/>
    </row>
    <row r="3940" spans="4:4">
      <c r="D3940" s="258"/>
    </row>
    <row r="3941" spans="4:4">
      <c r="D3941" s="258"/>
    </row>
    <row r="3942" spans="4:4">
      <c r="D3942" s="258"/>
    </row>
    <row r="3943" spans="4:4">
      <c r="D3943" s="258"/>
    </row>
    <row r="3944" spans="4:4">
      <c r="D3944" s="258"/>
    </row>
    <row r="3945" spans="4:4">
      <c r="D3945" s="258"/>
    </row>
    <row r="3946" spans="4:4">
      <c r="D3946" s="258"/>
    </row>
    <row r="3947" spans="4:4">
      <c r="D3947" s="258"/>
    </row>
    <row r="3948" spans="4:4">
      <c r="D3948" s="258"/>
    </row>
    <row r="3949" spans="4:4">
      <c r="D3949" s="258"/>
    </row>
    <row r="3950" spans="4:4">
      <c r="D3950" s="258"/>
    </row>
    <row r="3951" spans="4:4">
      <c r="D3951" s="258"/>
    </row>
    <row r="3952" spans="4:4">
      <c r="D3952" s="258"/>
    </row>
    <row r="3953" spans="4:4">
      <c r="D3953" s="258"/>
    </row>
    <row r="3954" spans="4:4">
      <c r="D3954" s="258"/>
    </row>
    <row r="3955" spans="4:4">
      <c r="D3955" s="258"/>
    </row>
    <row r="3956" spans="4:4">
      <c r="D3956" s="258"/>
    </row>
    <row r="3957" spans="4:4">
      <c r="D3957" s="258"/>
    </row>
    <row r="3958" spans="4:4">
      <c r="D3958" s="258"/>
    </row>
    <row r="3959" spans="4:4">
      <c r="D3959" s="258"/>
    </row>
    <row r="3960" spans="4:4">
      <c r="D3960" s="258"/>
    </row>
    <row r="3961" spans="4:4">
      <c r="D3961" s="258"/>
    </row>
    <row r="3962" spans="4:4">
      <c r="D3962" s="258"/>
    </row>
    <row r="3963" spans="4:4">
      <c r="D3963" s="258"/>
    </row>
    <row r="3964" spans="4:4">
      <c r="D3964" s="258"/>
    </row>
    <row r="3965" spans="4:4">
      <c r="D3965" s="258"/>
    </row>
    <row r="3966" spans="4:4">
      <c r="D3966" s="258"/>
    </row>
    <row r="3967" spans="4:4">
      <c r="D3967" s="258"/>
    </row>
    <row r="3968" spans="4:4">
      <c r="D3968" s="258"/>
    </row>
    <row r="3969" spans="4:4">
      <c r="D3969" s="258"/>
    </row>
    <row r="3970" spans="4:4">
      <c r="D3970" s="258"/>
    </row>
    <row r="3971" spans="4:4">
      <c r="D3971" s="258"/>
    </row>
    <row r="3972" spans="4:4">
      <c r="D3972" s="258"/>
    </row>
    <row r="3973" spans="4:4">
      <c r="D3973" s="258"/>
    </row>
    <row r="3974" spans="4:4">
      <c r="D3974" s="258"/>
    </row>
    <row r="3975" spans="4:4">
      <c r="D3975" s="258"/>
    </row>
    <row r="3976" spans="4:4">
      <c r="D3976" s="258"/>
    </row>
    <row r="3977" spans="4:4">
      <c r="D3977" s="258"/>
    </row>
    <row r="3978" spans="4:4">
      <c r="D3978" s="258"/>
    </row>
    <row r="3979" spans="4:4">
      <c r="D3979" s="258"/>
    </row>
    <row r="3980" spans="4:4">
      <c r="D3980" s="258"/>
    </row>
    <row r="3981" spans="4:4">
      <c r="D3981" s="258"/>
    </row>
    <row r="3982" spans="4:4">
      <c r="D3982" s="258"/>
    </row>
    <row r="3983" spans="4:4">
      <c r="D3983" s="258"/>
    </row>
    <row r="3984" spans="4:4">
      <c r="D3984" s="258"/>
    </row>
    <row r="3985" spans="4:4">
      <c r="D3985" s="258"/>
    </row>
    <row r="3986" spans="4:4">
      <c r="D3986" s="258"/>
    </row>
    <row r="3987" spans="4:4">
      <c r="D3987" s="258"/>
    </row>
    <row r="3988" spans="4:4">
      <c r="D3988" s="258"/>
    </row>
    <row r="3989" spans="4:4">
      <c r="D3989" s="258"/>
    </row>
    <row r="3990" spans="4:4">
      <c r="D3990" s="258"/>
    </row>
    <row r="3991" spans="4:4">
      <c r="D3991" s="258"/>
    </row>
    <row r="3992" spans="4:4">
      <c r="D3992" s="258"/>
    </row>
    <row r="3993" spans="4:4">
      <c r="D3993" s="258"/>
    </row>
    <row r="3994" spans="4:4">
      <c r="D3994" s="258"/>
    </row>
    <row r="3995" spans="4:4">
      <c r="D3995" s="258"/>
    </row>
    <row r="3996" spans="4:4">
      <c r="D3996" s="258"/>
    </row>
    <row r="3997" spans="4:4">
      <c r="D3997" s="258"/>
    </row>
    <row r="3998" spans="4:4">
      <c r="D3998" s="258"/>
    </row>
    <row r="3999" spans="4:4">
      <c r="D3999" s="258"/>
    </row>
    <row r="4000" spans="4:4">
      <c r="D4000" s="258"/>
    </row>
    <row r="4001" spans="4:4">
      <c r="D4001" s="258"/>
    </row>
    <row r="4002" spans="4:4">
      <c r="D4002" s="258"/>
    </row>
    <row r="4003" spans="4:4">
      <c r="D4003" s="258"/>
    </row>
    <row r="4004" spans="4:4">
      <c r="D4004" s="258"/>
    </row>
    <row r="4005" spans="4:4">
      <c r="D4005" s="258"/>
    </row>
    <row r="4006" spans="4:4">
      <c r="D4006" s="258"/>
    </row>
    <row r="4007" spans="4:4">
      <c r="D4007" s="258"/>
    </row>
    <row r="4008" spans="4:4">
      <c r="D4008" s="258"/>
    </row>
    <row r="4009" spans="4:4">
      <c r="D4009" s="258"/>
    </row>
    <row r="4010" spans="4:4">
      <c r="D4010" s="258"/>
    </row>
    <row r="4011" spans="4:4">
      <c r="D4011" s="258"/>
    </row>
    <row r="4012" spans="4:4">
      <c r="D4012" s="258"/>
    </row>
    <row r="4013" spans="4:4">
      <c r="D4013" s="258"/>
    </row>
    <row r="4014" spans="4:4">
      <c r="D4014" s="258"/>
    </row>
    <row r="4015" spans="4:4">
      <c r="D4015" s="258"/>
    </row>
    <row r="4016" spans="4:4">
      <c r="D4016" s="258"/>
    </row>
    <row r="4017" spans="4:4">
      <c r="D4017" s="258"/>
    </row>
    <row r="4018" spans="4:4">
      <c r="D4018" s="258"/>
    </row>
    <row r="4019" spans="4:4">
      <c r="D4019" s="258"/>
    </row>
    <row r="4020" spans="4:4">
      <c r="D4020" s="258"/>
    </row>
    <row r="4021" spans="4:4">
      <c r="D4021" s="258"/>
    </row>
    <row r="4022" spans="4:4">
      <c r="D4022" s="258"/>
    </row>
    <row r="4023" spans="4:4">
      <c r="D4023" s="258"/>
    </row>
    <row r="4024" spans="4:4">
      <c r="D4024" s="258"/>
    </row>
    <row r="4025" spans="4:4">
      <c r="D4025" s="258"/>
    </row>
    <row r="4026" spans="4:4">
      <c r="D4026" s="258"/>
    </row>
    <row r="4027" spans="4:4">
      <c r="D4027" s="258"/>
    </row>
    <row r="4028" spans="4:4">
      <c r="D4028" s="258"/>
    </row>
    <row r="4029" spans="4:4">
      <c r="D4029" s="258"/>
    </row>
    <row r="4030" spans="4:4">
      <c r="D4030" s="258"/>
    </row>
    <row r="4031" spans="4:4">
      <c r="D4031" s="258"/>
    </row>
    <row r="4032" spans="4:4">
      <c r="D4032" s="258"/>
    </row>
    <row r="4033" spans="4:4">
      <c r="D4033" s="258"/>
    </row>
    <row r="4034" spans="4:4">
      <c r="D4034" s="258"/>
    </row>
    <row r="4035" spans="4:4">
      <c r="D4035" s="258"/>
    </row>
    <row r="4036" spans="4:4">
      <c r="D4036" s="258"/>
    </row>
    <row r="4037" spans="4:4">
      <c r="D4037" s="258"/>
    </row>
    <row r="4038" spans="4:4">
      <c r="D4038" s="258"/>
    </row>
    <row r="4039" spans="4:4">
      <c r="D4039" s="258"/>
    </row>
    <row r="4040" spans="4:4">
      <c r="D4040" s="258"/>
    </row>
    <row r="4041" spans="4:4">
      <c r="D4041" s="258"/>
    </row>
    <row r="4042" spans="4:4">
      <c r="D4042" s="258"/>
    </row>
    <row r="4043" spans="4:4">
      <c r="D4043" s="258"/>
    </row>
    <row r="4044" spans="4:4">
      <c r="D4044" s="258"/>
    </row>
    <row r="4045" spans="4:4">
      <c r="D4045" s="258"/>
    </row>
    <row r="4046" spans="4:4">
      <c r="D4046" s="258"/>
    </row>
    <row r="4047" spans="4:4">
      <c r="D4047" s="258"/>
    </row>
    <row r="4048" spans="4:4">
      <c r="D4048" s="258"/>
    </row>
    <row r="4049" spans="4:4">
      <c r="D4049" s="258"/>
    </row>
    <row r="4050" spans="4:4">
      <c r="D4050" s="258"/>
    </row>
    <row r="4051" spans="4:4">
      <c r="D4051" s="258"/>
    </row>
    <row r="4052" spans="4:4">
      <c r="D4052" s="258"/>
    </row>
    <row r="4053" spans="4:4">
      <c r="D4053" s="258"/>
    </row>
    <row r="4054" spans="4:4">
      <c r="D4054" s="258"/>
    </row>
    <row r="4055" spans="4:4">
      <c r="D4055" s="258"/>
    </row>
    <row r="4056" spans="4:4">
      <c r="D4056" s="258"/>
    </row>
    <row r="4057" spans="4:4">
      <c r="D4057" s="258"/>
    </row>
    <row r="4058" spans="4:4">
      <c r="D4058" s="258"/>
    </row>
    <row r="4059" spans="4:4">
      <c r="D4059" s="258"/>
    </row>
    <row r="4060" spans="4:4">
      <c r="D4060" s="258"/>
    </row>
    <row r="4061" spans="4:4">
      <c r="D4061" s="258"/>
    </row>
    <row r="4062" spans="4:4">
      <c r="D4062" s="258"/>
    </row>
    <row r="4063" spans="4:4">
      <c r="D4063" s="258"/>
    </row>
    <row r="4064" spans="4:4">
      <c r="D4064" s="258"/>
    </row>
    <row r="4065" spans="4:4">
      <c r="D4065" s="258"/>
    </row>
    <row r="4066" spans="4:4">
      <c r="D4066" s="258"/>
    </row>
    <row r="4067" spans="4:4">
      <c r="D4067" s="258"/>
    </row>
    <row r="4068" spans="4:4">
      <c r="D4068" s="258"/>
    </row>
    <row r="4069" spans="4:4">
      <c r="D4069" s="258"/>
    </row>
    <row r="4070" spans="4:4">
      <c r="D4070" s="258"/>
    </row>
    <row r="4071" spans="4:4">
      <c r="D4071" s="258"/>
    </row>
    <row r="4072" spans="4:4">
      <c r="D4072" s="258"/>
    </row>
    <row r="4073" spans="4:4">
      <c r="D4073" s="258"/>
    </row>
    <row r="4074" spans="4:4">
      <c r="D4074" s="258"/>
    </row>
    <row r="4075" spans="4:4">
      <c r="D4075" s="258"/>
    </row>
    <row r="4076" spans="4:4">
      <c r="D4076" s="258"/>
    </row>
    <row r="4077" spans="4:4">
      <c r="D4077" s="258"/>
    </row>
    <row r="4078" spans="4:4">
      <c r="D4078" s="258"/>
    </row>
    <row r="4079" spans="4:4">
      <c r="D4079" s="258"/>
    </row>
    <row r="4080" spans="4:4">
      <c r="D4080" s="258"/>
    </row>
    <row r="4081" spans="4:4">
      <c r="D4081" s="258"/>
    </row>
    <row r="4082" spans="4:4">
      <c r="D4082" s="258"/>
    </row>
    <row r="4083" spans="4:4">
      <c r="D4083" s="258"/>
    </row>
    <row r="4084" spans="4:4">
      <c r="D4084" s="258"/>
    </row>
    <row r="4085" spans="4:4">
      <c r="D4085" s="258"/>
    </row>
    <row r="4086" spans="4:4">
      <c r="D4086" s="258"/>
    </row>
    <row r="4087" spans="4:4">
      <c r="D4087" s="258"/>
    </row>
    <row r="4088" spans="4:4">
      <c r="D4088" s="258"/>
    </row>
    <row r="4089" spans="4:4">
      <c r="D4089" s="258"/>
    </row>
    <row r="4090" spans="4:4">
      <c r="D4090" s="258"/>
    </row>
    <row r="4091" spans="4:4">
      <c r="D4091" s="258"/>
    </row>
    <row r="4092" spans="4:4">
      <c r="D4092" s="258"/>
    </row>
    <row r="4093" spans="4:4">
      <c r="D4093" s="258"/>
    </row>
    <row r="4094" spans="4:4">
      <c r="D4094" s="258"/>
    </row>
    <row r="4095" spans="4:4">
      <c r="D4095" s="258"/>
    </row>
    <row r="4096" spans="4:4">
      <c r="D4096" s="258"/>
    </row>
    <row r="4097" spans="4:4">
      <c r="D4097" s="258"/>
    </row>
    <row r="4098" spans="4:4">
      <c r="D4098" s="258"/>
    </row>
    <row r="4099" spans="4:4">
      <c r="D4099" s="258"/>
    </row>
    <row r="4100" spans="4:4">
      <c r="D4100" s="258"/>
    </row>
    <row r="4101" spans="4:4">
      <c r="D4101" s="258"/>
    </row>
    <row r="4102" spans="4:4">
      <c r="D4102" s="258"/>
    </row>
    <row r="4103" spans="4:4">
      <c r="D4103" s="258"/>
    </row>
    <row r="4104" spans="4:4">
      <c r="D4104" s="258"/>
    </row>
    <row r="4105" spans="4:4">
      <c r="D4105" s="258"/>
    </row>
    <row r="4106" spans="4:4">
      <c r="D4106" s="258"/>
    </row>
    <row r="4107" spans="4:4">
      <c r="D4107" s="258"/>
    </row>
    <row r="4108" spans="4:4">
      <c r="D4108" s="258"/>
    </row>
    <row r="4109" spans="4:4">
      <c r="D4109" s="258"/>
    </row>
    <row r="4110" spans="4:4">
      <c r="D4110" s="258"/>
    </row>
    <row r="4111" spans="4:4">
      <c r="D4111" s="258"/>
    </row>
    <row r="4112" spans="4:4">
      <c r="D4112" s="258"/>
    </row>
    <row r="4113" spans="4:4">
      <c r="D4113" s="258"/>
    </row>
    <row r="4114" spans="4:4">
      <c r="D4114" s="258"/>
    </row>
    <row r="4115" spans="4:4">
      <c r="D4115" s="258"/>
    </row>
    <row r="4116" spans="4:4">
      <c r="D4116" s="258"/>
    </row>
    <row r="4117" spans="4:4">
      <c r="D4117" s="258"/>
    </row>
    <row r="4118" spans="4:4">
      <c r="D4118" s="258"/>
    </row>
    <row r="4119" spans="4:4">
      <c r="D4119" s="258"/>
    </row>
    <row r="4120" spans="4:4">
      <c r="D4120" s="258"/>
    </row>
    <row r="4121" spans="4:4">
      <c r="D4121" s="258"/>
    </row>
    <row r="4122" spans="4:4">
      <c r="D4122" s="258"/>
    </row>
    <row r="4123" spans="4:4">
      <c r="D4123" s="258"/>
    </row>
    <row r="4124" spans="4:4">
      <c r="D4124" s="258"/>
    </row>
    <row r="4125" spans="4:4">
      <c r="D4125" s="258"/>
    </row>
    <row r="4126" spans="4:4">
      <c r="D4126" s="258"/>
    </row>
    <row r="4127" spans="4:4">
      <c r="D4127" s="258"/>
    </row>
    <row r="4128" spans="4:4">
      <c r="D4128" s="258"/>
    </row>
    <row r="4129" spans="4:4">
      <c r="D4129" s="258"/>
    </row>
    <row r="4130" spans="4:4">
      <c r="D4130" s="258"/>
    </row>
    <row r="4131" spans="4:4">
      <c r="D4131" s="258"/>
    </row>
    <row r="4132" spans="4:4">
      <c r="D4132" s="258"/>
    </row>
    <row r="4133" spans="4:4">
      <c r="D4133" s="258"/>
    </row>
    <row r="4134" spans="4:4">
      <c r="D4134" s="258"/>
    </row>
    <row r="4135" spans="4:4">
      <c r="D4135" s="258"/>
    </row>
    <row r="4136" spans="4:4">
      <c r="D4136" s="258"/>
    </row>
    <row r="4137" spans="4:4">
      <c r="D4137" s="258"/>
    </row>
    <row r="4138" spans="4:4">
      <c r="D4138" s="258"/>
    </row>
    <row r="4139" spans="4:4">
      <c r="D4139" s="258"/>
    </row>
    <row r="4140" spans="4:4">
      <c r="D4140" s="258"/>
    </row>
    <row r="4141" spans="4:4">
      <c r="D4141" s="258"/>
    </row>
    <row r="4142" spans="4:4">
      <c r="D4142" s="258"/>
    </row>
    <row r="4143" spans="4:4">
      <c r="D4143" s="258"/>
    </row>
    <row r="4144" spans="4:4">
      <c r="D4144" s="258"/>
    </row>
    <row r="4145" spans="4:4">
      <c r="D4145" s="258"/>
    </row>
    <row r="4146" spans="4:4">
      <c r="D4146" s="258"/>
    </row>
    <row r="4147" spans="4:4">
      <c r="D4147" s="258"/>
    </row>
    <row r="4148" spans="4:4">
      <c r="D4148" s="258"/>
    </row>
    <row r="4149" spans="4:4">
      <c r="D4149" s="258"/>
    </row>
    <row r="4150" spans="4:4">
      <c r="D4150" s="258"/>
    </row>
    <row r="4151" spans="4:4">
      <c r="D4151" s="258"/>
    </row>
    <row r="4152" spans="4:4">
      <c r="D4152" s="258"/>
    </row>
    <row r="4153" spans="4:4">
      <c r="D4153" s="258"/>
    </row>
    <row r="4154" spans="4:4">
      <c r="D4154" s="258"/>
    </row>
    <row r="4155" spans="4:4">
      <c r="D4155" s="258"/>
    </row>
    <row r="4156" spans="4:4">
      <c r="D4156" s="258"/>
    </row>
    <row r="4157" spans="4:4">
      <c r="D4157" s="258"/>
    </row>
    <row r="4158" spans="4:4">
      <c r="D4158" s="258"/>
    </row>
    <row r="4159" spans="4:4">
      <c r="D4159" s="258"/>
    </row>
    <row r="4160" spans="4:4">
      <c r="D4160" s="258"/>
    </row>
    <row r="4161" spans="4:4">
      <c r="D4161" s="258"/>
    </row>
    <row r="4162" spans="4:4">
      <c r="D4162" s="258"/>
    </row>
    <row r="4163" spans="4:4">
      <c r="D4163" s="258"/>
    </row>
    <row r="4164" spans="4:4">
      <c r="D4164" s="258"/>
    </row>
    <row r="4165" spans="4:4">
      <c r="D4165" s="258"/>
    </row>
    <row r="4166" spans="4:4">
      <c r="D4166" s="258"/>
    </row>
    <row r="4167" spans="4:4">
      <c r="D4167" s="258"/>
    </row>
    <row r="4168" spans="4:4">
      <c r="D4168" s="258"/>
    </row>
    <row r="4169" spans="4:4">
      <c r="D4169" s="258"/>
    </row>
    <row r="4170" spans="4:4">
      <c r="D4170" s="258"/>
    </row>
    <row r="4171" spans="4:4">
      <c r="D4171" s="258"/>
    </row>
    <row r="4172" spans="4:4">
      <c r="D4172" s="258"/>
    </row>
    <row r="4173" spans="4:4">
      <c r="D4173" s="258"/>
    </row>
    <row r="4174" spans="4:4">
      <c r="D4174" s="258"/>
    </row>
    <row r="4175" spans="4:4">
      <c r="D4175" s="258"/>
    </row>
    <row r="4176" spans="4:4">
      <c r="D4176" s="258"/>
    </row>
    <row r="4177" spans="4:4">
      <c r="D4177" s="258"/>
    </row>
    <row r="4178" spans="4:4">
      <c r="D4178" s="258"/>
    </row>
    <row r="4179" spans="4:4">
      <c r="D4179" s="258"/>
    </row>
    <row r="4180" spans="4:4">
      <c r="D4180" s="258"/>
    </row>
    <row r="4181" spans="4:4">
      <c r="D4181" s="258"/>
    </row>
    <row r="4182" spans="4:4">
      <c r="D4182" s="258"/>
    </row>
    <row r="4183" spans="4:4">
      <c r="D4183" s="258"/>
    </row>
    <row r="4184" spans="4:4">
      <c r="D4184" s="258"/>
    </row>
    <row r="4185" spans="4:4">
      <c r="D4185" s="258"/>
    </row>
    <row r="4186" spans="4:4">
      <c r="D4186" s="258"/>
    </row>
    <row r="4187" spans="4:4">
      <c r="D4187" s="258"/>
    </row>
    <row r="4188" spans="4:4">
      <c r="D4188" s="258"/>
    </row>
    <row r="4189" spans="4:4">
      <c r="D4189" s="258"/>
    </row>
    <row r="4190" spans="4:4">
      <c r="D4190" s="258"/>
    </row>
    <row r="4191" spans="4:4">
      <c r="D4191" s="258"/>
    </row>
    <row r="4192" spans="4:4">
      <c r="D4192" s="258"/>
    </row>
    <row r="4193" spans="4:4">
      <c r="D4193" s="258"/>
    </row>
    <row r="4194" spans="4:4">
      <c r="D4194" s="258"/>
    </row>
    <row r="4195" spans="4:4">
      <c r="D4195" s="258"/>
    </row>
    <row r="4196" spans="4:4">
      <c r="D4196" s="258"/>
    </row>
    <row r="4197" spans="4:4">
      <c r="D4197" s="258"/>
    </row>
    <row r="4198" spans="4:4">
      <c r="D4198" s="258"/>
    </row>
    <row r="4199" spans="4:4">
      <c r="D4199" s="258"/>
    </row>
    <row r="4200" spans="4:4">
      <c r="D4200" s="258"/>
    </row>
    <row r="4201" spans="4:4">
      <c r="D4201" s="258"/>
    </row>
    <row r="4202" spans="4:4">
      <c r="D4202" s="258"/>
    </row>
    <row r="4203" spans="4:4">
      <c r="D4203" s="258"/>
    </row>
    <row r="4204" spans="4:4">
      <c r="D4204" s="258"/>
    </row>
    <row r="4205" spans="4:4">
      <c r="D4205" s="258"/>
    </row>
    <row r="4206" spans="4:4">
      <c r="D4206" s="258"/>
    </row>
    <row r="4207" spans="4:4">
      <c r="D4207" s="258"/>
    </row>
    <row r="4208" spans="4:4">
      <c r="D4208" s="258"/>
    </row>
    <row r="4209" spans="4:4">
      <c r="D4209" s="258"/>
    </row>
    <row r="4210" spans="4:4">
      <c r="D4210" s="258"/>
    </row>
    <row r="4211" spans="4:4">
      <c r="D4211" s="258"/>
    </row>
    <row r="4212" spans="4:4">
      <c r="D4212" s="258"/>
    </row>
    <row r="4213" spans="4:4">
      <c r="D4213" s="258"/>
    </row>
    <row r="4214" spans="4:4">
      <c r="D4214" s="258"/>
    </row>
    <row r="4215" spans="4:4">
      <c r="D4215" s="258"/>
    </row>
    <row r="4216" spans="4:4">
      <c r="D4216" s="258"/>
    </row>
    <row r="4217" spans="4:4">
      <c r="D4217" s="258"/>
    </row>
    <row r="4218" spans="4:4">
      <c r="D4218" s="258"/>
    </row>
    <row r="4219" spans="4:4">
      <c r="D4219" s="258"/>
    </row>
    <row r="4220" spans="4:4">
      <c r="D4220" s="258"/>
    </row>
    <row r="4221" spans="4:4">
      <c r="D4221" s="258"/>
    </row>
    <row r="4222" spans="4:4">
      <c r="D4222" s="258"/>
    </row>
    <row r="4223" spans="4:4">
      <c r="D4223" s="258"/>
    </row>
    <row r="4224" spans="4:4">
      <c r="D4224" s="258"/>
    </row>
    <row r="4225" spans="4:4">
      <c r="D4225" s="258"/>
    </row>
    <row r="4226" spans="4:4">
      <c r="D4226" s="258"/>
    </row>
    <row r="4227" spans="4:4">
      <c r="D4227" s="258"/>
    </row>
    <row r="4228" spans="4:4">
      <c r="D4228" s="258"/>
    </row>
    <row r="4229" spans="4:4">
      <c r="D4229" s="258"/>
    </row>
    <row r="4230" spans="4:4">
      <c r="D4230" s="258"/>
    </row>
    <row r="4231" spans="4:4">
      <c r="D4231" s="258"/>
    </row>
    <row r="4232" spans="4:4">
      <c r="D4232" s="258"/>
    </row>
    <row r="4233" spans="4:4">
      <c r="D4233" s="258"/>
    </row>
    <row r="4234" spans="4:4">
      <c r="D4234" s="258"/>
    </row>
    <row r="4235" spans="4:4">
      <c r="D4235" s="258"/>
    </row>
    <row r="4236" spans="4:4">
      <c r="D4236" s="258"/>
    </row>
    <row r="4237" spans="4:4">
      <c r="D4237" s="258"/>
    </row>
    <row r="4238" spans="4:4">
      <c r="D4238" s="258"/>
    </row>
    <row r="4239" spans="4:4">
      <c r="D4239" s="258"/>
    </row>
    <row r="4240" spans="4:4">
      <c r="D4240" s="258"/>
    </row>
    <row r="4241" spans="4:4">
      <c r="D4241" s="258"/>
    </row>
    <row r="4242" spans="4:4">
      <c r="D4242" s="258"/>
    </row>
    <row r="4243" spans="4:4">
      <c r="D4243" s="258"/>
    </row>
    <row r="4244" spans="4:4">
      <c r="D4244" s="258"/>
    </row>
    <row r="4245" spans="4:4">
      <c r="D4245" s="258"/>
    </row>
    <row r="4246" spans="4:4">
      <c r="D4246" s="258"/>
    </row>
    <row r="4247" spans="4:4">
      <c r="D4247" s="258"/>
    </row>
    <row r="4248" spans="4:4">
      <c r="D4248" s="258"/>
    </row>
    <row r="4249" spans="4:4">
      <c r="D4249" s="258"/>
    </row>
    <row r="4250" spans="4:4">
      <c r="D4250" s="258"/>
    </row>
    <row r="4251" spans="4:4">
      <c r="D4251" s="258"/>
    </row>
    <row r="4252" spans="4:4">
      <c r="D4252" s="258"/>
    </row>
    <row r="4253" spans="4:4">
      <c r="D4253" s="258"/>
    </row>
    <row r="4254" spans="4:4">
      <c r="D4254" s="258"/>
    </row>
    <row r="4255" spans="4:4">
      <c r="D4255" s="258"/>
    </row>
    <row r="4256" spans="4:4">
      <c r="D4256" s="258"/>
    </row>
    <row r="4257" spans="4:4">
      <c r="D4257" s="258"/>
    </row>
    <row r="4258" spans="4:4">
      <c r="D4258" s="258"/>
    </row>
    <row r="4259" spans="4:4">
      <c r="D4259" s="258"/>
    </row>
    <row r="4260" spans="4:4">
      <c r="D4260" s="258"/>
    </row>
    <row r="4261" spans="4:4">
      <c r="D4261" s="258"/>
    </row>
    <row r="4262" spans="4:4">
      <c r="D4262" s="258"/>
    </row>
    <row r="4263" spans="4:4">
      <c r="D4263" s="258"/>
    </row>
    <row r="4264" spans="4:4">
      <c r="D4264" s="258"/>
    </row>
    <row r="4265" spans="4:4">
      <c r="D4265" s="258"/>
    </row>
    <row r="4266" spans="4:4">
      <c r="D4266" s="258"/>
    </row>
    <row r="4267" spans="4:4">
      <c r="D4267" s="258"/>
    </row>
    <row r="4268" spans="4:4">
      <c r="D4268" s="258"/>
    </row>
    <row r="4269" spans="4:4">
      <c r="D4269" s="258"/>
    </row>
    <row r="4270" spans="4:4">
      <c r="D4270" s="258"/>
    </row>
    <row r="4271" spans="4:4">
      <c r="D4271" s="258"/>
    </row>
    <row r="4272" spans="4:4">
      <c r="D4272" s="258"/>
    </row>
    <row r="4273" spans="4:4">
      <c r="D4273" s="258"/>
    </row>
    <row r="4274" spans="4:4">
      <c r="D4274" s="258"/>
    </row>
    <row r="4275" spans="4:4">
      <c r="D4275" s="258"/>
    </row>
    <row r="4276" spans="4:4">
      <c r="D4276" s="258"/>
    </row>
    <row r="4277" spans="4:4">
      <c r="D4277" s="258"/>
    </row>
    <row r="4278" spans="4:4">
      <c r="D4278" s="258"/>
    </row>
    <row r="4279" spans="4:4">
      <c r="D4279" s="258"/>
    </row>
    <row r="4280" spans="4:4">
      <c r="D4280" s="258"/>
    </row>
    <row r="4281" spans="4:4">
      <c r="D4281" s="258"/>
    </row>
    <row r="4282" spans="4:4">
      <c r="D4282" s="258"/>
    </row>
    <row r="4283" spans="4:4">
      <c r="D4283" s="258"/>
    </row>
    <row r="4284" spans="4:4">
      <c r="D4284" s="258"/>
    </row>
    <row r="4285" spans="4:4">
      <c r="D4285" s="258"/>
    </row>
    <row r="4286" spans="4:4">
      <c r="D4286" s="258"/>
    </row>
    <row r="4287" spans="4:4">
      <c r="D4287" s="258"/>
    </row>
    <row r="4288" spans="4:4">
      <c r="D4288" s="258"/>
    </row>
    <row r="4289" spans="4:4">
      <c r="D4289" s="258"/>
    </row>
    <row r="4290" spans="4:4">
      <c r="D4290" s="258"/>
    </row>
    <row r="4291" spans="4:4">
      <c r="D4291" s="258"/>
    </row>
    <row r="4292" spans="4:4">
      <c r="D4292" s="258"/>
    </row>
    <row r="4293" spans="4:4">
      <c r="D4293" s="258"/>
    </row>
    <row r="4294" spans="4:4">
      <c r="D4294" s="258"/>
    </row>
    <row r="4295" spans="4:4">
      <c r="D4295" s="258"/>
    </row>
    <row r="4296" spans="4:4">
      <c r="D4296" s="258"/>
    </row>
    <row r="4297" spans="4:4">
      <c r="D4297" s="258"/>
    </row>
    <row r="4298" spans="4:4">
      <c r="D4298" s="258"/>
    </row>
    <row r="4299" spans="4:4">
      <c r="D4299" s="258"/>
    </row>
    <row r="4300" spans="4:4">
      <c r="D4300" s="258"/>
    </row>
    <row r="4301" spans="4:4">
      <c r="D4301" s="258"/>
    </row>
    <row r="4302" spans="4:4">
      <c r="D4302" s="258"/>
    </row>
    <row r="4303" spans="4:4">
      <c r="D4303" s="258"/>
    </row>
    <row r="4304" spans="4:4">
      <c r="D4304" s="258"/>
    </row>
    <row r="4305" spans="4:4">
      <c r="D4305" s="258"/>
    </row>
    <row r="4306" spans="4:4">
      <c r="D4306" s="258"/>
    </row>
    <row r="4307" spans="4:4">
      <c r="D4307" s="258"/>
    </row>
    <row r="4308" spans="4:4">
      <c r="D4308" s="258"/>
    </row>
    <row r="4309" spans="4:4">
      <c r="D4309" s="258"/>
    </row>
    <row r="4310" spans="4:4">
      <c r="D4310" s="258"/>
    </row>
    <row r="4311" spans="4:4">
      <c r="D4311" s="258"/>
    </row>
    <row r="4312" spans="4:4">
      <c r="D4312" s="258"/>
    </row>
    <row r="4313" spans="4:4">
      <c r="D4313" s="258"/>
    </row>
    <row r="4314" spans="4:4">
      <c r="D4314" s="258"/>
    </row>
    <row r="4315" spans="4:4">
      <c r="D4315" s="258"/>
    </row>
    <row r="4316" spans="4:4">
      <c r="D4316" s="258"/>
    </row>
    <row r="4317" spans="4:4">
      <c r="D4317" s="258"/>
    </row>
    <row r="4318" spans="4:4">
      <c r="D4318" s="258"/>
    </row>
    <row r="4319" spans="4:4">
      <c r="D4319" s="258"/>
    </row>
    <row r="4320" spans="4:4">
      <c r="D4320" s="258"/>
    </row>
    <row r="4321" spans="4:4">
      <c r="D4321" s="258"/>
    </row>
    <row r="4322" spans="4:4">
      <c r="D4322" s="258"/>
    </row>
    <row r="4323" spans="4:4">
      <c r="D4323" s="258"/>
    </row>
    <row r="4324" spans="4:4">
      <c r="D4324" s="258"/>
    </row>
    <row r="4325" spans="4:4">
      <c r="D4325" s="258"/>
    </row>
    <row r="4326" spans="4:4">
      <c r="D4326" s="258"/>
    </row>
    <row r="4327" spans="4:4">
      <c r="D4327" s="258"/>
    </row>
    <row r="4328" spans="4:4">
      <c r="D4328" s="258"/>
    </row>
    <row r="4329" spans="4:4">
      <c r="D4329" s="258"/>
    </row>
    <row r="4330" spans="4:4">
      <c r="D4330" s="258"/>
    </row>
    <row r="4331" spans="4:4">
      <c r="D4331" s="258"/>
    </row>
    <row r="4332" spans="4:4">
      <c r="D4332" s="258"/>
    </row>
    <row r="4333" spans="4:4">
      <c r="D4333" s="258"/>
    </row>
    <row r="4334" spans="4:4">
      <c r="D4334" s="258"/>
    </row>
    <row r="4335" spans="4:4">
      <c r="D4335" s="258"/>
    </row>
    <row r="4336" spans="4:4">
      <c r="D4336" s="258"/>
    </row>
    <row r="4337" spans="4:4">
      <c r="D4337" s="258"/>
    </row>
    <row r="4338" spans="4:4">
      <c r="D4338" s="258"/>
    </row>
    <row r="4339" spans="4:4">
      <c r="D4339" s="258"/>
    </row>
    <row r="4340" spans="4:4">
      <c r="D4340" s="258"/>
    </row>
    <row r="4341" spans="4:4">
      <c r="D4341" s="258"/>
    </row>
    <row r="4342" spans="4:4">
      <c r="D4342" s="258"/>
    </row>
    <row r="4343" spans="4:4">
      <c r="D4343" s="258"/>
    </row>
    <row r="4344" spans="4:4">
      <c r="D4344" s="258"/>
    </row>
    <row r="4345" spans="4:4">
      <c r="D4345" s="258"/>
    </row>
    <row r="4346" spans="4:4">
      <c r="D4346" s="258"/>
    </row>
    <row r="4347" spans="4:4">
      <c r="D4347" s="258"/>
    </row>
    <row r="4348" spans="4:4">
      <c r="D4348" s="258"/>
    </row>
    <row r="4349" spans="4:4">
      <c r="D4349" s="258"/>
    </row>
    <row r="4350" spans="4:4">
      <c r="D4350" s="258"/>
    </row>
    <row r="4351" spans="4:4">
      <c r="D4351" s="258"/>
    </row>
    <row r="4352" spans="4:4">
      <c r="D4352" s="258"/>
    </row>
    <row r="4353" spans="4:4">
      <c r="D4353" s="258"/>
    </row>
    <row r="4354" spans="4:4">
      <c r="D4354" s="258"/>
    </row>
    <row r="4355" spans="4:4">
      <c r="D4355" s="258"/>
    </row>
    <row r="4356" spans="4:4">
      <c r="D4356" s="258"/>
    </row>
    <row r="4357" spans="4:4">
      <c r="D4357" s="258"/>
    </row>
    <row r="4358" spans="4:4">
      <c r="D4358" s="258"/>
    </row>
    <row r="4359" spans="4:4">
      <c r="D4359" s="258"/>
    </row>
    <row r="4360" spans="4:4">
      <c r="D4360" s="258"/>
    </row>
    <row r="4361" spans="4:4">
      <c r="D4361" s="258"/>
    </row>
    <row r="4362" spans="4:4">
      <c r="D4362" s="258"/>
    </row>
    <row r="4363" spans="4:4">
      <c r="D4363" s="258"/>
    </row>
    <row r="4364" spans="4:4">
      <c r="D4364" s="258"/>
    </row>
    <row r="4365" spans="4:4">
      <c r="D4365" s="258"/>
    </row>
    <row r="4366" spans="4:4">
      <c r="D4366" s="258"/>
    </row>
    <row r="4367" spans="4:4">
      <c r="D4367" s="258"/>
    </row>
    <row r="4368" spans="4:4">
      <c r="D4368" s="258"/>
    </row>
    <row r="4369" spans="4:4">
      <c r="D4369" s="258"/>
    </row>
    <row r="4370" spans="4:4">
      <c r="D4370" s="258"/>
    </row>
    <row r="4371" spans="4:4">
      <c r="D4371" s="258"/>
    </row>
    <row r="4372" spans="4:4">
      <c r="D4372" s="258"/>
    </row>
    <row r="4373" spans="4:4">
      <c r="D4373" s="258"/>
    </row>
    <row r="4374" spans="4:4">
      <c r="D4374" s="258"/>
    </row>
    <row r="4375" spans="4:4">
      <c r="D4375" s="258"/>
    </row>
    <row r="4376" spans="4:4">
      <c r="D4376" s="258"/>
    </row>
    <row r="4377" spans="4:4">
      <c r="D4377" s="258"/>
    </row>
    <row r="4378" spans="4:4">
      <c r="D4378" s="258"/>
    </row>
    <row r="4379" spans="4:4">
      <c r="D4379" s="258"/>
    </row>
    <row r="4380" spans="4:4">
      <c r="D4380" s="258"/>
    </row>
    <row r="4381" spans="4:4">
      <c r="D4381" s="258"/>
    </row>
    <row r="4382" spans="4:4">
      <c r="D4382" s="258"/>
    </row>
    <row r="4383" spans="4:4">
      <c r="D4383" s="258"/>
    </row>
    <row r="4384" spans="4:4">
      <c r="D4384" s="258"/>
    </row>
    <row r="4385" spans="4:4">
      <c r="D4385" s="258"/>
    </row>
    <row r="4386" spans="4:4">
      <c r="D4386" s="258"/>
    </row>
    <row r="4387" spans="4:4">
      <c r="D4387" s="258"/>
    </row>
    <row r="4388" spans="4:4">
      <c r="D4388" s="258"/>
    </row>
    <row r="4389" spans="4:4">
      <c r="D4389" s="258"/>
    </row>
    <row r="4390" spans="4:4">
      <c r="D4390" s="258"/>
    </row>
    <row r="4391" spans="4:4">
      <c r="D4391" s="258"/>
    </row>
    <row r="4392" spans="4:4">
      <c r="D4392" s="258"/>
    </row>
    <row r="4393" spans="4:4">
      <c r="D4393" s="258"/>
    </row>
    <row r="4394" spans="4:4">
      <c r="D4394" s="258"/>
    </row>
    <row r="4395" spans="4:4">
      <c r="D4395" s="258"/>
    </row>
    <row r="4396" spans="4:4">
      <c r="D4396" s="258"/>
    </row>
    <row r="4397" spans="4:4">
      <c r="D4397" s="258"/>
    </row>
    <row r="4398" spans="4:4">
      <c r="D4398" s="258"/>
    </row>
    <row r="4399" spans="4:4">
      <c r="D4399" s="258"/>
    </row>
    <row r="4400" spans="4:4">
      <c r="D4400" s="258"/>
    </row>
    <row r="4401" spans="4:4">
      <c r="D4401" s="258"/>
    </row>
    <row r="4402" spans="4:4">
      <c r="D4402" s="258"/>
    </row>
    <row r="4403" spans="4:4">
      <c r="D4403" s="258"/>
    </row>
    <row r="4404" spans="4:4">
      <c r="D4404" s="258"/>
    </row>
    <row r="4405" spans="4:4">
      <c r="D4405" s="258"/>
    </row>
    <row r="4406" spans="4:4">
      <c r="D4406" s="258"/>
    </row>
    <row r="4407" spans="4:4">
      <c r="D4407" s="258"/>
    </row>
    <row r="4408" spans="4:4">
      <c r="D4408" s="258"/>
    </row>
    <row r="4409" spans="4:4">
      <c r="D4409" s="258"/>
    </row>
    <row r="4410" spans="4:4">
      <c r="D4410" s="258"/>
    </row>
    <row r="4411" spans="4:4">
      <c r="D4411" s="258"/>
    </row>
    <row r="4412" spans="4:4">
      <c r="D4412" s="258"/>
    </row>
    <row r="4413" spans="4:4">
      <c r="D4413" s="258"/>
    </row>
    <row r="4414" spans="4:4">
      <c r="D4414" s="258"/>
    </row>
    <row r="4415" spans="4:4">
      <c r="D4415" s="258"/>
    </row>
    <row r="4416" spans="4:4">
      <c r="D4416" s="258"/>
    </row>
    <row r="4417" spans="4:4">
      <c r="D4417" s="258"/>
    </row>
    <row r="4418" spans="4:4">
      <c r="D4418" s="258"/>
    </row>
    <row r="4419" spans="4:4">
      <c r="D4419" s="258"/>
    </row>
    <row r="4420" spans="4:4">
      <c r="D4420" s="258"/>
    </row>
    <row r="4421" spans="4:4">
      <c r="D4421" s="258"/>
    </row>
    <row r="4422" spans="4:4">
      <c r="D4422" s="258"/>
    </row>
    <row r="4423" spans="4:4">
      <c r="D4423" s="258"/>
    </row>
    <row r="4424" spans="4:4">
      <c r="D4424" s="258"/>
    </row>
    <row r="4425" spans="4:4">
      <c r="D4425" s="258"/>
    </row>
    <row r="4426" spans="4:4">
      <c r="D4426" s="258"/>
    </row>
    <row r="4427" spans="4:4">
      <c r="D4427" s="258"/>
    </row>
    <row r="4428" spans="4:4">
      <c r="D4428" s="258"/>
    </row>
    <row r="4429" spans="4:4">
      <c r="D4429" s="258"/>
    </row>
    <row r="4430" spans="4:4">
      <c r="D4430" s="258"/>
    </row>
    <row r="4431" spans="4:4">
      <c r="D4431" s="258"/>
    </row>
    <row r="4432" spans="4:4">
      <c r="D4432" s="258"/>
    </row>
    <row r="4433" spans="4:4">
      <c r="D4433" s="258"/>
    </row>
    <row r="4434" spans="4:4">
      <c r="D4434" s="258"/>
    </row>
    <row r="4435" spans="4:4">
      <c r="D4435" s="258"/>
    </row>
    <row r="4436" spans="4:4">
      <c r="D4436" s="258"/>
    </row>
    <row r="4437" spans="4:4">
      <c r="D4437" s="258"/>
    </row>
    <row r="4438" spans="4:4">
      <c r="D4438" s="258"/>
    </row>
    <row r="4439" spans="4:4">
      <c r="D4439" s="258"/>
    </row>
    <row r="4440" spans="4:4">
      <c r="D4440" s="258"/>
    </row>
    <row r="4441" spans="4:4">
      <c r="D4441" s="258"/>
    </row>
    <row r="4442" spans="4:4">
      <c r="D4442" s="258"/>
    </row>
    <row r="4443" spans="4:4">
      <c r="D4443" s="258"/>
    </row>
    <row r="4444" spans="4:4">
      <c r="D4444" s="258"/>
    </row>
    <row r="4445" spans="4:4">
      <c r="D4445" s="258"/>
    </row>
    <row r="4446" spans="4:4">
      <c r="D4446" s="258"/>
    </row>
    <row r="4447" spans="4:4">
      <c r="D4447" s="258"/>
    </row>
    <row r="4448" spans="4:4">
      <c r="D4448" s="258"/>
    </row>
    <row r="4449" spans="4:4">
      <c r="D4449" s="258"/>
    </row>
    <row r="4450" spans="4:4">
      <c r="D4450" s="258"/>
    </row>
    <row r="4451" spans="4:4">
      <c r="D4451" s="258"/>
    </row>
    <row r="4452" spans="4:4">
      <c r="D4452" s="258"/>
    </row>
    <row r="4453" spans="4:4">
      <c r="D4453" s="258"/>
    </row>
    <row r="4454" spans="4:4">
      <c r="D4454" s="258"/>
    </row>
    <row r="4455" spans="4:4">
      <c r="D4455" s="258"/>
    </row>
    <row r="4456" spans="4:4">
      <c r="D4456" s="258"/>
    </row>
    <row r="4457" spans="4:4">
      <c r="D4457" s="258"/>
    </row>
    <row r="4458" spans="4:4">
      <c r="D4458" s="258"/>
    </row>
    <row r="4459" spans="4:4">
      <c r="D4459" s="258"/>
    </row>
    <row r="4460" spans="4:4">
      <c r="D4460" s="258"/>
    </row>
    <row r="4461" spans="4:4">
      <c r="D4461" s="258"/>
    </row>
    <row r="4462" spans="4:4">
      <c r="D4462" s="258"/>
    </row>
    <row r="4463" spans="4:4">
      <c r="D4463" s="258"/>
    </row>
    <row r="4464" spans="4:4">
      <c r="D4464" s="258"/>
    </row>
    <row r="4465" spans="4:4">
      <c r="D4465" s="258"/>
    </row>
    <row r="4466" spans="4:4">
      <c r="D4466" s="258"/>
    </row>
    <row r="4467" spans="4:4">
      <c r="D4467" s="258"/>
    </row>
    <row r="4468" spans="4:4">
      <c r="D4468" s="258"/>
    </row>
    <row r="4469" spans="4:4">
      <c r="D4469" s="258"/>
    </row>
    <row r="4470" spans="4:4">
      <c r="D4470" s="258"/>
    </row>
    <row r="4471" spans="4:4">
      <c r="D4471" s="258"/>
    </row>
    <row r="4472" spans="4:4">
      <c r="D4472" s="258"/>
    </row>
    <row r="4473" spans="4:4">
      <c r="D4473" s="258"/>
    </row>
    <row r="4474" spans="4:4">
      <c r="D4474" s="258"/>
    </row>
    <row r="4475" spans="4:4">
      <c r="D4475" s="258"/>
    </row>
    <row r="4476" spans="4:4">
      <c r="D4476" s="258"/>
    </row>
    <row r="4477" spans="4:4">
      <c r="D4477" s="258"/>
    </row>
    <row r="4478" spans="4:4">
      <c r="D4478" s="258"/>
    </row>
    <row r="4479" spans="4:4">
      <c r="D4479" s="258"/>
    </row>
    <row r="4480" spans="4:4">
      <c r="D4480" s="258"/>
    </row>
    <row r="4481" spans="4:4">
      <c r="D4481" s="258"/>
    </row>
    <row r="4482" spans="4:4">
      <c r="D4482" s="258"/>
    </row>
    <row r="4483" spans="4:4">
      <c r="D4483" s="258"/>
    </row>
    <row r="4484" spans="4:4">
      <c r="D4484" s="258"/>
    </row>
    <row r="4485" spans="4:4">
      <c r="D4485" s="258"/>
    </row>
    <row r="4486" spans="4:4">
      <c r="D4486" s="258"/>
    </row>
    <row r="4487" spans="4:4">
      <c r="D4487" s="258"/>
    </row>
    <row r="4488" spans="4:4">
      <c r="D4488" s="258"/>
    </row>
    <row r="4489" spans="4:4">
      <c r="D4489" s="258"/>
    </row>
    <row r="4490" spans="4:4">
      <c r="D4490" s="258"/>
    </row>
    <row r="4491" spans="4:4">
      <c r="D4491" s="258"/>
    </row>
    <row r="4492" spans="4:4">
      <c r="D4492" s="258"/>
    </row>
    <row r="4493" spans="4:4">
      <c r="D4493" s="258"/>
    </row>
    <row r="4494" spans="4:4">
      <c r="D4494" s="258"/>
    </row>
    <row r="4495" spans="4:4">
      <c r="D4495" s="258"/>
    </row>
    <row r="4496" spans="4:4">
      <c r="D4496" s="258"/>
    </row>
    <row r="4497" spans="4:4">
      <c r="D4497" s="258"/>
    </row>
    <row r="4498" spans="4:4">
      <c r="D4498" s="258"/>
    </row>
    <row r="4499" spans="4:4">
      <c r="D4499" s="258"/>
    </row>
    <row r="4500" spans="4:4">
      <c r="D4500" s="258"/>
    </row>
    <row r="4501" spans="4:4">
      <c r="D4501" s="258"/>
    </row>
    <row r="4502" spans="4:4">
      <c r="D4502" s="258"/>
    </row>
    <row r="4503" spans="4:4">
      <c r="D4503" s="258"/>
    </row>
    <row r="4504" spans="4:4">
      <c r="D4504" s="258"/>
    </row>
    <row r="4505" spans="4:4">
      <c r="D4505" s="258"/>
    </row>
    <row r="4506" spans="4:4">
      <c r="D4506" s="258"/>
    </row>
    <row r="4507" spans="4:4">
      <c r="D4507" s="258"/>
    </row>
    <row r="4508" spans="4:4">
      <c r="D4508" s="258"/>
    </row>
    <row r="4509" spans="4:4">
      <c r="D4509" s="258"/>
    </row>
    <row r="4510" spans="4:4">
      <c r="D4510" s="258"/>
    </row>
    <row r="4511" spans="4:4">
      <c r="D4511" s="258"/>
    </row>
    <row r="4512" spans="4:4">
      <c r="D4512" s="258"/>
    </row>
    <row r="4513" spans="4:4">
      <c r="D4513" s="258"/>
    </row>
    <row r="4514" spans="4:4">
      <c r="D4514" s="258"/>
    </row>
    <row r="4515" spans="4:4">
      <c r="D4515" s="258"/>
    </row>
    <row r="4516" spans="4:4">
      <c r="D4516" s="258"/>
    </row>
    <row r="4517" spans="4:4">
      <c r="D4517" s="258"/>
    </row>
    <row r="4518" spans="4:4">
      <c r="D4518" s="258"/>
    </row>
    <row r="4519" spans="4:4">
      <c r="D4519" s="258"/>
    </row>
    <row r="4520" spans="4:4">
      <c r="D4520" s="258"/>
    </row>
    <row r="4521" spans="4:4">
      <c r="D4521" s="258"/>
    </row>
    <row r="4522" spans="4:4">
      <c r="D4522" s="258"/>
    </row>
    <row r="4523" spans="4:4">
      <c r="D4523" s="258"/>
    </row>
    <row r="4524" spans="4:4">
      <c r="D4524" s="258"/>
    </row>
    <row r="4525" spans="4:4">
      <c r="D4525" s="258"/>
    </row>
    <row r="4526" spans="4:4">
      <c r="D4526" s="258"/>
    </row>
    <row r="4527" spans="4:4">
      <c r="D4527" s="258"/>
    </row>
    <row r="4528" spans="4:4">
      <c r="D4528" s="258"/>
    </row>
    <row r="4529" spans="4:4">
      <c r="D4529" s="258"/>
    </row>
    <row r="4530" spans="4:4">
      <c r="D4530" s="258"/>
    </row>
    <row r="4531" spans="4:4">
      <c r="D4531" s="258"/>
    </row>
    <row r="4532" spans="4:4">
      <c r="D4532" s="258"/>
    </row>
    <row r="4533" spans="4:4">
      <c r="D4533" s="258"/>
    </row>
    <row r="4534" spans="4:4">
      <c r="D4534" s="258"/>
    </row>
    <row r="4535" spans="4:4">
      <c r="D4535" s="258"/>
    </row>
    <row r="4536" spans="4:4">
      <c r="D4536" s="258"/>
    </row>
    <row r="4537" spans="4:4">
      <c r="D4537" s="258"/>
    </row>
    <row r="4538" spans="4:4">
      <c r="D4538" s="258"/>
    </row>
    <row r="4539" spans="4:4">
      <c r="D4539" s="258"/>
    </row>
    <row r="4540" spans="4:4">
      <c r="D4540" s="258"/>
    </row>
    <row r="4541" spans="4:4">
      <c r="D4541" s="258"/>
    </row>
    <row r="4542" spans="4:4">
      <c r="D4542" s="258"/>
    </row>
    <row r="4543" spans="4:4">
      <c r="D4543" s="258"/>
    </row>
    <row r="4544" spans="4:4">
      <c r="D4544" s="258"/>
    </row>
    <row r="4545" spans="4:4">
      <c r="D4545" s="258"/>
    </row>
    <row r="4546" spans="4:4">
      <c r="D4546" s="258"/>
    </row>
    <row r="4547" spans="4:4">
      <c r="D4547" s="258"/>
    </row>
    <row r="4548" spans="4:4">
      <c r="D4548" s="258"/>
    </row>
    <row r="4549" spans="4:4">
      <c r="D4549" s="258"/>
    </row>
    <row r="4550" spans="4:4">
      <c r="D4550" s="258"/>
    </row>
    <row r="4551" spans="4:4">
      <c r="D4551" s="258"/>
    </row>
    <row r="4552" spans="4:4">
      <c r="D4552" s="258"/>
    </row>
    <row r="4553" spans="4:4">
      <c r="D4553" s="258"/>
    </row>
    <row r="4554" spans="4:4">
      <c r="D4554" s="258"/>
    </row>
    <row r="4555" spans="4:4">
      <c r="D4555" s="258"/>
    </row>
    <row r="4556" spans="4:4">
      <c r="D4556" s="258"/>
    </row>
    <row r="4557" spans="4:4">
      <c r="D4557" s="258"/>
    </row>
    <row r="4558" spans="4:4">
      <c r="D4558" s="258"/>
    </row>
    <row r="4559" spans="4:4">
      <c r="D4559" s="258"/>
    </row>
    <row r="4560" spans="4:4">
      <c r="D4560" s="258"/>
    </row>
    <row r="4561" spans="4:4">
      <c r="D4561" s="258"/>
    </row>
    <row r="4562" spans="4:4">
      <c r="D4562" s="258"/>
    </row>
    <row r="4563" spans="4:4">
      <c r="D4563" s="258"/>
    </row>
    <row r="4564" spans="4:4">
      <c r="D4564" s="258"/>
    </row>
    <row r="4565" spans="4:4">
      <c r="D4565" s="258"/>
    </row>
    <row r="4566" spans="4:4">
      <c r="D4566" s="258"/>
    </row>
    <row r="4567" spans="4:4">
      <c r="D4567" s="258"/>
    </row>
    <row r="4568" spans="4:4">
      <c r="D4568" s="258"/>
    </row>
    <row r="4569" spans="4:4">
      <c r="D4569" s="258"/>
    </row>
    <row r="4570" spans="4:4">
      <c r="D4570" s="258"/>
    </row>
    <row r="4571" spans="4:4">
      <c r="D4571" s="258"/>
    </row>
    <row r="4572" spans="4:4">
      <c r="D4572" s="258"/>
    </row>
    <row r="4573" spans="4:4">
      <c r="D4573" s="258"/>
    </row>
    <row r="4574" spans="4:4">
      <c r="D4574" s="258"/>
    </row>
    <row r="4575" spans="4:4">
      <c r="D4575" s="258"/>
    </row>
    <row r="4576" spans="4:4">
      <c r="D4576" s="258"/>
    </row>
    <row r="4577" spans="4:4">
      <c r="D4577" s="258"/>
    </row>
    <row r="4578" spans="4:4">
      <c r="D4578" s="258"/>
    </row>
    <row r="4579" spans="4:4">
      <c r="D4579" s="258"/>
    </row>
    <row r="4580" spans="4:4">
      <c r="D4580" s="258"/>
    </row>
    <row r="4581" spans="4:4">
      <c r="D4581" s="258"/>
    </row>
    <row r="4582" spans="4:4">
      <c r="D4582" s="258"/>
    </row>
    <row r="4583" spans="4:4">
      <c r="D4583" s="258"/>
    </row>
    <row r="4584" spans="4:4">
      <c r="D4584" s="258"/>
    </row>
    <row r="4585" spans="4:4">
      <c r="D4585" s="258"/>
    </row>
    <row r="4586" spans="4:4">
      <c r="D4586" s="258"/>
    </row>
    <row r="4587" spans="4:4">
      <c r="D4587" s="258"/>
    </row>
    <row r="4588" spans="4:4">
      <c r="D4588" s="258"/>
    </row>
    <row r="4589" spans="4:4">
      <c r="D4589" s="258"/>
    </row>
    <row r="4590" spans="4:4">
      <c r="D4590" s="258"/>
    </row>
    <row r="4591" spans="4:4">
      <c r="D4591" s="258"/>
    </row>
    <row r="4592" spans="4:4">
      <c r="D4592" s="258"/>
    </row>
    <row r="4593" spans="4:4">
      <c r="D4593" s="258"/>
    </row>
    <row r="4594" spans="4:4">
      <c r="D4594" s="258"/>
    </row>
    <row r="4595" spans="4:4">
      <c r="D4595" s="258"/>
    </row>
    <row r="4596" spans="4:4">
      <c r="D4596" s="258"/>
    </row>
    <row r="4597" spans="4:4">
      <c r="D4597" s="258"/>
    </row>
    <row r="4598" spans="4:4">
      <c r="D4598" s="258"/>
    </row>
    <row r="4599" spans="4:4">
      <c r="D4599" s="258"/>
    </row>
    <row r="4600" spans="4:4">
      <c r="D4600" s="258"/>
    </row>
    <row r="4601" spans="4:4">
      <c r="D4601" s="258"/>
    </row>
    <row r="4602" spans="4:4">
      <c r="D4602" s="258"/>
    </row>
    <row r="4603" spans="4:4">
      <c r="D4603" s="258"/>
    </row>
    <row r="4604" spans="4:4">
      <c r="D4604" s="258"/>
    </row>
    <row r="4605" spans="4:4">
      <c r="D4605" s="258"/>
    </row>
    <row r="4606" spans="4:4">
      <c r="D4606" s="258"/>
    </row>
    <row r="4607" spans="4:4">
      <c r="D4607" s="258"/>
    </row>
    <row r="4608" spans="4:4">
      <c r="D4608" s="258"/>
    </row>
    <row r="4609" spans="4:4">
      <c r="D4609" s="258"/>
    </row>
    <row r="4610" spans="4:4">
      <c r="D4610" s="258"/>
    </row>
    <row r="4611" spans="4:4">
      <c r="D4611" s="258"/>
    </row>
    <row r="4612" spans="4:4">
      <c r="D4612" s="258"/>
    </row>
    <row r="4613" spans="4:4">
      <c r="D4613" s="258"/>
    </row>
    <row r="4614" spans="4:4">
      <c r="D4614" s="258"/>
    </row>
    <row r="4615" spans="4:4">
      <c r="D4615" s="258"/>
    </row>
    <row r="4616" spans="4:4">
      <c r="D4616" s="258"/>
    </row>
    <row r="4617" spans="4:4">
      <c r="D4617" s="258"/>
    </row>
    <row r="4618" spans="4:4">
      <c r="D4618" s="258"/>
    </row>
    <row r="4619" spans="4:4">
      <c r="D4619" s="258"/>
    </row>
    <row r="4620" spans="4:4">
      <c r="D4620" s="258"/>
    </row>
    <row r="4621" spans="4:4">
      <c r="D4621" s="258"/>
    </row>
    <row r="4622" spans="4:4">
      <c r="D4622" s="258"/>
    </row>
    <row r="4623" spans="4:4">
      <c r="D4623" s="258"/>
    </row>
    <row r="4624" spans="4:4">
      <c r="D4624" s="258"/>
    </row>
    <row r="4625" spans="4:4">
      <c r="D4625" s="258"/>
    </row>
    <row r="4626" spans="4:4">
      <c r="D4626" s="258"/>
    </row>
    <row r="4627" spans="4:4">
      <c r="D4627" s="258"/>
    </row>
    <row r="4628" spans="4:4">
      <c r="D4628" s="258"/>
    </row>
    <row r="4629" spans="4:4">
      <c r="D4629" s="258"/>
    </row>
    <row r="4630" spans="4:4">
      <c r="D4630" s="258"/>
    </row>
    <row r="4631" spans="4:4">
      <c r="D4631" s="258"/>
    </row>
    <row r="4632" spans="4:4">
      <c r="D4632" s="258"/>
    </row>
    <row r="4633" spans="4:4">
      <c r="D4633" s="258"/>
    </row>
    <row r="4634" spans="4:4">
      <c r="D4634" s="258"/>
    </row>
    <row r="4635" spans="4:4">
      <c r="D4635" s="258"/>
    </row>
    <row r="4636" spans="4:4">
      <c r="D4636" s="258"/>
    </row>
    <row r="4637" spans="4:4">
      <c r="D4637" s="258"/>
    </row>
    <row r="4638" spans="4:4">
      <c r="D4638" s="258"/>
    </row>
    <row r="4639" spans="4:4">
      <c r="D4639" s="258"/>
    </row>
    <row r="4640" spans="4:4">
      <c r="D4640" s="258"/>
    </row>
    <row r="4641" spans="4:4">
      <c r="D4641" s="258"/>
    </row>
    <row r="4642" spans="4:4">
      <c r="D4642" s="258"/>
    </row>
    <row r="4643" spans="4:4">
      <c r="D4643" s="258"/>
    </row>
    <row r="4644" spans="4:4">
      <c r="D4644" s="258"/>
    </row>
    <row r="4645" spans="4:4">
      <c r="D4645" s="258"/>
    </row>
    <row r="4646" spans="4:4">
      <c r="D4646" s="258"/>
    </row>
    <row r="4647" spans="4:4">
      <c r="D4647" s="258"/>
    </row>
    <row r="4648" spans="4:4">
      <c r="D4648" s="258"/>
    </row>
    <row r="4649" spans="4:4">
      <c r="D4649" s="258"/>
    </row>
    <row r="4650" spans="4:4">
      <c r="D4650" s="258"/>
    </row>
    <row r="4651" spans="4:4">
      <c r="D4651" s="258"/>
    </row>
    <row r="4652" spans="4:4">
      <c r="D4652" s="258"/>
    </row>
    <row r="4653" spans="4:4">
      <c r="D4653" s="258"/>
    </row>
    <row r="4654" spans="4:4">
      <c r="D4654" s="258"/>
    </row>
    <row r="4655" spans="4:4">
      <c r="D4655" s="258"/>
    </row>
    <row r="4656" spans="4:4">
      <c r="D4656" s="258"/>
    </row>
    <row r="4657" spans="4:4">
      <c r="D4657" s="258"/>
    </row>
    <row r="4658" spans="4:4">
      <c r="D4658" s="258"/>
    </row>
    <row r="4659" spans="4:4">
      <c r="D4659" s="258"/>
    </row>
    <row r="4660" spans="4:4">
      <c r="D4660" s="258"/>
    </row>
    <row r="4661" spans="4:4">
      <c r="D4661" s="258"/>
    </row>
    <row r="4662" spans="4:4">
      <c r="D4662" s="258"/>
    </row>
    <row r="4663" spans="4:4">
      <c r="D4663" s="258"/>
    </row>
    <row r="4664" spans="4:4">
      <c r="D4664" s="258"/>
    </row>
    <row r="4665" spans="4:4">
      <c r="D4665" s="258"/>
    </row>
    <row r="4666" spans="4:4">
      <c r="D4666" s="258"/>
    </row>
    <row r="4667" spans="4:4">
      <c r="D4667" s="258"/>
    </row>
    <row r="4668" spans="4:4">
      <c r="D4668" s="258"/>
    </row>
    <row r="4669" spans="4:4">
      <c r="D4669" s="258"/>
    </row>
    <row r="4670" spans="4:4">
      <c r="D4670" s="258"/>
    </row>
    <row r="4671" spans="4:4">
      <c r="D4671" s="258"/>
    </row>
    <row r="4672" spans="4:4">
      <c r="D4672" s="258"/>
    </row>
    <row r="4673" spans="4:4">
      <c r="D4673" s="258"/>
    </row>
    <row r="4674" spans="4:4">
      <c r="D4674" s="258"/>
    </row>
    <row r="4675" spans="4:4">
      <c r="D4675" s="258"/>
    </row>
    <row r="4676" spans="4:4">
      <c r="D4676" s="258"/>
    </row>
    <row r="4677" spans="4:4">
      <c r="D4677" s="258"/>
    </row>
    <row r="4678" spans="4:4">
      <c r="D4678" s="258"/>
    </row>
    <row r="4679" spans="4:4">
      <c r="D4679" s="258"/>
    </row>
    <row r="4680" spans="4:4">
      <c r="D4680" s="258"/>
    </row>
    <row r="4681" spans="4:4">
      <c r="D4681" s="258"/>
    </row>
    <row r="4682" spans="4:4">
      <c r="D4682" s="258"/>
    </row>
    <row r="4683" spans="4:4">
      <c r="D4683" s="258"/>
    </row>
    <row r="4684" spans="4:4">
      <c r="D4684" s="258"/>
    </row>
    <row r="4685" spans="4:4">
      <c r="D4685" s="258"/>
    </row>
    <row r="4686" spans="4:4">
      <c r="D4686" s="258"/>
    </row>
    <row r="4687" spans="4:4">
      <c r="D4687" s="258"/>
    </row>
    <row r="4688" spans="4:4">
      <c r="D4688" s="258"/>
    </row>
    <row r="4689" spans="4:4">
      <c r="D4689" s="258"/>
    </row>
    <row r="4690" spans="4:4">
      <c r="D4690" s="258"/>
    </row>
    <row r="4691" spans="4:4">
      <c r="D4691" s="258"/>
    </row>
    <row r="4692" spans="4:4">
      <c r="D4692" s="258"/>
    </row>
    <row r="4693" spans="4:4">
      <c r="D4693" s="258"/>
    </row>
    <row r="4694" spans="4:4">
      <c r="D4694" s="258"/>
    </row>
    <row r="4695" spans="4:4">
      <c r="D4695" s="258"/>
    </row>
    <row r="4696" spans="4:4">
      <c r="D4696" s="258"/>
    </row>
    <row r="4697" spans="4:4">
      <c r="D4697" s="258"/>
    </row>
    <row r="4698" spans="4:4">
      <c r="D4698" s="258"/>
    </row>
    <row r="4699" spans="4:4">
      <c r="D4699" s="258"/>
    </row>
    <row r="4700" spans="4:4">
      <c r="D4700" s="258"/>
    </row>
    <row r="4701" spans="4:4">
      <c r="D4701" s="258"/>
    </row>
    <row r="4702" spans="4:4">
      <c r="D4702" s="258"/>
    </row>
    <row r="4703" spans="4:4">
      <c r="D4703" s="258"/>
    </row>
    <row r="4704" spans="4:4">
      <c r="D4704" s="258"/>
    </row>
    <row r="4705" spans="4:4">
      <c r="D4705" s="258"/>
    </row>
    <row r="4706" spans="4:4">
      <c r="D4706" s="258"/>
    </row>
    <row r="4707" spans="4:4">
      <c r="D4707" s="258"/>
    </row>
    <row r="4708" spans="4:4">
      <c r="D4708" s="258"/>
    </row>
    <row r="4709" spans="4:4">
      <c r="D4709" s="258"/>
    </row>
    <row r="4710" spans="4:4">
      <c r="D4710" s="258"/>
    </row>
    <row r="4711" spans="4:4">
      <c r="D4711" s="258"/>
    </row>
    <row r="4712" spans="4:4">
      <c r="D4712" s="258"/>
    </row>
    <row r="4713" spans="4:4">
      <c r="D4713" s="258"/>
    </row>
    <row r="4714" spans="4:4">
      <c r="D4714" s="258"/>
    </row>
    <row r="4715" spans="4:4">
      <c r="D4715" s="258"/>
    </row>
    <row r="4716" spans="4:4">
      <c r="D4716" s="258"/>
    </row>
    <row r="4717" spans="4:4">
      <c r="D4717" s="258"/>
    </row>
    <row r="4718" spans="4:4">
      <c r="D4718" s="258"/>
    </row>
    <row r="4719" spans="4:4">
      <c r="D4719" s="258"/>
    </row>
    <row r="4720" spans="4:4">
      <c r="D4720" s="258"/>
    </row>
    <row r="4721" spans="4:4">
      <c r="D4721" s="258"/>
    </row>
    <row r="4722" spans="4:4">
      <c r="D4722" s="258"/>
    </row>
    <row r="4723" spans="4:4">
      <c r="D4723" s="258"/>
    </row>
    <row r="4724" spans="4:4">
      <c r="D4724" s="258"/>
    </row>
    <row r="4725" spans="4:4">
      <c r="D4725" s="258"/>
    </row>
    <row r="4726" spans="4:4">
      <c r="D4726" s="258"/>
    </row>
    <row r="4727" spans="4:4">
      <c r="D4727" s="258"/>
    </row>
    <row r="4728" spans="4:4">
      <c r="D4728" s="258"/>
    </row>
    <row r="4729" spans="4:4">
      <c r="D4729" s="258"/>
    </row>
    <row r="4730" spans="4:4">
      <c r="D4730" s="258"/>
    </row>
    <row r="4731" spans="4:4">
      <c r="D4731" s="258"/>
    </row>
    <row r="4732" spans="4:4">
      <c r="D4732" s="258"/>
    </row>
    <row r="4733" spans="4:4">
      <c r="D4733" s="258"/>
    </row>
    <row r="4734" spans="4:4">
      <c r="D4734" s="258"/>
    </row>
    <row r="4735" spans="4:4">
      <c r="D4735" s="258"/>
    </row>
    <row r="4736" spans="4:4">
      <c r="D4736" s="258"/>
    </row>
    <row r="4737" spans="4:4">
      <c r="D4737" s="258"/>
    </row>
    <row r="4738" spans="4:4">
      <c r="D4738" s="258"/>
    </row>
    <row r="4739" spans="4:4">
      <c r="D4739" s="258"/>
    </row>
    <row r="4740" spans="4:4">
      <c r="D4740" s="258"/>
    </row>
    <row r="4741" spans="4:4">
      <c r="D4741" s="258"/>
    </row>
    <row r="4742" spans="4:4">
      <c r="D4742" s="258"/>
    </row>
    <row r="4743" spans="4:4">
      <c r="D4743" s="258"/>
    </row>
    <row r="4744" spans="4:4">
      <c r="D4744" s="258"/>
    </row>
    <row r="4745" spans="4:4">
      <c r="D4745" s="258"/>
    </row>
    <row r="4746" spans="4:4">
      <c r="D4746" s="258"/>
    </row>
    <row r="4747" spans="4:4">
      <c r="D4747" s="258"/>
    </row>
    <row r="4748" spans="4:4">
      <c r="D4748" s="258"/>
    </row>
    <row r="4749" spans="4:4">
      <c r="D4749" s="258"/>
    </row>
    <row r="4750" spans="4:4">
      <c r="D4750" s="258"/>
    </row>
    <row r="4751" spans="4:4">
      <c r="D4751" s="258"/>
    </row>
    <row r="4752" spans="4:4">
      <c r="D4752" s="258"/>
    </row>
    <row r="4753" spans="4:4">
      <c r="D4753" s="258"/>
    </row>
    <row r="4754" spans="4:4">
      <c r="D4754" s="258"/>
    </row>
    <row r="4755" spans="4:4">
      <c r="D4755" s="258"/>
    </row>
    <row r="4756" spans="4:4">
      <c r="D4756" s="258"/>
    </row>
    <row r="4757" spans="4:4">
      <c r="D4757" s="258"/>
    </row>
    <row r="4758" spans="4:4">
      <c r="D4758" s="258"/>
    </row>
    <row r="4759" spans="4:4">
      <c r="D4759" s="258"/>
    </row>
    <row r="4760" spans="4:4">
      <c r="D4760" s="258"/>
    </row>
    <row r="4761" spans="4:4">
      <c r="D4761" s="258"/>
    </row>
    <row r="4762" spans="4:4">
      <c r="D4762" s="258"/>
    </row>
    <row r="4763" spans="4:4">
      <c r="D4763" s="258"/>
    </row>
    <row r="4764" spans="4:4">
      <c r="D4764" s="258"/>
    </row>
    <row r="4765" spans="4:4">
      <c r="D4765" s="258"/>
    </row>
    <row r="4766" spans="4:4">
      <c r="D4766" s="258"/>
    </row>
    <row r="4767" spans="4:4">
      <c r="D4767" s="258"/>
    </row>
    <row r="4768" spans="4:4">
      <c r="D4768" s="258"/>
    </row>
    <row r="4769" spans="4:4">
      <c r="D4769" s="258"/>
    </row>
    <row r="4770" spans="4:4">
      <c r="D4770" s="258"/>
    </row>
    <row r="4771" spans="4:4">
      <c r="D4771" s="258"/>
    </row>
    <row r="4772" spans="4:4">
      <c r="D4772" s="258"/>
    </row>
    <row r="4773" spans="4:4">
      <c r="D4773" s="258"/>
    </row>
    <row r="4774" spans="4:4">
      <c r="D4774" s="258"/>
    </row>
    <row r="4775" spans="4:4">
      <c r="D4775" s="258"/>
    </row>
    <row r="4776" spans="4:4">
      <c r="D4776" s="258"/>
    </row>
    <row r="4777" spans="4:4">
      <c r="D4777" s="258"/>
    </row>
    <row r="4778" spans="4:4">
      <c r="D4778" s="258"/>
    </row>
    <row r="4779" spans="4:4">
      <c r="D4779" s="258"/>
    </row>
    <row r="4780" spans="4:4">
      <c r="D4780" s="258"/>
    </row>
    <row r="4781" spans="4:4">
      <c r="D4781" s="258"/>
    </row>
    <row r="4782" spans="4:4">
      <c r="D4782" s="258"/>
    </row>
    <row r="4783" spans="4:4">
      <c r="D4783" s="258"/>
    </row>
    <row r="4784" spans="4:4">
      <c r="D4784" s="258"/>
    </row>
    <row r="4785" spans="4:4">
      <c r="D4785" s="258"/>
    </row>
    <row r="4786" spans="4:4">
      <c r="D4786" s="258"/>
    </row>
    <row r="4787" spans="4:4">
      <c r="D4787" s="258"/>
    </row>
    <row r="4788" spans="4:4">
      <c r="D4788" s="258"/>
    </row>
    <row r="4789" spans="4:4">
      <c r="D4789" s="258"/>
    </row>
    <row r="4790" spans="4:4">
      <c r="D4790" s="258"/>
    </row>
    <row r="4791" spans="4:4">
      <c r="D4791" s="258"/>
    </row>
    <row r="4792" spans="4:4">
      <c r="D4792" s="258"/>
    </row>
    <row r="4793" spans="4:4">
      <c r="D4793" s="258"/>
    </row>
    <row r="4794" spans="4:4">
      <c r="D4794" s="258"/>
    </row>
    <row r="4795" spans="4:4">
      <c r="D4795" s="258"/>
    </row>
    <row r="4796" spans="4:4">
      <c r="D4796" s="258"/>
    </row>
    <row r="4797" spans="4:4">
      <c r="D4797" s="258"/>
    </row>
    <row r="4798" spans="4:4">
      <c r="D4798" s="258"/>
    </row>
    <row r="4799" spans="4:4">
      <c r="D4799" s="258"/>
    </row>
    <row r="4800" spans="4:4">
      <c r="D4800" s="258"/>
    </row>
    <row r="4801" spans="4:4">
      <c r="D4801" s="258"/>
    </row>
    <row r="4802" spans="4:4">
      <c r="D4802" s="258"/>
    </row>
    <row r="4803" spans="4:4">
      <c r="D4803" s="258"/>
    </row>
    <row r="4804" spans="4:4">
      <c r="D4804" s="258"/>
    </row>
    <row r="4805" spans="4:4">
      <c r="D4805" s="258"/>
    </row>
    <row r="4806" spans="4:4">
      <c r="D4806" s="258"/>
    </row>
    <row r="4807" spans="4:4">
      <c r="D4807" s="258"/>
    </row>
    <row r="4808" spans="4:4">
      <c r="D4808" s="258"/>
    </row>
    <row r="4809" spans="4:4">
      <c r="D4809" s="258"/>
    </row>
    <row r="4810" spans="4:4">
      <c r="D4810" s="258"/>
    </row>
    <row r="4811" spans="4:4">
      <c r="D4811" s="258"/>
    </row>
    <row r="4812" spans="4:4">
      <c r="D4812" s="258"/>
    </row>
    <row r="4813" spans="4:4">
      <c r="D4813" s="258"/>
    </row>
    <row r="4814" spans="4:4">
      <c r="D4814" s="258"/>
    </row>
    <row r="4815" spans="4:4">
      <c r="D4815" s="258"/>
    </row>
    <row r="4816" spans="4:4">
      <c r="D4816" s="258"/>
    </row>
    <row r="4817" spans="4:4">
      <c r="D4817" s="258"/>
    </row>
    <row r="4818" spans="4:4">
      <c r="D4818" s="258"/>
    </row>
    <row r="4819" spans="4:4">
      <c r="D4819" s="258"/>
    </row>
    <row r="4820" spans="4:4">
      <c r="D4820" s="258"/>
    </row>
    <row r="4821" spans="4:4">
      <c r="D4821" s="258"/>
    </row>
    <row r="4822" spans="4:4">
      <c r="D4822" s="258"/>
    </row>
    <row r="4823" spans="4:4">
      <c r="D4823" s="258"/>
    </row>
    <row r="4824" spans="4:4">
      <c r="D4824" s="258"/>
    </row>
    <row r="4825" spans="4:4">
      <c r="D4825" s="258"/>
    </row>
    <row r="4826" spans="4:4">
      <c r="D4826" s="258"/>
    </row>
    <row r="4827" spans="4:4">
      <c r="D4827" s="258"/>
    </row>
    <row r="4828" spans="4:4">
      <c r="D4828" s="258"/>
    </row>
    <row r="4829" spans="4:4">
      <c r="D4829" s="258"/>
    </row>
    <row r="4830" spans="4:4">
      <c r="D4830" s="258"/>
    </row>
    <row r="4831" spans="4:4">
      <c r="D4831" s="258"/>
    </row>
    <row r="4832" spans="4:4">
      <c r="D4832" s="258"/>
    </row>
    <row r="4833" spans="4:4">
      <c r="D4833" s="258"/>
    </row>
    <row r="4834" spans="4:4">
      <c r="D4834" s="258"/>
    </row>
    <row r="4835" spans="4:4">
      <c r="D4835" s="258"/>
    </row>
    <row r="4836" spans="4:4">
      <c r="D4836" s="258"/>
    </row>
    <row r="4837" spans="4:4">
      <c r="D4837" s="258"/>
    </row>
    <row r="4838" spans="4:4">
      <c r="D4838" s="258"/>
    </row>
    <row r="4839" spans="4:4">
      <c r="D4839" s="258"/>
    </row>
    <row r="4840" spans="4:4">
      <c r="D4840" s="258"/>
    </row>
    <row r="4841" spans="4:4">
      <c r="D4841" s="258"/>
    </row>
    <row r="4842" spans="4:4">
      <c r="D4842" s="258"/>
    </row>
    <row r="4843" spans="4:4">
      <c r="D4843" s="258"/>
    </row>
    <row r="4844" spans="4:4">
      <c r="D4844" s="258"/>
    </row>
    <row r="4845" spans="4:4">
      <c r="D4845" s="258"/>
    </row>
    <row r="4846" spans="4:4">
      <c r="D4846" s="258"/>
    </row>
    <row r="4847" spans="4:4">
      <c r="D4847" s="258"/>
    </row>
    <row r="4848" spans="4:4">
      <c r="D4848" s="258"/>
    </row>
    <row r="4849" spans="4:4">
      <c r="D4849" s="258"/>
    </row>
    <row r="4850" spans="4:4">
      <c r="D4850" s="258"/>
    </row>
    <row r="4851" spans="4:4">
      <c r="D4851" s="258"/>
    </row>
    <row r="4852" spans="4:4">
      <c r="D4852" s="258"/>
    </row>
    <row r="4853" spans="4:4">
      <c r="D4853" s="258"/>
    </row>
    <row r="4854" spans="4:4">
      <c r="D4854" s="258"/>
    </row>
    <row r="4855" spans="4:4">
      <c r="D4855" s="258"/>
    </row>
    <row r="4856" spans="4:4">
      <c r="D4856" s="258"/>
    </row>
    <row r="4857" spans="4:4">
      <c r="D4857" s="258"/>
    </row>
    <row r="4858" spans="4:4">
      <c r="D4858" s="258"/>
    </row>
    <row r="4859" spans="4:4">
      <c r="D4859" s="258"/>
    </row>
    <row r="4860" spans="4:4">
      <c r="D4860" s="258"/>
    </row>
    <row r="4861" spans="4:4">
      <c r="D4861" s="258"/>
    </row>
    <row r="4862" spans="4:4">
      <c r="D4862" s="258"/>
    </row>
    <row r="4863" spans="4:4">
      <c r="D4863" s="258"/>
    </row>
    <row r="4864" spans="4:4">
      <c r="D4864" s="258"/>
    </row>
    <row r="4865" spans="4:4">
      <c r="D4865" s="258"/>
    </row>
    <row r="4866" spans="4:4">
      <c r="D4866" s="258"/>
    </row>
    <row r="4867" spans="4:4">
      <c r="D4867" s="258"/>
    </row>
    <row r="4868" spans="4:4">
      <c r="D4868" s="258"/>
    </row>
    <row r="4869" spans="4:4">
      <c r="D4869" s="258"/>
    </row>
    <row r="4870" spans="4:4">
      <c r="D4870" s="258"/>
    </row>
    <row r="4871" spans="4:4">
      <c r="D4871" s="258"/>
    </row>
    <row r="4872" spans="4:4">
      <c r="D4872" s="258"/>
    </row>
    <row r="4873" spans="4:4">
      <c r="D4873" s="258"/>
    </row>
    <row r="4874" spans="4:4">
      <c r="D4874" s="258"/>
    </row>
    <row r="4875" spans="4:4">
      <c r="D4875" s="258"/>
    </row>
    <row r="4876" spans="4:4">
      <c r="D4876" s="258"/>
    </row>
    <row r="4877" spans="4:4">
      <c r="D4877" s="258"/>
    </row>
    <row r="4878" spans="4:4">
      <c r="D4878" s="258"/>
    </row>
    <row r="4879" spans="4:4">
      <c r="D4879" s="258"/>
    </row>
    <row r="4880" spans="4:4">
      <c r="D4880" s="258"/>
    </row>
    <row r="4881" spans="4:4">
      <c r="D4881" s="258"/>
    </row>
    <row r="4882" spans="4:4">
      <c r="D4882" s="258"/>
    </row>
    <row r="4883" spans="4:4">
      <c r="D4883" s="258"/>
    </row>
    <row r="4884" spans="4:4">
      <c r="D4884" s="258"/>
    </row>
    <row r="4885" spans="4:4">
      <c r="D4885" s="258"/>
    </row>
    <row r="4886" spans="4:4">
      <c r="D4886" s="258"/>
    </row>
    <row r="4887" spans="4:4">
      <c r="D4887" s="258"/>
    </row>
    <row r="4888" spans="4:4">
      <c r="D4888" s="258"/>
    </row>
    <row r="4889" spans="4:4">
      <c r="D4889" s="258"/>
    </row>
    <row r="4890" spans="4:4">
      <c r="D4890" s="258"/>
    </row>
    <row r="4891" spans="4:4">
      <c r="D4891" s="258"/>
    </row>
    <row r="4892" spans="4:4">
      <c r="D4892" s="258"/>
    </row>
    <row r="4893" spans="4:4">
      <c r="D4893" s="258"/>
    </row>
    <row r="4894" spans="4:4">
      <c r="D4894" s="258"/>
    </row>
    <row r="4895" spans="4:4">
      <c r="D4895" s="258"/>
    </row>
    <row r="4896" spans="4:4">
      <c r="D4896" s="258"/>
    </row>
    <row r="4897" spans="4:4">
      <c r="D4897" s="258"/>
    </row>
    <row r="4898" spans="4:4">
      <c r="D4898" s="258"/>
    </row>
    <row r="4899" spans="4:4">
      <c r="D4899" s="258"/>
    </row>
    <row r="4900" spans="4:4">
      <c r="D4900" s="258"/>
    </row>
    <row r="4901" spans="4:4">
      <c r="D4901" s="258"/>
    </row>
    <row r="4902" spans="4:4">
      <c r="D4902" s="258"/>
    </row>
    <row r="4903" spans="4:4">
      <c r="D4903" s="258"/>
    </row>
    <row r="4904" spans="4:4">
      <c r="D4904" s="258"/>
    </row>
    <row r="4905" spans="4:4">
      <c r="D4905" s="258"/>
    </row>
    <row r="4906" spans="4:4">
      <c r="D4906" s="258"/>
    </row>
    <row r="4907" spans="4:4">
      <c r="D4907" s="258"/>
    </row>
    <row r="4908" spans="4:4">
      <c r="D4908" s="258"/>
    </row>
    <row r="4909" spans="4:4">
      <c r="D4909" s="258"/>
    </row>
    <row r="4910" spans="4:4">
      <c r="D4910" s="258"/>
    </row>
    <row r="4911" spans="4:4">
      <c r="D4911" s="258"/>
    </row>
    <row r="4912" spans="4:4">
      <c r="D4912" s="258"/>
    </row>
    <row r="4913" spans="4:4">
      <c r="D4913" s="258"/>
    </row>
    <row r="4914" spans="4:4">
      <c r="D4914" s="258"/>
    </row>
    <row r="4915" spans="4:4">
      <c r="D4915" s="258"/>
    </row>
    <row r="4916" spans="4:4">
      <c r="D4916" s="258"/>
    </row>
    <row r="4917" spans="4:4">
      <c r="D4917" s="258"/>
    </row>
    <row r="4918" spans="4:4">
      <c r="D4918" s="258"/>
    </row>
    <row r="4919" spans="4:4">
      <c r="D4919" s="258"/>
    </row>
    <row r="4920" spans="4:4">
      <c r="D4920" s="258"/>
    </row>
    <row r="4921" spans="4:4">
      <c r="D4921" s="258"/>
    </row>
    <row r="4922" spans="4:4">
      <c r="D4922" s="258"/>
    </row>
    <row r="4923" spans="4:4">
      <c r="D4923" s="258"/>
    </row>
    <row r="4924" spans="4:4">
      <c r="D4924" s="258"/>
    </row>
    <row r="4925" spans="4:4">
      <c r="D4925" s="258"/>
    </row>
    <row r="4926" spans="4:4">
      <c r="D4926" s="258"/>
    </row>
    <row r="4927" spans="4:4">
      <c r="D4927" s="258"/>
    </row>
    <row r="4928" spans="4:4">
      <c r="D4928" s="258"/>
    </row>
    <row r="4929" spans="4:4">
      <c r="D4929" s="258"/>
    </row>
    <row r="4930" spans="4:4">
      <c r="D4930" s="258"/>
    </row>
    <row r="4931" spans="4:4">
      <c r="D4931" s="258"/>
    </row>
    <row r="4932" spans="4:4">
      <c r="D4932" s="258"/>
    </row>
    <row r="4933" spans="4:4">
      <c r="D4933" s="258"/>
    </row>
    <row r="4934" spans="4:4">
      <c r="D4934" s="258"/>
    </row>
    <row r="4935" spans="4:4">
      <c r="D4935" s="258"/>
    </row>
    <row r="4936" spans="4:4">
      <c r="D4936" s="258"/>
    </row>
    <row r="4937" spans="4:4">
      <c r="D4937" s="258"/>
    </row>
    <row r="4938" spans="4:4">
      <c r="D4938" s="258"/>
    </row>
    <row r="4939" spans="4:4">
      <c r="D4939" s="258"/>
    </row>
    <row r="4940" spans="4:4">
      <c r="D4940" s="258"/>
    </row>
    <row r="4941" spans="4:4">
      <c r="D4941" s="258"/>
    </row>
    <row r="4942" spans="4:4">
      <c r="D4942" s="258"/>
    </row>
    <row r="4943" spans="4:4">
      <c r="D4943" s="258"/>
    </row>
    <row r="4944" spans="4:4">
      <c r="D4944" s="258"/>
    </row>
    <row r="4945" spans="4:4">
      <c r="D4945" s="258"/>
    </row>
    <row r="4946" spans="4:4">
      <c r="D4946" s="258"/>
    </row>
    <row r="4947" spans="4:4">
      <c r="D4947" s="258"/>
    </row>
    <row r="4948" spans="4:4">
      <c r="D4948" s="258"/>
    </row>
    <row r="4949" spans="4:4">
      <c r="D4949" s="258"/>
    </row>
    <row r="4950" spans="4:4">
      <c r="D4950" s="258"/>
    </row>
    <row r="4951" spans="4:4">
      <c r="D4951" s="258"/>
    </row>
    <row r="4952" spans="4:4">
      <c r="D4952" s="258"/>
    </row>
    <row r="4953" spans="4:4">
      <c r="D4953" s="258"/>
    </row>
    <row r="4954" spans="4:4">
      <c r="D4954" s="258"/>
    </row>
    <row r="4955" spans="4:4">
      <c r="D4955" s="258"/>
    </row>
    <row r="4956" spans="4:4">
      <c r="D4956" s="258"/>
    </row>
    <row r="4957" spans="4:4">
      <c r="D4957" s="258"/>
    </row>
    <row r="4958" spans="4:4">
      <c r="D4958" s="258"/>
    </row>
    <row r="4959" spans="4:4">
      <c r="D4959" s="258"/>
    </row>
    <row r="4960" spans="4:4">
      <c r="D4960" s="258"/>
    </row>
    <row r="4961" spans="4:4">
      <c r="D4961" s="258"/>
    </row>
    <row r="4962" spans="4:4">
      <c r="D4962" s="258"/>
    </row>
    <row r="4963" spans="4:4">
      <c r="D4963" s="258"/>
    </row>
    <row r="4964" spans="4:4">
      <c r="D4964" s="258"/>
    </row>
    <row r="4965" spans="4:4">
      <c r="D4965" s="258"/>
    </row>
    <row r="4966" spans="4:4">
      <c r="D4966" s="258"/>
    </row>
    <row r="4967" spans="4:4">
      <c r="D4967" s="258"/>
    </row>
    <row r="4968" spans="4:4">
      <c r="D4968" s="258"/>
    </row>
    <row r="4969" spans="4:4">
      <c r="D4969" s="258"/>
    </row>
    <row r="4970" spans="4:4">
      <c r="D4970" s="258"/>
    </row>
    <row r="4971" spans="4:4">
      <c r="D4971" s="258"/>
    </row>
    <row r="4972" spans="4:4">
      <c r="D4972" s="258"/>
    </row>
    <row r="4973" spans="4:4">
      <c r="D4973" s="258"/>
    </row>
    <row r="4974" spans="4:4">
      <c r="D4974" s="258"/>
    </row>
    <row r="4975" spans="4:4">
      <c r="D4975" s="258"/>
    </row>
    <row r="4976" spans="4:4">
      <c r="D4976" s="258"/>
    </row>
    <row r="4977" spans="4:4">
      <c r="D4977" s="258"/>
    </row>
    <row r="4978" spans="4:4">
      <c r="D4978" s="258"/>
    </row>
    <row r="4979" spans="4:4">
      <c r="D4979" s="258"/>
    </row>
    <row r="4980" spans="4:4">
      <c r="D4980" s="258"/>
    </row>
    <row r="4981" spans="4:4">
      <c r="D4981" s="258"/>
    </row>
    <row r="4982" spans="4:4">
      <c r="D4982" s="258"/>
    </row>
    <row r="4983" spans="4:4">
      <c r="D4983" s="258"/>
    </row>
    <row r="4984" spans="4:4">
      <c r="D4984" s="258"/>
    </row>
    <row r="4985" spans="4:4">
      <c r="D4985" s="258"/>
    </row>
    <row r="4986" spans="4:4">
      <c r="D4986" s="258"/>
    </row>
    <row r="4987" spans="4:4">
      <c r="D4987" s="258"/>
    </row>
    <row r="4988" spans="4:4">
      <c r="D4988" s="258"/>
    </row>
    <row r="4989" spans="4:4">
      <c r="D4989" s="258"/>
    </row>
    <row r="4990" spans="4:4">
      <c r="D4990" s="258"/>
    </row>
    <row r="4991" spans="4:4">
      <c r="D4991" s="258"/>
    </row>
    <row r="4992" spans="4:4">
      <c r="D4992" s="258"/>
    </row>
    <row r="4993" spans="4:4">
      <c r="D4993" s="258"/>
    </row>
    <row r="4994" spans="4:4">
      <c r="D4994" s="258"/>
    </row>
    <row r="4995" spans="4:4">
      <c r="D4995" s="258"/>
    </row>
    <row r="4996" spans="4:4">
      <c r="D4996" s="258"/>
    </row>
    <row r="4997" spans="4:4">
      <c r="D4997" s="258"/>
    </row>
    <row r="4998" spans="4:4">
      <c r="D4998" s="258"/>
    </row>
    <row r="4999" spans="4:4">
      <c r="D4999" s="258"/>
    </row>
    <row r="5000" spans="4:4">
      <c r="D5000" s="258"/>
    </row>
    <row r="5001" spans="4:4">
      <c r="D5001" s="258"/>
    </row>
    <row r="5002" spans="4:4">
      <c r="D5002" s="258"/>
    </row>
    <row r="5003" spans="4:4">
      <c r="D5003" s="258"/>
    </row>
  </sheetData>
  <mergeCells count="4">
    <mergeCell ref="A1:G1"/>
    <mergeCell ref="C2:G2"/>
    <mergeCell ref="C3:G3"/>
    <mergeCell ref="C4:G4"/>
  </mergeCells>
  <pageMargins left="0.7" right="0.7" top="0.78740157499999996" bottom="0.78740157499999996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F1C412-A9F4-403C-BF7A-065515497934}">
  <dimension ref="A1:CZ157"/>
  <sheetViews>
    <sheetView workbookViewId="0">
      <selection activeCell="K24" sqref="K24"/>
    </sheetView>
  </sheetViews>
  <sheetFormatPr defaultColWidth="9.140625" defaultRowHeight="12.75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209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256" width="9.140625" style="146"/>
    <col min="257" max="257" width="4.42578125" style="146" customWidth="1"/>
    <col min="258" max="258" width="11.5703125" style="146" customWidth="1"/>
    <col min="259" max="259" width="40.42578125" style="146" customWidth="1"/>
    <col min="260" max="260" width="5.5703125" style="146" customWidth="1"/>
    <col min="261" max="261" width="8.5703125" style="146" customWidth="1"/>
    <col min="262" max="262" width="9.85546875" style="146" customWidth="1"/>
    <col min="263" max="263" width="13.85546875" style="146" customWidth="1"/>
    <col min="264" max="267" width="9.140625" style="146"/>
    <col min="268" max="268" width="75.42578125" style="146" customWidth="1"/>
    <col min="269" max="269" width="45.28515625" style="146" customWidth="1"/>
    <col min="270" max="512" width="9.140625" style="146"/>
    <col min="513" max="513" width="4.42578125" style="146" customWidth="1"/>
    <col min="514" max="514" width="11.5703125" style="146" customWidth="1"/>
    <col min="515" max="515" width="40.42578125" style="146" customWidth="1"/>
    <col min="516" max="516" width="5.5703125" style="146" customWidth="1"/>
    <col min="517" max="517" width="8.5703125" style="146" customWidth="1"/>
    <col min="518" max="518" width="9.85546875" style="146" customWidth="1"/>
    <col min="519" max="519" width="13.85546875" style="146" customWidth="1"/>
    <col min="520" max="523" width="9.140625" style="146"/>
    <col min="524" max="524" width="75.42578125" style="146" customWidth="1"/>
    <col min="525" max="525" width="45.28515625" style="146" customWidth="1"/>
    <col min="526" max="768" width="9.140625" style="146"/>
    <col min="769" max="769" width="4.42578125" style="146" customWidth="1"/>
    <col min="770" max="770" width="11.5703125" style="146" customWidth="1"/>
    <col min="771" max="771" width="40.42578125" style="146" customWidth="1"/>
    <col min="772" max="772" width="5.5703125" style="146" customWidth="1"/>
    <col min="773" max="773" width="8.5703125" style="146" customWidth="1"/>
    <col min="774" max="774" width="9.85546875" style="146" customWidth="1"/>
    <col min="775" max="775" width="13.85546875" style="146" customWidth="1"/>
    <col min="776" max="779" width="9.140625" style="146"/>
    <col min="780" max="780" width="75.42578125" style="146" customWidth="1"/>
    <col min="781" max="781" width="45.28515625" style="146" customWidth="1"/>
    <col min="782" max="1024" width="9.140625" style="146"/>
    <col min="1025" max="1025" width="4.42578125" style="146" customWidth="1"/>
    <col min="1026" max="1026" width="11.5703125" style="146" customWidth="1"/>
    <col min="1027" max="1027" width="40.42578125" style="146" customWidth="1"/>
    <col min="1028" max="1028" width="5.5703125" style="146" customWidth="1"/>
    <col min="1029" max="1029" width="8.5703125" style="146" customWidth="1"/>
    <col min="1030" max="1030" width="9.85546875" style="146" customWidth="1"/>
    <col min="1031" max="1031" width="13.85546875" style="146" customWidth="1"/>
    <col min="1032" max="1035" width="9.140625" style="146"/>
    <col min="1036" max="1036" width="75.42578125" style="146" customWidth="1"/>
    <col min="1037" max="1037" width="45.28515625" style="146" customWidth="1"/>
    <col min="1038" max="1280" width="9.140625" style="146"/>
    <col min="1281" max="1281" width="4.42578125" style="146" customWidth="1"/>
    <col min="1282" max="1282" width="11.5703125" style="146" customWidth="1"/>
    <col min="1283" max="1283" width="40.42578125" style="146" customWidth="1"/>
    <col min="1284" max="1284" width="5.5703125" style="146" customWidth="1"/>
    <col min="1285" max="1285" width="8.5703125" style="146" customWidth="1"/>
    <col min="1286" max="1286" width="9.85546875" style="146" customWidth="1"/>
    <col min="1287" max="1287" width="13.85546875" style="146" customWidth="1"/>
    <col min="1288" max="1291" width="9.140625" style="146"/>
    <col min="1292" max="1292" width="75.42578125" style="146" customWidth="1"/>
    <col min="1293" max="1293" width="45.28515625" style="146" customWidth="1"/>
    <col min="1294" max="1536" width="9.140625" style="146"/>
    <col min="1537" max="1537" width="4.42578125" style="146" customWidth="1"/>
    <col min="1538" max="1538" width="11.5703125" style="146" customWidth="1"/>
    <col min="1539" max="1539" width="40.42578125" style="146" customWidth="1"/>
    <col min="1540" max="1540" width="5.5703125" style="146" customWidth="1"/>
    <col min="1541" max="1541" width="8.5703125" style="146" customWidth="1"/>
    <col min="1542" max="1542" width="9.85546875" style="146" customWidth="1"/>
    <col min="1543" max="1543" width="13.85546875" style="146" customWidth="1"/>
    <col min="1544" max="1547" width="9.140625" style="146"/>
    <col min="1548" max="1548" width="75.42578125" style="146" customWidth="1"/>
    <col min="1549" max="1549" width="45.28515625" style="146" customWidth="1"/>
    <col min="1550" max="1792" width="9.140625" style="146"/>
    <col min="1793" max="1793" width="4.42578125" style="146" customWidth="1"/>
    <col min="1794" max="1794" width="11.5703125" style="146" customWidth="1"/>
    <col min="1795" max="1795" width="40.42578125" style="146" customWidth="1"/>
    <col min="1796" max="1796" width="5.5703125" style="146" customWidth="1"/>
    <col min="1797" max="1797" width="8.5703125" style="146" customWidth="1"/>
    <col min="1798" max="1798" width="9.85546875" style="146" customWidth="1"/>
    <col min="1799" max="1799" width="13.85546875" style="146" customWidth="1"/>
    <col min="1800" max="1803" width="9.140625" style="146"/>
    <col min="1804" max="1804" width="75.42578125" style="146" customWidth="1"/>
    <col min="1805" max="1805" width="45.28515625" style="146" customWidth="1"/>
    <col min="1806" max="2048" width="9.140625" style="146"/>
    <col min="2049" max="2049" width="4.42578125" style="146" customWidth="1"/>
    <col min="2050" max="2050" width="11.5703125" style="146" customWidth="1"/>
    <col min="2051" max="2051" width="40.42578125" style="146" customWidth="1"/>
    <col min="2052" max="2052" width="5.5703125" style="146" customWidth="1"/>
    <col min="2053" max="2053" width="8.5703125" style="146" customWidth="1"/>
    <col min="2054" max="2054" width="9.85546875" style="146" customWidth="1"/>
    <col min="2055" max="2055" width="13.85546875" style="146" customWidth="1"/>
    <col min="2056" max="2059" width="9.140625" style="146"/>
    <col min="2060" max="2060" width="75.42578125" style="146" customWidth="1"/>
    <col min="2061" max="2061" width="45.28515625" style="146" customWidth="1"/>
    <col min="2062" max="2304" width="9.140625" style="146"/>
    <col min="2305" max="2305" width="4.42578125" style="146" customWidth="1"/>
    <col min="2306" max="2306" width="11.5703125" style="146" customWidth="1"/>
    <col min="2307" max="2307" width="40.42578125" style="146" customWidth="1"/>
    <col min="2308" max="2308" width="5.5703125" style="146" customWidth="1"/>
    <col min="2309" max="2309" width="8.5703125" style="146" customWidth="1"/>
    <col min="2310" max="2310" width="9.85546875" style="146" customWidth="1"/>
    <col min="2311" max="2311" width="13.85546875" style="146" customWidth="1"/>
    <col min="2312" max="2315" width="9.140625" style="146"/>
    <col min="2316" max="2316" width="75.42578125" style="146" customWidth="1"/>
    <col min="2317" max="2317" width="45.28515625" style="146" customWidth="1"/>
    <col min="2318" max="2560" width="9.140625" style="146"/>
    <col min="2561" max="2561" width="4.42578125" style="146" customWidth="1"/>
    <col min="2562" max="2562" width="11.5703125" style="146" customWidth="1"/>
    <col min="2563" max="2563" width="40.42578125" style="146" customWidth="1"/>
    <col min="2564" max="2564" width="5.5703125" style="146" customWidth="1"/>
    <col min="2565" max="2565" width="8.5703125" style="146" customWidth="1"/>
    <col min="2566" max="2566" width="9.85546875" style="146" customWidth="1"/>
    <col min="2567" max="2567" width="13.85546875" style="146" customWidth="1"/>
    <col min="2568" max="2571" width="9.140625" style="146"/>
    <col min="2572" max="2572" width="75.42578125" style="146" customWidth="1"/>
    <col min="2573" max="2573" width="45.28515625" style="146" customWidth="1"/>
    <col min="2574" max="2816" width="9.140625" style="146"/>
    <col min="2817" max="2817" width="4.42578125" style="146" customWidth="1"/>
    <col min="2818" max="2818" width="11.5703125" style="146" customWidth="1"/>
    <col min="2819" max="2819" width="40.42578125" style="146" customWidth="1"/>
    <col min="2820" max="2820" width="5.5703125" style="146" customWidth="1"/>
    <col min="2821" max="2821" width="8.5703125" style="146" customWidth="1"/>
    <col min="2822" max="2822" width="9.85546875" style="146" customWidth="1"/>
    <col min="2823" max="2823" width="13.85546875" style="146" customWidth="1"/>
    <col min="2824" max="2827" width="9.140625" style="146"/>
    <col min="2828" max="2828" width="75.42578125" style="146" customWidth="1"/>
    <col min="2829" max="2829" width="45.28515625" style="146" customWidth="1"/>
    <col min="2830" max="3072" width="9.140625" style="146"/>
    <col min="3073" max="3073" width="4.42578125" style="146" customWidth="1"/>
    <col min="3074" max="3074" width="11.5703125" style="146" customWidth="1"/>
    <col min="3075" max="3075" width="40.42578125" style="146" customWidth="1"/>
    <col min="3076" max="3076" width="5.5703125" style="146" customWidth="1"/>
    <col min="3077" max="3077" width="8.5703125" style="146" customWidth="1"/>
    <col min="3078" max="3078" width="9.85546875" style="146" customWidth="1"/>
    <col min="3079" max="3079" width="13.85546875" style="146" customWidth="1"/>
    <col min="3080" max="3083" width="9.140625" style="146"/>
    <col min="3084" max="3084" width="75.42578125" style="146" customWidth="1"/>
    <col min="3085" max="3085" width="45.28515625" style="146" customWidth="1"/>
    <col min="3086" max="3328" width="9.140625" style="146"/>
    <col min="3329" max="3329" width="4.42578125" style="146" customWidth="1"/>
    <col min="3330" max="3330" width="11.5703125" style="146" customWidth="1"/>
    <col min="3331" max="3331" width="40.42578125" style="146" customWidth="1"/>
    <col min="3332" max="3332" width="5.5703125" style="146" customWidth="1"/>
    <col min="3333" max="3333" width="8.5703125" style="146" customWidth="1"/>
    <col min="3334" max="3334" width="9.85546875" style="146" customWidth="1"/>
    <col min="3335" max="3335" width="13.85546875" style="146" customWidth="1"/>
    <col min="3336" max="3339" width="9.140625" style="146"/>
    <col min="3340" max="3340" width="75.42578125" style="146" customWidth="1"/>
    <col min="3341" max="3341" width="45.28515625" style="146" customWidth="1"/>
    <col min="3342" max="3584" width="9.140625" style="146"/>
    <col min="3585" max="3585" width="4.42578125" style="146" customWidth="1"/>
    <col min="3586" max="3586" width="11.5703125" style="146" customWidth="1"/>
    <col min="3587" max="3587" width="40.42578125" style="146" customWidth="1"/>
    <col min="3588" max="3588" width="5.5703125" style="146" customWidth="1"/>
    <col min="3589" max="3589" width="8.5703125" style="146" customWidth="1"/>
    <col min="3590" max="3590" width="9.85546875" style="146" customWidth="1"/>
    <col min="3591" max="3591" width="13.85546875" style="146" customWidth="1"/>
    <col min="3592" max="3595" width="9.140625" style="146"/>
    <col min="3596" max="3596" width="75.42578125" style="146" customWidth="1"/>
    <col min="3597" max="3597" width="45.28515625" style="146" customWidth="1"/>
    <col min="3598" max="3840" width="9.140625" style="146"/>
    <col min="3841" max="3841" width="4.42578125" style="146" customWidth="1"/>
    <col min="3842" max="3842" width="11.5703125" style="146" customWidth="1"/>
    <col min="3843" max="3843" width="40.42578125" style="146" customWidth="1"/>
    <col min="3844" max="3844" width="5.5703125" style="146" customWidth="1"/>
    <col min="3845" max="3845" width="8.5703125" style="146" customWidth="1"/>
    <col min="3846" max="3846" width="9.85546875" style="146" customWidth="1"/>
    <col min="3847" max="3847" width="13.85546875" style="146" customWidth="1"/>
    <col min="3848" max="3851" width="9.140625" style="146"/>
    <col min="3852" max="3852" width="75.42578125" style="146" customWidth="1"/>
    <col min="3853" max="3853" width="45.28515625" style="146" customWidth="1"/>
    <col min="3854" max="4096" width="9.140625" style="146"/>
    <col min="4097" max="4097" width="4.42578125" style="146" customWidth="1"/>
    <col min="4098" max="4098" width="11.5703125" style="146" customWidth="1"/>
    <col min="4099" max="4099" width="40.42578125" style="146" customWidth="1"/>
    <col min="4100" max="4100" width="5.5703125" style="146" customWidth="1"/>
    <col min="4101" max="4101" width="8.5703125" style="146" customWidth="1"/>
    <col min="4102" max="4102" width="9.85546875" style="146" customWidth="1"/>
    <col min="4103" max="4103" width="13.85546875" style="146" customWidth="1"/>
    <col min="4104" max="4107" width="9.140625" style="146"/>
    <col min="4108" max="4108" width="75.42578125" style="146" customWidth="1"/>
    <col min="4109" max="4109" width="45.28515625" style="146" customWidth="1"/>
    <col min="4110" max="4352" width="9.140625" style="146"/>
    <col min="4353" max="4353" width="4.42578125" style="146" customWidth="1"/>
    <col min="4354" max="4354" width="11.5703125" style="146" customWidth="1"/>
    <col min="4355" max="4355" width="40.42578125" style="146" customWidth="1"/>
    <col min="4356" max="4356" width="5.5703125" style="146" customWidth="1"/>
    <col min="4357" max="4357" width="8.5703125" style="146" customWidth="1"/>
    <col min="4358" max="4358" width="9.85546875" style="146" customWidth="1"/>
    <col min="4359" max="4359" width="13.85546875" style="146" customWidth="1"/>
    <col min="4360" max="4363" width="9.140625" style="146"/>
    <col min="4364" max="4364" width="75.42578125" style="146" customWidth="1"/>
    <col min="4365" max="4365" width="45.28515625" style="146" customWidth="1"/>
    <col min="4366" max="4608" width="9.140625" style="146"/>
    <col min="4609" max="4609" width="4.42578125" style="146" customWidth="1"/>
    <col min="4610" max="4610" width="11.5703125" style="146" customWidth="1"/>
    <col min="4611" max="4611" width="40.42578125" style="146" customWidth="1"/>
    <col min="4612" max="4612" width="5.5703125" style="146" customWidth="1"/>
    <col min="4613" max="4613" width="8.5703125" style="146" customWidth="1"/>
    <col min="4614" max="4614" width="9.85546875" style="146" customWidth="1"/>
    <col min="4615" max="4615" width="13.85546875" style="146" customWidth="1"/>
    <col min="4616" max="4619" width="9.140625" style="146"/>
    <col min="4620" max="4620" width="75.42578125" style="146" customWidth="1"/>
    <col min="4621" max="4621" width="45.28515625" style="146" customWidth="1"/>
    <col min="4622" max="4864" width="9.140625" style="146"/>
    <col min="4865" max="4865" width="4.42578125" style="146" customWidth="1"/>
    <col min="4866" max="4866" width="11.5703125" style="146" customWidth="1"/>
    <col min="4867" max="4867" width="40.42578125" style="146" customWidth="1"/>
    <col min="4868" max="4868" width="5.5703125" style="146" customWidth="1"/>
    <col min="4869" max="4869" width="8.5703125" style="146" customWidth="1"/>
    <col min="4870" max="4870" width="9.85546875" style="146" customWidth="1"/>
    <col min="4871" max="4871" width="13.85546875" style="146" customWidth="1"/>
    <col min="4872" max="4875" width="9.140625" style="146"/>
    <col min="4876" max="4876" width="75.42578125" style="146" customWidth="1"/>
    <col min="4877" max="4877" width="45.28515625" style="146" customWidth="1"/>
    <col min="4878" max="5120" width="9.140625" style="146"/>
    <col min="5121" max="5121" width="4.42578125" style="146" customWidth="1"/>
    <col min="5122" max="5122" width="11.5703125" style="146" customWidth="1"/>
    <col min="5123" max="5123" width="40.42578125" style="146" customWidth="1"/>
    <col min="5124" max="5124" width="5.5703125" style="146" customWidth="1"/>
    <col min="5125" max="5125" width="8.5703125" style="146" customWidth="1"/>
    <col min="5126" max="5126" width="9.85546875" style="146" customWidth="1"/>
    <col min="5127" max="5127" width="13.85546875" style="146" customWidth="1"/>
    <col min="5128" max="5131" width="9.140625" style="146"/>
    <col min="5132" max="5132" width="75.42578125" style="146" customWidth="1"/>
    <col min="5133" max="5133" width="45.28515625" style="146" customWidth="1"/>
    <col min="5134" max="5376" width="9.140625" style="146"/>
    <col min="5377" max="5377" width="4.42578125" style="146" customWidth="1"/>
    <col min="5378" max="5378" width="11.5703125" style="146" customWidth="1"/>
    <col min="5379" max="5379" width="40.42578125" style="146" customWidth="1"/>
    <col min="5380" max="5380" width="5.5703125" style="146" customWidth="1"/>
    <col min="5381" max="5381" width="8.5703125" style="146" customWidth="1"/>
    <col min="5382" max="5382" width="9.85546875" style="146" customWidth="1"/>
    <col min="5383" max="5383" width="13.85546875" style="146" customWidth="1"/>
    <col min="5384" max="5387" width="9.140625" style="146"/>
    <col min="5388" max="5388" width="75.42578125" style="146" customWidth="1"/>
    <col min="5389" max="5389" width="45.28515625" style="146" customWidth="1"/>
    <col min="5390" max="5632" width="9.140625" style="146"/>
    <col min="5633" max="5633" width="4.42578125" style="146" customWidth="1"/>
    <col min="5634" max="5634" width="11.5703125" style="146" customWidth="1"/>
    <col min="5635" max="5635" width="40.42578125" style="146" customWidth="1"/>
    <col min="5636" max="5636" width="5.5703125" style="146" customWidth="1"/>
    <col min="5637" max="5637" width="8.5703125" style="146" customWidth="1"/>
    <col min="5638" max="5638" width="9.85546875" style="146" customWidth="1"/>
    <col min="5639" max="5639" width="13.85546875" style="146" customWidth="1"/>
    <col min="5640" max="5643" width="9.140625" style="146"/>
    <col min="5644" max="5644" width="75.42578125" style="146" customWidth="1"/>
    <col min="5645" max="5645" width="45.28515625" style="146" customWidth="1"/>
    <col min="5646" max="5888" width="9.140625" style="146"/>
    <col min="5889" max="5889" width="4.42578125" style="146" customWidth="1"/>
    <col min="5890" max="5890" width="11.5703125" style="146" customWidth="1"/>
    <col min="5891" max="5891" width="40.42578125" style="146" customWidth="1"/>
    <col min="5892" max="5892" width="5.5703125" style="146" customWidth="1"/>
    <col min="5893" max="5893" width="8.5703125" style="146" customWidth="1"/>
    <col min="5894" max="5894" width="9.85546875" style="146" customWidth="1"/>
    <col min="5895" max="5895" width="13.85546875" style="146" customWidth="1"/>
    <col min="5896" max="5899" width="9.140625" style="146"/>
    <col min="5900" max="5900" width="75.42578125" style="146" customWidth="1"/>
    <col min="5901" max="5901" width="45.28515625" style="146" customWidth="1"/>
    <col min="5902" max="6144" width="9.140625" style="146"/>
    <col min="6145" max="6145" width="4.42578125" style="146" customWidth="1"/>
    <col min="6146" max="6146" width="11.5703125" style="146" customWidth="1"/>
    <col min="6147" max="6147" width="40.42578125" style="146" customWidth="1"/>
    <col min="6148" max="6148" width="5.5703125" style="146" customWidth="1"/>
    <col min="6149" max="6149" width="8.5703125" style="146" customWidth="1"/>
    <col min="6150" max="6150" width="9.85546875" style="146" customWidth="1"/>
    <col min="6151" max="6151" width="13.85546875" style="146" customWidth="1"/>
    <col min="6152" max="6155" width="9.140625" style="146"/>
    <col min="6156" max="6156" width="75.42578125" style="146" customWidth="1"/>
    <col min="6157" max="6157" width="45.28515625" style="146" customWidth="1"/>
    <col min="6158" max="6400" width="9.140625" style="146"/>
    <col min="6401" max="6401" width="4.42578125" style="146" customWidth="1"/>
    <col min="6402" max="6402" width="11.5703125" style="146" customWidth="1"/>
    <col min="6403" max="6403" width="40.42578125" style="146" customWidth="1"/>
    <col min="6404" max="6404" width="5.5703125" style="146" customWidth="1"/>
    <col min="6405" max="6405" width="8.5703125" style="146" customWidth="1"/>
    <col min="6406" max="6406" width="9.85546875" style="146" customWidth="1"/>
    <col min="6407" max="6407" width="13.85546875" style="146" customWidth="1"/>
    <col min="6408" max="6411" width="9.140625" style="146"/>
    <col min="6412" max="6412" width="75.42578125" style="146" customWidth="1"/>
    <col min="6413" max="6413" width="45.28515625" style="146" customWidth="1"/>
    <col min="6414" max="6656" width="9.140625" style="146"/>
    <col min="6657" max="6657" width="4.42578125" style="146" customWidth="1"/>
    <col min="6658" max="6658" width="11.5703125" style="146" customWidth="1"/>
    <col min="6659" max="6659" width="40.42578125" style="146" customWidth="1"/>
    <col min="6660" max="6660" width="5.5703125" style="146" customWidth="1"/>
    <col min="6661" max="6661" width="8.5703125" style="146" customWidth="1"/>
    <col min="6662" max="6662" width="9.85546875" style="146" customWidth="1"/>
    <col min="6663" max="6663" width="13.85546875" style="146" customWidth="1"/>
    <col min="6664" max="6667" width="9.140625" style="146"/>
    <col min="6668" max="6668" width="75.42578125" style="146" customWidth="1"/>
    <col min="6669" max="6669" width="45.28515625" style="146" customWidth="1"/>
    <col min="6670" max="6912" width="9.140625" style="146"/>
    <col min="6913" max="6913" width="4.42578125" style="146" customWidth="1"/>
    <col min="6914" max="6914" width="11.5703125" style="146" customWidth="1"/>
    <col min="6915" max="6915" width="40.42578125" style="146" customWidth="1"/>
    <col min="6916" max="6916" width="5.5703125" style="146" customWidth="1"/>
    <col min="6917" max="6917" width="8.5703125" style="146" customWidth="1"/>
    <col min="6918" max="6918" width="9.85546875" style="146" customWidth="1"/>
    <col min="6919" max="6919" width="13.85546875" style="146" customWidth="1"/>
    <col min="6920" max="6923" width="9.140625" style="146"/>
    <col min="6924" max="6924" width="75.42578125" style="146" customWidth="1"/>
    <col min="6925" max="6925" width="45.28515625" style="146" customWidth="1"/>
    <col min="6926" max="7168" width="9.140625" style="146"/>
    <col min="7169" max="7169" width="4.42578125" style="146" customWidth="1"/>
    <col min="7170" max="7170" width="11.5703125" style="146" customWidth="1"/>
    <col min="7171" max="7171" width="40.42578125" style="146" customWidth="1"/>
    <col min="7172" max="7172" width="5.5703125" style="146" customWidth="1"/>
    <col min="7173" max="7173" width="8.5703125" style="146" customWidth="1"/>
    <col min="7174" max="7174" width="9.85546875" style="146" customWidth="1"/>
    <col min="7175" max="7175" width="13.85546875" style="146" customWidth="1"/>
    <col min="7176" max="7179" width="9.140625" style="146"/>
    <col min="7180" max="7180" width="75.42578125" style="146" customWidth="1"/>
    <col min="7181" max="7181" width="45.28515625" style="146" customWidth="1"/>
    <col min="7182" max="7424" width="9.140625" style="146"/>
    <col min="7425" max="7425" width="4.42578125" style="146" customWidth="1"/>
    <col min="7426" max="7426" width="11.5703125" style="146" customWidth="1"/>
    <col min="7427" max="7427" width="40.42578125" style="146" customWidth="1"/>
    <col min="7428" max="7428" width="5.5703125" style="146" customWidth="1"/>
    <col min="7429" max="7429" width="8.5703125" style="146" customWidth="1"/>
    <col min="7430" max="7430" width="9.85546875" style="146" customWidth="1"/>
    <col min="7431" max="7431" width="13.85546875" style="146" customWidth="1"/>
    <col min="7432" max="7435" width="9.140625" style="146"/>
    <col min="7436" max="7436" width="75.42578125" style="146" customWidth="1"/>
    <col min="7437" max="7437" width="45.28515625" style="146" customWidth="1"/>
    <col min="7438" max="7680" width="9.140625" style="146"/>
    <col min="7681" max="7681" width="4.42578125" style="146" customWidth="1"/>
    <col min="7682" max="7682" width="11.5703125" style="146" customWidth="1"/>
    <col min="7683" max="7683" width="40.42578125" style="146" customWidth="1"/>
    <col min="7684" max="7684" width="5.5703125" style="146" customWidth="1"/>
    <col min="7685" max="7685" width="8.5703125" style="146" customWidth="1"/>
    <col min="7686" max="7686" width="9.85546875" style="146" customWidth="1"/>
    <col min="7687" max="7687" width="13.85546875" style="146" customWidth="1"/>
    <col min="7688" max="7691" width="9.140625" style="146"/>
    <col min="7692" max="7692" width="75.42578125" style="146" customWidth="1"/>
    <col min="7693" max="7693" width="45.28515625" style="146" customWidth="1"/>
    <col min="7694" max="7936" width="9.140625" style="146"/>
    <col min="7937" max="7937" width="4.42578125" style="146" customWidth="1"/>
    <col min="7938" max="7938" width="11.5703125" style="146" customWidth="1"/>
    <col min="7939" max="7939" width="40.42578125" style="146" customWidth="1"/>
    <col min="7940" max="7940" width="5.5703125" style="146" customWidth="1"/>
    <col min="7941" max="7941" width="8.5703125" style="146" customWidth="1"/>
    <col min="7942" max="7942" width="9.85546875" style="146" customWidth="1"/>
    <col min="7943" max="7943" width="13.85546875" style="146" customWidth="1"/>
    <col min="7944" max="7947" width="9.140625" style="146"/>
    <col min="7948" max="7948" width="75.42578125" style="146" customWidth="1"/>
    <col min="7949" max="7949" width="45.28515625" style="146" customWidth="1"/>
    <col min="7950" max="8192" width="9.140625" style="146"/>
    <col min="8193" max="8193" width="4.42578125" style="146" customWidth="1"/>
    <col min="8194" max="8194" width="11.5703125" style="146" customWidth="1"/>
    <col min="8195" max="8195" width="40.42578125" style="146" customWidth="1"/>
    <col min="8196" max="8196" width="5.5703125" style="146" customWidth="1"/>
    <col min="8197" max="8197" width="8.5703125" style="146" customWidth="1"/>
    <col min="8198" max="8198" width="9.85546875" style="146" customWidth="1"/>
    <col min="8199" max="8199" width="13.85546875" style="146" customWidth="1"/>
    <col min="8200" max="8203" width="9.140625" style="146"/>
    <col min="8204" max="8204" width="75.42578125" style="146" customWidth="1"/>
    <col min="8205" max="8205" width="45.28515625" style="146" customWidth="1"/>
    <col min="8206" max="8448" width="9.140625" style="146"/>
    <col min="8449" max="8449" width="4.42578125" style="146" customWidth="1"/>
    <col min="8450" max="8450" width="11.5703125" style="146" customWidth="1"/>
    <col min="8451" max="8451" width="40.42578125" style="146" customWidth="1"/>
    <col min="8452" max="8452" width="5.5703125" style="146" customWidth="1"/>
    <col min="8453" max="8453" width="8.5703125" style="146" customWidth="1"/>
    <col min="8454" max="8454" width="9.85546875" style="146" customWidth="1"/>
    <col min="8455" max="8455" width="13.85546875" style="146" customWidth="1"/>
    <col min="8456" max="8459" width="9.140625" style="146"/>
    <col min="8460" max="8460" width="75.42578125" style="146" customWidth="1"/>
    <col min="8461" max="8461" width="45.28515625" style="146" customWidth="1"/>
    <col min="8462" max="8704" width="9.140625" style="146"/>
    <col min="8705" max="8705" width="4.42578125" style="146" customWidth="1"/>
    <col min="8706" max="8706" width="11.5703125" style="146" customWidth="1"/>
    <col min="8707" max="8707" width="40.42578125" style="146" customWidth="1"/>
    <col min="8708" max="8708" width="5.5703125" style="146" customWidth="1"/>
    <col min="8709" max="8709" width="8.5703125" style="146" customWidth="1"/>
    <col min="8710" max="8710" width="9.85546875" style="146" customWidth="1"/>
    <col min="8711" max="8711" width="13.85546875" style="146" customWidth="1"/>
    <col min="8712" max="8715" width="9.140625" style="146"/>
    <col min="8716" max="8716" width="75.42578125" style="146" customWidth="1"/>
    <col min="8717" max="8717" width="45.28515625" style="146" customWidth="1"/>
    <col min="8718" max="8960" width="9.140625" style="146"/>
    <col min="8961" max="8961" width="4.42578125" style="146" customWidth="1"/>
    <col min="8962" max="8962" width="11.5703125" style="146" customWidth="1"/>
    <col min="8963" max="8963" width="40.42578125" style="146" customWidth="1"/>
    <col min="8964" max="8964" width="5.5703125" style="146" customWidth="1"/>
    <col min="8965" max="8965" width="8.5703125" style="146" customWidth="1"/>
    <col min="8966" max="8966" width="9.85546875" style="146" customWidth="1"/>
    <col min="8967" max="8967" width="13.85546875" style="146" customWidth="1"/>
    <col min="8968" max="8971" width="9.140625" style="146"/>
    <col min="8972" max="8972" width="75.42578125" style="146" customWidth="1"/>
    <col min="8973" max="8973" width="45.28515625" style="146" customWidth="1"/>
    <col min="8974" max="9216" width="9.140625" style="146"/>
    <col min="9217" max="9217" width="4.42578125" style="146" customWidth="1"/>
    <col min="9218" max="9218" width="11.5703125" style="146" customWidth="1"/>
    <col min="9219" max="9219" width="40.42578125" style="146" customWidth="1"/>
    <col min="9220" max="9220" width="5.5703125" style="146" customWidth="1"/>
    <col min="9221" max="9221" width="8.5703125" style="146" customWidth="1"/>
    <col min="9222" max="9222" width="9.85546875" style="146" customWidth="1"/>
    <col min="9223" max="9223" width="13.85546875" style="146" customWidth="1"/>
    <col min="9224" max="9227" width="9.140625" style="146"/>
    <col min="9228" max="9228" width="75.42578125" style="146" customWidth="1"/>
    <col min="9229" max="9229" width="45.28515625" style="146" customWidth="1"/>
    <col min="9230" max="9472" width="9.140625" style="146"/>
    <col min="9473" max="9473" width="4.42578125" style="146" customWidth="1"/>
    <col min="9474" max="9474" width="11.5703125" style="146" customWidth="1"/>
    <col min="9475" max="9475" width="40.42578125" style="146" customWidth="1"/>
    <col min="9476" max="9476" width="5.5703125" style="146" customWidth="1"/>
    <col min="9477" max="9477" width="8.5703125" style="146" customWidth="1"/>
    <col min="9478" max="9478" width="9.85546875" style="146" customWidth="1"/>
    <col min="9479" max="9479" width="13.85546875" style="146" customWidth="1"/>
    <col min="9480" max="9483" width="9.140625" style="146"/>
    <col min="9484" max="9484" width="75.42578125" style="146" customWidth="1"/>
    <col min="9485" max="9485" width="45.28515625" style="146" customWidth="1"/>
    <col min="9486" max="9728" width="9.140625" style="146"/>
    <col min="9729" max="9729" width="4.42578125" style="146" customWidth="1"/>
    <col min="9730" max="9730" width="11.5703125" style="146" customWidth="1"/>
    <col min="9731" max="9731" width="40.42578125" style="146" customWidth="1"/>
    <col min="9732" max="9732" width="5.5703125" style="146" customWidth="1"/>
    <col min="9733" max="9733" width="8.5703125" style="146" customWidth="1"/>
    <col min="9734" max="9734" width="9.85546875" style="146" customWidth="1"/>
    <col min="9735" max="9735" width="13.85546875" style="146" customWidth="1"/>
    <col min="9736" max="9739" width="9.140625" style="146"/>
    <col min="9740" max="9740" width="75.42578125" style="146" customWidth="1"/>
    <col min="9741" max="9741" width="45.28515625" style="146" customWidth="1"/>
    <col min="9742" max="9984" width="9.140625" style="146"/>
    <col min="9985" max="9985" width="4.42578125" style="146" customWidth="1"/>
    <col min="9986" max="9986" width="11.5703125" style="146" customWidth="1"/>
    <col min="9987" max="9987" width="40.42578125" style="146" customWidth="1"/>
    <col min="9988" max="9988" width="5.5703125" style="146" customWidth="1"/>
    <col min="9989" max="9989" width="8.5703125" style="146" customWidth="1"/>
    <col min="9990" max="9990" width="9.85546875" style="146" customWidth="1"/>
    <col min="9991" max="9991" width="13.85546875" style="146" customWidth="1"/>
    <col min="9992" max="9995" width="9.140625" style="146"/>
    <col min="9996" max="9996" width="75.42578125" style="146" customWidth="1"/>
    <col min="9997" max="9997" width="45.28515625" style="146" customWidth="1"/>
    <col min="9998" max="10240" width="9.140625" style="146"/>
    <col min="10241" max="10241" width="4.42578125" style="146" customWidth="1"/>
    <col min="10242" max="10242" width="11.5703125" style="146" customWidth="1"/>
    <col min="10243" max="10243" width="40.42578125" style="146" customWidth="1"/>
    <col min="10244" max="10244" width="5.5703125" style="146" customWidth="1"/>
    <col min="10245" max="10245" width="8.5703125" style="146" customWidth="1"/>
    <col min="10246" max="10246" width="9.85546875" style="146" customWidth="1"/>
    <col min="10247" max="10247" width="13.85546875" style="146" customWidth="1"/>
    <col min="10248" max="10251" width="9.140625" style="146"/>
    <col min="10252" max="10252" width="75.42578125" style="146" customWidth="1"/>
    <col min="10253" max="10253" width="45.28515625" style="146" customWidth="1"/>
    <col min="10254" max="10496" width="9.140625" style="146"/>
    <col min="10497" max="10497" width="4.42578125" style="146" customWidth="1"/>
    <col min="10498" max="10498" width="11.5703125" style="146" customWidth="1"/>
    <col min="10499" max="10499" width="40.42578125" style="146" customWidth="1"/>
    <col min="10500" max="10500" width="5.5703125" style="146" customWidth="1"/>
    <col min="10501" max="10501" width="8.5703125" style="146" customWidth="1"/>
    <col min="10502" max="10502" width="9.85546875" style="146" customWidth="1"/>
    <col min="10503" max="10503" width="13.85546875" style="146" customWidth="1"/>
    <col min="10504" max="10507" width="9.140625" style="146"/>
    <col min="10508" max="10508" width="75.42578125" style="146" customWidth="1"/>
    <col min="10509" max="10509" width="45.28515625" style="146" customWidth="1"/>
    <col min="10510" max="10752" width="9.140625" style="146"/>
    <col min="10753" max="10753" width="4.42578125" style="146" customWidth="1"/>
    <col min="10754" max="10754" width="11.5703125" style="146" customWidth="1"/>
    <col min="10755" max="10755" width="40.42578125" style="146" customWidth="1"/>
    <col min="10756" max="10756" width="5.5703125" style="146" customWidth="1"/>
    <col min="10757" max="10757" width="8.5703125" style="146" customWidth="1"/>
    <col min="10758" max="10758" width="9.85546875" style="146" customWidth="1"/>
    <col min="10759" max="10759" width="13.85546875" style="146" customWidth="1"/>
    <col min="10760" max="10763" width="9.140625" style="146"/>
    <col min="10764" max="10764" width="75.42578125" style="146" customWidth="1"/>
    <col min="10765" max="10765" width="45.28515625" style="146" customWidth="1"/>
    <col min="10766" max="11008" width="9.140625" style="146"/>
    <col min="11009" max="11009" width="4.42578125" style="146" customWidth="1"/>
    <col min="11010" max="11010" width="11.5703125" style="146" customWidth="1"/>
    <col min="11011" max="11011" width="40.42578125" style="146" customWidth="1"/>
    <col min="11012" max="11012" width="5.5703125" style="146" customWidth="1"/>
    <col min="11013" max="11013" width="8.5703125" style="146" customWidth="1"/>
    <col min="11014" max="11014" width="9.85546875" style="146" customWidth="1"/>
    <col min="11015" max="11015" width="13.85546875" style="146" customWidth="1"/>
    <col min="11016" max="11019" width="9.140625" style="146"/>
    <col min="11020" max="11020" width="75.42578125" style="146" customWidth="1"/>
    <col min="11021" max="11021" width="45.28515625" style="146" customWidth="1"/>
    <col min="11022" max="11264" width="9.140625" style="146"/>
    <col min="11265" max="11265" width="4.42578125" style="146" customWidth="1"/>
    <col min="11266" max="11266" width="11.5703125" style="146" customWidth="1"/>
    <col min="11267" max="11267" width="40.42578125" style="146" customWidth="1"/>
    <col min="11268" max="11268" width="5.5703125" style="146" customWidth="1"/>
    <col min="11269" max="11269" width="8.5703125" style="146" customWidth="1"/>
    <col min="11270" max="11270" width="9.85546875" style="146" customWidth="1"/>
    <col min="11271" max="11271" width="13.85546875" style="146" customWidth="1"/>
    <col min="11272" max="11275" width="9.140625" style="146"/>
    <col min="11276" max="11276" width="75.42578125" style="146" customWidth="1"/>
    <col min="11277" max="11277" width="45.28515625" style="146" customWidth="1"/>
    <col min="11278" max="11520" width="9.140625" style="146"/>
    <col min="11521" max="11521" width="4.42578125" style="146" customWidth="1"/>
    <col min="11522" max="11522" width="11.5703125" style="146" customWidth="1"/>
    <col min="11523" max="11523" width="40.42578125" style="146" customWidth="1"/>
    <col min="11524" max="11524" width="5.5703125" style="146" customWidth="1"/>
    <col min="11525" max="11525" width="8.5703125" style="146" customWidth="1"/>
    <col min="11526" max="11526" width="9.85546875" style="146" customWidth="1"/>
    <col min="11527" max="11527" width="13.85546875" style="146" customWidth="1"/>
    <col min="11528" max="11531" width="9.140625" style="146"/>
    <col min="11532" max="11532" width="75.42578125" style="146" customWidth="1"/>
    <col min="11533" max="11533" width="45.28515625" style="146" customWidth="1"/>
    <col min="11534" max="11776" width="9.140625" style="146"/>
    <col min="11777" max="11777" width="4.42578125" style="146" customWidth="1"/>
    <col min="11778" max="11778" width="11.5703125" style="146" customWidth="1"/>
    <col min="11779" max="11779" width="40.42578125" style="146" customWidth="1"/>
    <col min="11780" max="11780" width="5.5703125" style="146" customWidth="1"/>
    <col min="11781" max="11781" width="8.5703125" style="146" customWidth="1"/>
    <col min="11782" max="11782" width="9.85546875" style="146" customWidth="1"/>
    <col min="11783" max="11783" width="13.85546875" style="146" customWidth="1"/>
    <col min="11784" max="11787" width="9.140625" style="146"/>
    <col min="11788" max="11788" width="75.42578125" style="146" customWidth="1"/>
    <col min="11789" max="11789" width="45.28515625" style="146" customWidth="1"/>
    <col min="11790" max="12032" width="9.140625" style="146"/>
    <col min="12033" max="12033" width="4.42578125" style="146" customWidth="1"/>
    <col min="12034" max="12034" width="11.5703125" style="146" customWidth="1"/>
    <col min="12035" max="12035" width="40.42578125" style="146" customWidth="1"/>
    <col min="12036" max="12036" width="5.5703125" style="146" customWidth="1"/>
    <col min="12037" max="12037" width="8.5703125" style="146" customWidth="1"/>
    <col min="12038" max="12038" width="9.85546875" style="146" customWidth="1"/>
    <col min="12039" max="12039" width="13.85546875" style="146" customWidth="1"/>
    <col min="12040" max="12043" width="9.140625" style="146"/>
    <col min="12044" max="12044" width="75.42578125" style="146" customWidth="1"/>
    <col min="12045" max="12045" width="45.28515625" style="146" customWidth="1"/>
    <col min="12046" max="12288" width="9.140625" style="146"/>
    <col min="12289" max="12289" width="4.42578125" style="146" customWidth="1"/>
    <col min="12290" max="12290" width="11.5703125" style="146" customWidth="1"/>
    <col min="12291" max="12291" width="40.42578125" style="146" customWidth="1"/>
    <col min="12292" max="12292" width="5.5703125" style="146" customWidth="1"/>
    <col min="12293" max="12293" width="8.5703125" style="146" customWidth="1"/>
    <col min="12294" max="12294" width="9.85546875" style="146" customWidth="1"/>
    <col min="12295" max="12295" width="13.85546875" style="146" customWidth="1"/>
    <col min="12296" max="12299" width="9.140625" style="146"/>
    <col min="12300" max="12300" width="75.42578125" style="146" customWidth="1"/>
    <col min="12301" max="12301" width="45.28515625" style="146" customWidth="1"/>
    <col min="12302" max="12544" width="9.140625" style="146"/>
    <col min="12545" max="12545" width="4.42578125" style="146" customWidth="1"/>
    <col min="12546" max="12546" width="11.5703125" style="146" customWidth="1"/>
    <col min="12547" max="12547" width="40.42578125" style="146" customWidth="1"/>
    <col min="12548" max="12548" width="5.5703125" style="146" customWidth="1"/>
    <col min="12549" max="12549" width="8.5703125" style="146" customWidth="1"/>
    <col min="12550" max="12550" width="9.85546875" style="146" customWidth="1"/>
    <col min="12551" max="12551" width="13.85546875" style="146" customWidth="1"/>
    <col min="12552" max="12555" width="9.140625" style="146"/>
    <col min="12556" max="12556" width="75.42578125" style="146" customWidth="1"/>
    <col min="12557" max="12557" width="45.28515625" style="146" customWidth="1"/>
    <col min="12558" max="12800" width="9.140625" style="146"/>
    <col min="12801" max="12801" width="4.42578125" style="146" customWidth="1"/>
    <col min="12802" max="12802" width="11.5703125" style="146" customWidth="1"/>
    <col min="12803" max="12803" width="40.42578125" style="146" customWidth="1"/>
    <col min="12804" max="12804" width="5.5703125" style="146" customWidth="1"/>
    <col min="12805" max="12805" width="8.5703125" style="146" customWidth="1"/>
    <col min="12806" max="12806" width="9.85546875" style="146" customWidth="1"/>
    <col min="12807" max="12807" width="13.85546875" style="146" customWidth="1"/>
    <col min="12808" max="12811" width="9.140625" style="146"/>
    <col min="12812" max="12812" width="75.42578125" style="146" customWidth="1"/>
    <col min="12813" max="12813" width="45.28515625" style="146" customWidth="1"/>
    <col min="12814" max="13056" width="9.140625" style="146"/>
    <col min="13057" max="13057" width="4.42578125" style="146" customWidth="1"/>
    <col min="13058" max="13058" width="11.5703125" style="146" customWidth="1"/>
    <col min="13059" max="13059" width="40.42578125" style="146" customWidth="1"/>
    <col min="13060" max="13060" width="5.5703125" style="146" customWidth="1"/>
    <col min="13061" max="13061" width="8.5703125" style="146" customWidth="1"/>
    <col min="13062" max="13062" width="9.85546875" style="146" customWidth="1"/>
    <col min="13063" max="13063" width="13.85546875" style="146" customWidth="1"/>
    <col min="13064" max="13067" width="9.140625" style="146"/>
    <col min="13068" max="13068" width="75.42578125" style="146" customWidth="1"/>
    <col min="13069" max="13069" width="45.28515625" style="146" customWidth="1"/>
    <col min="13070" max="13312" width="9.140625" style="146"/>
    <col min="13313" max="13313" width="4.42578125" style="146" customWidth="1"/>
    <col min="13314" max="13314" width="11.5703125" style="146" customWidth="1"/>
    <col min="13315" max="13315" width="40.42578125" style="146" customWidth="1"/>
    <col min="13316" max="13316" width="5.5703125" style="146" customWidth="1"/>
    <col min="13317" max="13317" width="8.5703125" style="146" customWidth="1"/>
    <col min="13318" max="13318" width="9.85546875" style="146" customWidth="1"/>
    <col min="13319" max="13319" width="13.85546875" style="146" customWidth="1"/>
    <col min="13320" max="13323" width="9.140625" style="146"/>
    <col min="13324" max="13324" width="75.42578125" style="146" customWidth="1"/>
    <col min="13325" max="13325" width="45.28515625" style="146" customWidth="1"/>
    <col min="13326" max="13568" width="9.140625" style="146"/>
    <col min="13569" max="13569" width="4.42578125" style="146" customWidth="1"/>
    <col min="13570" max="13570" width="11.5703125" style="146" customWidth="1"/>
    <col min="13571" max="13571" width="40.42578125" style="146" customWidth="1"/>
    <col min="13572" max="13572" width="5.5703125" style="146" customWidth="1"/>
    <col min="13573" max="13573" width="8.5703125" style="146" customWidth="1"/>
    <col min="13574" max="13574" width="9.85546875" style="146" customWidth="1"/>
    <col min="13575" max="13575" width="13.85546875" style="146" customWidth="1"/>
    <col min="13576" max="13579" width="9.140625" style="146"/>
    <col min="13580" max="13580" width="75.42578125" style="146" customWidth="1"/>
    <col min="13581" max="13581" width="45.28515625" style="146" customWidth="1"/>
    <col min="13582" max="13824" width="9.140625" style="146"/>
    <col min="13825" max="13825" width="4.42578125" style="146" customWidth="1"/>
    <col min="13826" max="13826" width="11.5703125" style="146" customWidth="1"/>
    <col min="13827" max="13827" width="40.42578125" style="146" customWidth="1"/>
    <col min="13828" max="13828" width="5.5703125" style="146" customWidth="1"/>
    <col min="13829" max="13829" width="8.5703125" style="146" customWidth="1"/>
    <col min="13830" max="13830" width="9.85546875" style="146" customWidth="1"/>
    <col min="13831" max="13831" width="13.85546875" style="146" customWidth="1"/>
    <col min="13832" max="13835" width="9.140625" style="146"/>
    <col min="13836" max="13836" width="75.42578125" style="146" customWidth="1"/>
    <col min="13837" max="13837" width="45.28515625" style="146" customWidth="1"/>
    <col min="13838" max="14080" width="9.140625" style="146"/>
    <col min="14081" max="14081" width="4.42578125" style="146" customWidth="1"/>
    <col min="14082" max="14082" width="11.5703125" style="146" customWidth="1"/>
    <col min="14083" max="14083" width="40.42578125" style="146" customWidth="1"/>
    <col min="14084" max="14084" width="5.5703125" style="146" customWidth="1"/>
    <col min="14085" max="14085" width="8.5703125" style="146" customWidth="1"/>
    <col min="14086" max="14086" width="9.85546875" style="146" customWidth="1"/>
    <col min="14087" max="14087" width="13.85546875" style="146" customWidth="1"/>
    <col min="14088" max="14091" width="9.140625" style="146"/>
    <col min="14092" max="14092" width="75.42578125" style="146" customWidth="1"/>
    <col min="14093" max="14093" width="45.28515625" style="146" customWidth="1"/>
    <col min="14094" max="14336" width="9.140625" style="146"/>
    <col min="14337" max="14337" width="4.42578125" style="146" customWidth="1"/>
    <col min="14338" max="14338" width="11.5703125" style="146" customWidth="1"/>
    <col min="14339" max="14339" width="40.42578125" style="146" customWidth="1"/>
    <col min="14340" max="14340" width="5.5703125" style="146" customWidth="1"/>
    <col min="14341" max="14341" width="8.5703125" style="146" customWidth="1"/>
    <col min="14342" max="14342" width="9.85546875" style="146" customWidth="1"/>
    <col min="14343" max="14343" width="13.85546875" style="146" customWidth="1"/>
    <col min="14344" max="14347" width="9.140625" style="146"/>
    <col min="14348" max="14348" width="75.42578125" style="146" customWidth="1"/>
    <col min="14349" max="14349" width="45.28515625" style="146" customWidth="1"/>
    <col min="14350" max="14592" width="9.140625" style="146"/>
    <col min="14593" max="14593" width="4.42578125" style="146" customWidth="1"/>
    <col min="14594" max="14594" width="11.5703125" style="146" customWidth="1"/>
    <col min="14595" max="14595" width="40.42578125" style="146" customWidth="1"/>
    <col min="14596" max="14596" width="5.5703125" style="146" customWidth="1"/>
    <col min="14597" max="14597" width="8.5703125" style="146" customWidth="1"/>
    <col min="14598" max="14598" width="9.85546875" style="146" customWidth="1"/>
    <col min="14599" max="14599" width="13.85546875" style="146" customWidth="1"/>
    <col min="14600" max="14603" width="9.140625" style="146"/>
    <col min="14604" max="14604" width="75.42578125" style="146" customWidth="1"/>
    <col min="14605" max="14605" width="45.28515625" style="146" customWidth="1"/>
    <col min="14606" max="14848" width="9.140625" style="146"/>
    <col min="14849" max="14849" width="4.42578125" style="146" customWidth="1"/>
    <col min="14850" max="14850" width="11.5703125" style="146" customWidth="1"/>
    <col min="14851" max="14851" width="40.42578125" style="146" customWidth="1"/>
    <col min="14852" max="14852" width="5.5703125" style="146" customWidth="1"/>
    <col min="14853" max="14853" width="8.5703125" style="146" customWidth="1"/>
    <col min="14854" max="14854" width="9.85546875" style="146" customWidth="1"/>
    <col min="14855" max="14855" width="13.85546875" style="146" customWidth="1"/>
    <col min="14856" max="14859" width="9.140625" style="146"/>
    <col min="14860" max="14860" width="75.42578125" style="146" customWidth="1"/>
    <col min="14861" max="14861" width="45.28515625" style="146" customWidth="1"/>
    <col min="14862" max="15104" width="9.140625" style="146"/>
    <col min="15105" max="15105" width="4.42578125" style="146" customWidth="1"/>
    <col min="15106" max="15106" width="11.5703125" style="146" customWidth="1"/>
    <col min="15107" max="15107" width="40.42578125" style="146" customWidth="1"/>
    <col min="15108" max="15108" width="5.5703125" style="146" customWidth="1"/>
    <col min="15109" max="15109" width="8.5703125" style="146" customWidth="1"/>
    <col min="15110" max="15110" width="9.85546875" style="146" customWidth="1"/>
    <col min="15111" max="15111" width="13.85546875" style="146" customWidth="1"/>
    <col min="15112" max="15115" width="9.140625" style="146"/>
    <col min="15116" max="15116" width="75.42578125" style="146" customWidth="1"/>
    <col min="15117" max="15117" width="45.28515625" style="146" customWidth="1"/>
    <col min="15118" max="15360" width="9.140625" style="146"/>
    <col min="15361" max="15361" width="4.42578125" style="146" customWidth="1"/>
    <col min="15362" max="15362" width="11.5703125" style="146" customWidth="1"/>
    <col min="15363" max="15363" width="40.42578125" style="146" customWidth="1"/>
    <col min="15364" max="15364" width="5.5703125" style="146" customWidth="1"/>
    <col min="15365" max="15365" width="8.5703125" style="146" customWidth="1"/>
    <col min="15366" max="15366" width="9.85546875" style="146" customWidth="1"/>
    <col min="15367" max="15367" width="13.85546875" style="146" customWidth="1"/>
    <col min="15368" max="15371" width="9.140625" style="146"/>
    <col min="15372" max="15372" width="75.42578125" style="146" customWidth="1"/>
    <col min="15373" max="15373" width="45.28515625" style="146" customWidth="1"/>
    <col min="15374" max="15616" width="9.140625" style="146"/>
    <col min="15617" max="15617" width="4.42578125" style="146" customWidth="1"/>
    <col min="15618" max="15618" width="11.5703125" style="146" customWidth="1"/>
    <col min="15619" max="15619" width="40.42578125" style="146" customWidth="1"/>
    <col min="15620" max="15620" width="5.5703125" style="146" customWidth="1"/>
    <col min="15621" max="15621" width="8.5703125" style="146" customWidth="1"/>
    <col min="15622" max="15622" width="9.85546875" style="146" customWidth="1"/>
    <col min="15623" max="15623" width="13.85546875" style="146" customWidth="1"/>
    <col min="15624" max="15627" width="9.140625" style="146"/>
    <col min="15628" max="15628" width="75.42578125" style="146" customWidth="1"/>
    <col min="15629" max="15629" width="45.28515625" style="146" customWidth="1"/>
    <col min="15630" max="15872" width="9.140625" style="146"/>
    <col min="15873" max="15873" width="4.42578125" style="146" customWidth="1"/>
    <col min="15874" max="15874" width="11.5703125" style="146" customWidth="1"/>
    <col min="15875" max="15875" width="40.42578125" style="146" customWidth="1"/>
    <col min="15876" max="15876" width="5.5703125" style="146" customWidth="1"/>
    <col min="15877" max="15877" width="8.5703125" style="146" customWidth="1"/>
    <col min="15878" max="15878" width="9.85546875" style="146" customWidth="1"/>
    <col min="15879" max="15879" width="13.85546875" style="146" customWidth="1"/>
    <col min="15880" max="15883" width="9.140625" style="146"/>
    <col min="15884" max="15884" width="75.42578125" style="146" customWidth="1"/>
    <col min="15885" max="15885" width="45.28515625" style="146" customWidth="1"/>
    <col min="15886" max="16128" width="9.140625" style="146"/>
    <col min="16129" max="16129" width="4.42578125" style="146" customWidth="1"/>
    <col min="16130" max="16130" width="11.5703125" style="146" customWidth="1"/>
    <col min="16131" max="16131" width="40.42578125" style="146" customWidth="1"/>
    <col min="16132" max="16132" width="5.5703125" style="146" customWidth="1"/>
    <col min="16133" max="16133" width="8.5703125" style="146" customWidth="1"/>
    <col min="16134" max="16134" width="9.85546875" style="146" customWidth="1"/>
    <col min="16135" max="16135" width="13.85546875" style="146" customWidth="1"/>
    <col min="16136" max="16139" width="9.140625" style="146"/>
    <col min="16140" max="16140" width="75.42578125" style="146" customWidth="1"/>
    <col min="16141" max="16141" width="45.28515625" style="146" customWidth="1"/>
    <col min="16142" max="16384" width="9.140625" style="146"/>
  </cols>
  <sheetData>
    <row r="1" spans="1:104" ht="15.75">
      <c r="A1" s="463" t="s">
        <v>0</v>
      </c>
      <c r="B1" s="463"/>
      <c r="C1" s="463"/>
      <c r="D1" s="463"/>
      <c r="E1" s="463"/>
      <c r="F1" s="463"/>
      <c r="G1" s="463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5" thickTop="1">
      <c r="A3" s="464" t="s">
        <v>1</v>
      </c>
      <c r="B3" s="465"/>
      <c r="C3" s="151" t="s">
        <v>2</v>
      </c>
      <c r="D3" s="152"/>
      <c r="E3" s="153" t="s">
        <v>251</v>
      </c>
      <c r="F3" s="154">
        <f>[1]Rekapitulace!H1</f>
        <v>0</v>
      </c>
      <c r="G3" s="155"/>
    </row>
    <row r="4" spans="1:104" ht="13.5" thickBot="1">
      <c r="A4" s="466" t="s">
        <v>4</v>
      </c>
      <c r="B4" s="467"/>
      <c r="C4" s="156" t="s">
        <v>252</v>
      </c>
      <c r="D4" s="157"/>
      <c r="E4" s="468">
        <f>[1]Rekapitulace!G2</f>
        <v>0</v>
      </c>
      <c r="F4" s="469"/>
      <c r="G4" s="470"/>
    </row>
    <row r="5" spans="1:104" ht="13.5" thickTop="1">
      <c r="A5" s="158"/>
      <c r="B5" s="147"/>
      <c r="C5" s="147"/>
      <c r="D5" s="147"/>
      <c r="E5" s="159"/>
      <c r="F5" s="147"/>
      <c r="G5" s="147"/>
    </row>
    <row r="6" spans="1:104">
      <c r="A6" s="160" t="s">
        <v>6</v>
      </c>
      <c r="B6" s="161" t="s">
        <v>7</v>
      </c>
      <c r="C6" s="161" t="s">
        <v>8</v>
      </c>
      <c r="D6" s="161" t="s">
        <v>9</v>
      </c>
      <c r="E6" s="161" t="s">
        <v>10</v>
      </c>
      <c r="F6" s="161" t="s">
        <v>11</v>
      </c>
      <c r="G6" s="162" t="s">
        <v>12</v>
      </c>
    </row>
    <row r="7" spans="1:104">
      <c r="A7" s="163" t="s">
        <v>13</v>
      </c>
      <c r="B7" s="164" t="s">
        <v>14</v>
      </c>
      <c r="C7" s="165" t="s">
        <v>15</v>
      </c>
      <c r="D7" s="166"/>
      <c r="E7" s="167"/>
      <c r="F7" s="167"/>
      <c r="G7" s="168"/>
      <c r="O7" s="169">
        <v>1</v>
      </c>
    </row>
    <row r="8" spans="1:104">
      <c r="A8" s="170">
        <v>1</v>
      </c>
      <c r="B8" s="171" t="s">
        <v>16</v>
      </c>
      <c r="C8" s="172" t="s">
        <v>17</v>
      </c>
      <c r="D8" s="173" t="s">
        <v>253</v>
      </c>
      <c r="E8" s="174">
        <v>150</v>
      </c>
      <c r="F8" s="174" t="s">
        <v>3</v>
      </c>
      <c r="G8" s="175" t="e">
        <f>E8*F8</f>
        <v>#VALUE!</v>
      </c>
      <c r="O8" s="169">
        <v>2</v>
      </c>
      <c r="AA8" s="146">
        <v>1</v>
      </c>
      <c r="AB8" s="146">
        <v>1</v>
      </c>
      <c r="AC8" s="146">
        <v>1</v>
      </c>
      <c r="AZ8" s="146">
        <v>1</v>
      </c>
      <c r="BA8" s="146" t="e">
        <f>IF(AZ8=1,G8,0)</f>
        <v>#VALUE!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6">
        <v>1</v>
      </c>
      <c r="CB8" s="176">
        <v>1</v>
      </c>
      <c r="CZ8" s="146">
        <v>0</v>
      </c>
    </row>
    <row r="9" spans="1:104">
      <c r="A9" s="170">
        <v>2</v>
      </c>
      <c r="B9" s="171" t="s">
        <v>254</v>
      </c>
      <c r="C9" s="172" t="s">
        <v>255</v>
      </c>
      <c r="D9" s="173" t="s">
        <v>21</v>
      </c>
      <c r="E9" s="174">
        <v>2</v>
      </c>
      <c r="F9" s="174" t="s">
        <v>3</v>
      </c>
      <c r="G9" s="175" t="e">
        <f>E9*F9</f>
        <v>#VALUE!</v>
      </c>
      <c r="O9" s="169">
        <v>2</v>
      </c>
      <c r="AA9" s="146">
        <v>1</v>
      </c>
      <c r="AB9" s="146">
        <v>1</v>
      </c>
      <c r="AC9" s="146">
        <v>1</v>
      </c>
      <c r="AZ9" s="146">
        <v>1</v>
      </c>
      <c r="BA9" s="146" t="e">
        <f>IF(AZ9=1,#REF!,0)</f>
        <v>#REF!</v>
      </c>
      <c r="BB9" s="146">
        <f>IF(AZ9=2,#REF!,0)</f>
        <v>0</v>
      </c>
      <c r="BC9" s="146">
        <f>IF(AZ9=3,#REF!,0)</f>
        <v>0</v>
      </c>
      <c r="BD9" s="146">
        <f>IF(AZ9=4,#REF!,0)</f>
        <v>0</v>
      </c>
      <c r="BE9" s="146">
        <f>IF(AZ9=5,#REF!,0)</f>
        <v>0</v>
      </c>
      <c r="CA9" s="176">
        <v>1</v>
      </c>
      <c r="CB9" s="176">
        <v>1</v>
      </c>
      <c r="CZ9" s="146">
        <v>7.0200000000000002E-3</v>
      </c>
    </row>
    <row r="10" spans="1:104">
      <c r="A10" s="170">
        <v>3</v>
      </c>
      <c r="B10" s="171" t="s">
        <v>256</v>
      </c>
      <c r="C10" s="172" t="s">
        <v>257</v>
      </c>
      <c r="D10" s="173" t="s">
        <v>21</v>
      </c>
      <c r="E10" s="174">
        <v>2</v>
      </c>
      <c r="F10" s="177" t="s">
        <v>3</v>
      </c>
      <c r="G10" s="175" t="e">
        <f>E10*F10</f>
        <v>#VALUE!</v>
      </c>
      <c r="O10" s="169">
        <v>2</v>
      </c>
      <c r="AA10" s="146">
        <v>1</v>
      </c>
      <c r="AB10" s="146">
        <v>1</v>
      </c>
      <c r="AC10" s="146">
        <v>1</v>
      </c>
      <c r="AZ10" s="146">
        <v>1</v>
      </c>
      <c r="BA10" s="146" t="e">
        <f>IF(AZ10=1,#REF!,0)</f>
        <v>#REF!</v>
      </c>
      <c r="BB10" s="146">
        <f>IF(AZ10=2,#REF!,0)</f>
        <v>0</v>
      </c>
      <c r="BC10" s="146">
        <f>IF(AZ10=3,#REF!,0)</f>
        <v>0</v>
      </c>
      <c r="BD10" s="146">
        <f>IF(AZ10=4,#REF!,0)</f>
        <v>0</v>
      </c>
      <c r="BE10" s="146">
        <f>IF(AZ10=5,#REF!,0)</f>
        <v>0</v>
      </c>
      <c r="CA10" s="176">
        <v>1</v>
      </c>
      <c r="CB10" s="176">
        <v>1</v>
      </c>
      <c r="CZ10" s="146">
        <v>0</v>
      </c>
    </row>
    <row r="11" spans="1:104">
      <c r="A11" s="170">
        <v>4</v>
      </c>
      <c r="B11" s="171" t="s">
        <v>23</v>
      </c>
      <c r="C11" s="172" t="s">
        <v>258</v>
      </c>
      <c r="D11" s="173" t="s">
        <v>25</v>
      </c>
      <c r="E11" s="174">
        <v>97</v>
      </c>
      <c r="F11" s="174" t="s">
        <v>3</v>
      </c>
      <c r="G11" s="175" t="e">
        <f>E11*F11</f>
        <v>#VALUE!</v>
      </c>
      <c r="O11" s="169">
        <v>2</v>
      </c>
      <c r="AA11" s="146">
        <v>1</v>
      </c>
      <c r="AB11" s="146">
        <v>1</v>
      </c>
      <c r="AC11" s="146">
        <v>1</v>
      </c>
      <c r="AZ11" s="146">
        <v>1</v>
      </c>
      <c r="BA11" s="146" t="e">
        <f>IF(AZ11=1,#REF!,0)</f>
        <v>#REF!</v>
      </c>
      <c r="BB11" s="146">
        <f>IF(AZ11=2,#REF!,0)</f>
        <v>0</v>
      </c>
      <c r="BC11" s="146">
        <f>IF(AZ11=3,#REF!,0)</f>
        <v>0</v>
      </c>
      <c r="BD11" s="146">
        <f>IF(AZ11=4,#REF!,0)</f>
        <v>0</v>
      </c>
      <c r="BE11" s="146">
        <f>IF(AZ11=5,#REF!,0)</f>
        <v>0</v>
      </c>
      <c r="CA11" s="176">
        <v>1</v>
      </c>
      <c r="CB11" s="176">
        <v>1</v>
      </c>
      <c r="CZ11" s="146">
        <v>2.478E-2</v>
      </c>
    </row>
    <row r="12" spans="1:104">
      <c r="A12" s="170">
        <v>5</v>
      </c>
      <c r="B12" s="171" t="s">
        <v>259</v>
      </c>
      <c r="C12" s="172" t="s">
        <v>260</v>
      </c>
      <c r="D12" s="173" t="s">
        <v>25</v>
      </c>
      <c r="E12" s="174">
        <v>242.4</v>
      </c>
      <c r="F12" s="177" t="s">
        <v>3</v>
      </c>
      <c r="G12" s="175" t="e">
        <f>E12*F12</f>
        <v>#VALUE!</v>
      </c>
      <c r="O12" s="169">
        <v>2</v>
      </c>
      <c r="AA12" s="146">
        <v>1</v>
      </c>
      <c r="AB12" s="146">
        <v>1</v>
      </c>
      <c r="AC12" s="146">
        <v>1</v>
      </c>
      <c r="AZ12" s="146">
        <v>1</v>
      </c>
      <c r="BA12" s="146" t="e">
        <f>IF(AZ12=1,G11,0)</f>
        <v>#VALUE!</v>
      </c>
      <c r="BB12" s="146">
        <f>IF(AZ12=2,G11,0)</f>
        <v>0</v>
      </c>
      <c r="BC12" s="146">
        <f>IF(AZ12=3,G11,0)</f>
        <v>0</v>
      </c>
      <c r="BD12" s="146">
        <f>IF(AZ12=4,G11,0)</f>
        <v>0</v>
      </c>
      <c r="BE12" s="146">
        <f>IF(AZ12=5,G11,0)</f>
        <v>0</v>
      </c>
      <c r="CA12" s="176">
        <v>1</v>
      </c>
      <c r="CB12" s="176">
        <v>1</v>
      </c>
      <c r="CZ12" s="146">
        <v>0</v>
      </c>
    </row>
    <row r="13" spans="1:104">
      <c r="A13" s="178"/>
      <c r="B13" s="179"/>
      <c r="C13" s="459" t="s">
        <v>261</v>
      </c>
      <c r="D13" s="460"/>
      <c r="E13" s="180">
        <v>242.4</v>
      </c>
      <c r="F13" s="181" t="s">
        <v>3</v>
      </c>
      <c r="G13" s="182"/>
      <c r="O13" s="169">
        <v>2</v>
      </c>
      <c r="AA13" s="146">
        <v>1</v>
      </c>
      <c r="AB13" s="146">
        <v>1</v>
      </c>
      <c r="AC13" s="146">
        <v>1</v>
      </c>
      <c r="AZ13" s="146">
        <v>1</v>
      </c>
      <c r="BA13" s="146" t="e">
        <f>IF(AZ13=1,G12,0)</f>
        <v>#VALUE!</v>
      </c>
      <c r="BB13" s="146">
        <f>IF(AZ13=2,G12,0)</f>
        <v>0</v>
      </c>
      <c r="BC13" s="146">
        <f>IF(AZ13=3,G12,0)</f>
        <v>0</v>
      </c>
      <c r="BD13" s="146">
        <f>IF(AZ13=4,G12,0)</f>
        <v>0</v>
      </c>
      <c r="BE13" s="146">
        <f>IF(AZ13=5,G12,0)</f>
        <v>0</v>
      </c>
      <c r="CA13" s="176">
        <v>1</v>
      </c>
      <c r="CB13" s="176">
        <v>1</v>
      </c>
      <c r="CZ13" s="146">
        <v>0</v>
      </c>
    </row>
    <row r="14" spans="1:104">
      <c r="A14" s="170">
        <v>6</v>
      </c>
      <c r="B14" s="171" t="s">
        <v>30</v>
      </c>
      <c r="C14" s="172" t="s">
        <v>31</v>
      </c>
      <c r="D14" s="173" t="s">
        <v>25</v>
      </c>
      <c r="E14" s="174">
        <v>121.2</v>
      </c>
      <c r="F14" s="174" t="s">
        <v>3</v>
      </c>
      <c r="G14" s="175" t="e">
        <f>E14*F14</f>
        <v>#VALUE!</v>
      </c>
      <c r="M14" s="183" t="s">
        <v>262</v>
      </c>
      <c r="O14" s="169"/>
    </row>
    <row r="15" spans="1:104">
      <c r="A15" s="170">
        <v>7</v>
      </c>
      <c r="B15" s="171" t="s">
        <v>263</v>
      </c>
      <c r="C15" s="172" t="s">
        <v>264</v>
      </c>
      <c r="D15" s="173" t="s">
        <v>34</v>
      </c>
      <c r="E15" s="174">
        <v>298</v>
      </c>
      <c r="F15" s="174" t="s">
        <v>3</v>
      </c>
      <c r="G15" s="175" t="e">
        <f>E15*F15</f>
        <v>#VALUE!</v>
      </c>
      <c r="O15" s="169">
        <v>2</v>
      </c>
      <c r="AA15" s="146">
        <v>1</v>
      </c>
      <c r="AB15" s="146">
        <v>1</v>
      </c>
      <c r="AC15" s="146">
        <v>1</v>
      </c>
      <c r="AZ15" s="146">
        <v>1</v>
      </c>
      <c r="BA15" s="146" t="e">
        <f>IF(AZ15=1,G14,0)</f>
        <v>#VALUE!</v>
      </c>
      <c r="BB15" s="146">
        <f>IF(AZ15=2,G14,0)</f>
        <v>0</v>
      </c>
      <c r="BC15" s="146">
        <f>IF(AZ15=3,G14,0)</f>
        <v>0</v>
      </c>
      <c r="BD15" s="146">
        <f>IF(AZ15=4,G14,0)</f>
        <v>0</v>
      </c>
      <c r="BE15" s="146">
        <f>IF(AZ15=5,G14,0)</f>
        <v>0</v>
      </c>
      <c r="CA15" s="176">
        <v>1</v>
      </c>
      <c r="CB15" s="176">
        <v>1</v>
      </c>
      <c r="CZ15" s="146">
        <v>0</v>
      </c>
    </row>
    <row r="16" spans="1:104">
      <c r="A16" s="178"/>
      <c r="B16" s="179"/>
      <c r="C16" s="459" t="s">
        <v>265</v>
      </c>
      <c r="D16" s="460"/>
      <c r="E16" s="180">
        <v>298</v>
      </c>
      <c r="F16" s="181" t="s">
        <v>3</v>
      </c>
      <c r="G16" s="182"/>
      <c r="O16" s="169">
        <v>2</v>
      </c>
      <c r="AA16" s="146">
        <v>1</v>
      </c>
      <c r="AB16" s="146">
        <v>1</v>
      </c>
      <c r="AC16" s="146">
        <v>1</v>
      </c>
      <c r="AZ16" s="146">
        <v>1</v>
      </c>
      <c r="BA16" s="146" t="e">
        <f>IF(AZ16=1,G15,0)</f>
        <v>#VALUE!</v>
      </c>
      <c r="BB16" s="146">
        <f>IF(AZ16=2,G15,0)</f>
        <v>0</v>
      </c>
      <c r="BC16" s="146">
        <f>IF(AZ16=3,G15,0)</f>
        <v>0</v>
      </c>
      <c r="BD16" s="146">
        <f>IF(AZ16=4,G15,0)</f>
        <v>0</v>
      </c>
      <c r="BE16" s="146">
        <f>IF(AZ16=5,G15,0)</f>
        <v>0</v>
      </c>
      <c r="CA16" s="176">
        <v>1</v>
      </c>
      <c r="CB16" s="176">
        <v>1</v>
      </c>
      <c r="CZ16" s="146">
        <v>0</v>
      </c>
    </row>
    <row r="17" spans="1:104">
      <c r="A17" s="170">
        <v>8</v>
      </c>
      <c r="B17" s="171" t="s">
        <v>266</v>
      </c>
      <c r="C17" s="172" t="s">
        <v>267</v>
      </c>
      <c r="D17" s="173" t="s">
        <v>34</v>
      </c>
      <c r="E17" s="174">
        <v>298</v>
      </c>
      <c r="F17" s="174" t="s">
        <v>3</v>
      </c>
      <c r="G17" s="175" t="e">
        <f>E17*F17</f>
        <v>#VALUE!</v>
      </c>
      <c r="M17" s="183" t="s">
        <v>268</v>
      </c>
      <c r="O17" s="169"/>
    </row>
    <row r="18" spans="1:104">
      <c r="A18" s="170">
        <v>9</v>
      </c>
      <c r="B18" s="171" t="s">
        <v>269</v>
      </c>
      <c r="C18" s="172" t="s">
        <v>270</v>
      </c>
      <c r="D18" s="173" t="s">
        <v>25</v>
      </c>
      <c r="E18" s="174">
        <v>242.4</v>
      </c>
      <c r="F18" s="174" t="s">
        <v>3</v>
      </c>
      <c r="G18" s="175" t="e">
        <f>E18*F18</f>
        <v>#VALUE!</v>
      </c>
      <c r="O18" s="169">
        <v>2</v>
      </c>
      <c r="AA18" s="146">
        <v>1</v>
      </c>
      <c r="AB18" s="146">
        <v>1</v>
      </c>
      <c r="AC18" s="146">
        <v>1</v>
      </c>
      <c r="AZ18" s="146">
        <v>1</v>
      </c>
      <c r="BA18" s="146" t="e">
        <f>IF(AZ18=1,G17,0)</f>
        <v>#VALUE!</v>
      </c>
      <c r="BB18" s="146">
        <f>IF(AZ18=2,G17,0)</f>
        <v>0</v>
      </c>
      <c r="BC18" s="146">
        <f>IF(AZ18=3,G17,0)</f>
        <v>0</v>
      </c>
      <c r="BD18" s="146">
        <f>IF(AZ18=4,G17,0)</f>
        <v>0</v>
      </c>
      <c r="BE18" s="146">
        <f>IF(AZ18=5,G17,0)</f>
        <v>0</v>
      </c>
      <c r="CA18" s="176">
        <v>1</v>
      </c>
      <c r="CB18" s="176">
        <v>1</v>
      </c>
      <c r="CZ18" s="146">
        <v>0</v>
      </c>
    </row>
    <row r="19" spans="1:104">
      <c r="A19" s="178"/>
      <c r="B19" s="179"/>
      <c r="C19" s="459" t="s">
        <v>271</v>
      </c>
      <c r="D19" s="460"/>
      <c r="E19" s="180">
        <v>242.4</v>
      </c>
      <c r="F19" s="181" t="s">
        <v>3</v>
      </c>
      <c r="G19" s="182"/>
      <c r="O19" s="169">
        <v>2</v>
      </c>
      <c r="AA19" s="146">
        <v>1</v>
      </c>
      <c r="AB19" s="146">
        <v>1</v>
      </c>
      <c r="AC19" s="146">
        <v>1</v>
      </c>
      <c r="AZ19" s="146">
        <v>1</v>
      </c>
      <c r="BA19" s="146" t="e">
        <f>IF(AZ19=1,#REF!,0)</f>
        <v>#REF!</v>
      </c>
      <c r="BB19" s="146">
        <f>IF(AZ19=2,#REF!,0)</f>
        <v>0</v>
      </c>
      <c r="BC19" s="146">
        <f>IF(AZ19=3,#REF!,0)</f>
        <v>0</v>
      </c>
      <c r="BD19" s="146">
        <f>IF(AZ19=4,#REF!,0)</f>
        <v>0</v>
      </c>
      <c r="BE19" s="146">
        <f>IF(AZ19=5,#REF!,0)</f>
        <v>0</v>
      </c>
      <c r="CA19" s="176">
        <v>1</v>
      </c>
      <c r="CB19" s="176">
        <v>1</v>
      </c>
      <c r="CZ19" s="146">
        <v>0</v>
      </c>
    </row>
    <row r="20" spans="1:104">
      <c r="A20" s="170">
        <v>10</v>
      </c>
      <c r="B20" s="171" t="s">
        <v>272</v>
      </c>
      <c r="C20" s="172" t="s">
        <v>273</v>
      </c>
      <c r="D20" s="173" t="s">
        <v>25</v>
      </c>
      <c r="E20" s="174">
        <v>242.4</v>
      </c>
      <c r="F20" s="174" t="s">
        <v>3</v>
      </c>
      <c r="G20" s="175" t="e">
        <f>E20*F20</f>
        <v>#VALUE!</v>
      </c>
      <c r="O20" s="169">
        <v>2</v>
      </c>
      <c r="AA20" s="146">
        <v>1</v>
      </c>
      <c r="AB20" s="146">
        <v>1</v>
      </c>
      <c r="AC20" s="146">
        <v>1</v>
      </c>
      <c r="AZ20" s="146">
        <v>1</v>
      </c>
      <c r="BA20" s="146" t="e">
        <f>IF(AZ20=1,G26,0)</f>
        <v>#VALUE!</v>
      </c>
      <c r="BB20" s="146">
        <f>IF(AZ20=2,G26,0)</f>
        <v>0</v>
      </c>
      <c r="BC20" s="146">
        <f>IF(AZ20=3,G26,0)</f>
        <v>0</v>
      </c>
      <c r="BD20" s="146">
        <f>IF(AZ20=4,G26,0)</f>
        <v>0</v>
      </c>
      <c r="BE20" s="146">
        <f>IF(AZ20=5,G26,0)</f>
        <v>0</v>
      </c>
      <c r="CA20" s="176">
        <v>1</v>
      </c>
      <c r="CB20" s="176">
        <v>1</v>
      </c>
      <c r="CZ20" s="146">
        <v>0</v>
      </c>
    </row>
    <row r="21" spans="1:104">
      <c r="A21" s="170">
        <v>11</v>
      </c>
      <c r="B21" s="171" t="s">
        <v>274</v>
      </c>
      <c r="C21" s="172" t="s">
        <v>275</v>
      </c>
      <c r="D21" s="173" t="s">
        <v>34</v>
      </c>
      <c r="E21" s="174">
        <v>298</v>
      </c>
      <c r="F21" s="174" t="s">
        <v>3</v>
      </c>
      <c r="G21" s="175" t="e">
        <f>E21*F21</f>
        <v>#VALUE!</v>
      </c>
      <c r="O21" s="169">
        <v>2</v>
      </c>
      <c r="AA21" s="146">
        <v>1</v>
      </c>
      <c r="AB21" s="146">
        <v>1</v>
      </c>
      <c r="AC21" s="146">
        <v>1</v>
      </c>
      <c r="AZ21" s="146">
        <v>1</v>
      </c>
      <c r="BA21" s="146" t="e">
        <f>IF(AZ21=1,G29,0)</f>
        <v>#VALUE!</v>
      </c>
      <c r="BB21" s="146">
        <f>IF(AZ21=2,G29,0)</f>
        <v>0</v>
      </c>
      <c r="BC21" s="146">
        <f>IF(AZ21=3,G29,0)</f>
        <v>0</v>
      </c>
      <c r="BD21" s="146">
        <f>IF(AZ21=4,G29,0)</f>
        <v>0</v>
      </c>
      <c r="BE21" s="146">
        <f>IF(AZ21=5,G29,0)</f>
        <v>0</v>
      </c>
      <c r="CA21" s="176">
        <v>1</v>
      </c>
      <c r="CB21" s="176">
        <v>1</v>
      </c>
      <c r="CZ21" s="146">
        <v>0</v>
      </c>
    </row>
    <row r="22" spans="1:104" ht="12.6" customHeight="1">
      <c r="A22" s="178"/>
      <c r="B22" s="179"/>
      <c r="C22" s="459" t="s">
        <v>265</v>
      </c>
      <c r="D22" s="460"/>
      <c r="E22" s="180">
        <v>298</v>
      </c>
      <c r="F22" s="181" t="s">
        <v>3</v>
      </c>
      <c r="G22" s="182"/>
      <c r="I22" s="146" t="s">
        <v>3</v>
      </c>
      <c r="O22" s="169">
        <v>2</v>
      </c>
      <c r="AA22" s="146">
        <v>1</v>
      </c>
      <c r="AB22" s="146">
        <v>1</v>
      </c>
      <c r="AC22" s="146">
        <v>1</v>
      </c>
      <c r="AZ22" s="146">
        <v>1</v>
      </c>
      <c r="BA22" s="146" t="e">
        <f>IF(AZ22=1,#REF!,0)</f>
        <v>#REF!</v>
      </c>
      <c r="BB22" s="146">
        <f>IF(AZ22=2,#REF!,0)</f>
        <v>0</v>
      </c>
      <c r="BC22" s="146">
        <f>IF(AZ22=3,#REF!,0)</f>
        <v>0</v>
      </c>
      <c r="BD22" s="146">
        <f>IF(AZ22=4,#REF!,0)</f>
        <v>0</v>
      </c>
      <c r="BE22" s="146">
        <f>IF(AZ22=5,#REF!,0)</f>
        <v>0</v>
      </c>
      <c r="CA22" s="176">
        <v>1</v>
      </c>
      <c r="CB22" s="176">
        <v>1</v>
      </c>
      <c r="CZ22" s="146">
        <v>0</v>
      </c>
    </row>
    <row r="23" spans="1:104">
      <c r="A23" s="170">
        <v>12</v>
      </c>
      <c r="B23" s="171" t="s">
        <v>276</v>
      </c>
      <c r="C23" s="172" t="s">
        <v>277</v>
      </c>
      <c r="D23" s="173" t="s">
        <v>25</v>
      </c>
      <c r="E23" s="174">
        <v>298</v>
      </c>
      <c r="F23" s="174" t="s">
        <v>3</v>
      </c>
      <c r="G23" s="175" t="e">
        <f>E23*F23</f>
        <v>#VALUE!</v>
      </c>
      <c r="H23" s="146" t="s">
        <v>3</v>
      </c>
      <c r="M23" s="183" t="s">
        <v>278</v>
      </c>
      <c r="O23" s="169"/>
    </row>
    <row r="24" spans="1:104">
      <c r="A24" s="170">
        <v>13</v>
      </c>
      <c r="B24" s="171" t="s">
        <v>279</v>
      </c>
      <c r="C24" s="172" t="s">
        <v>280</v>
      </c>
      <c r="D24" s="173" t="s">
        <v>25</v>
      </c>
      <c r="E24" s="174">
        <v>170</v>
      </c>
      <c r="F24" s="177" t="s">
        <v>3</v>
      </c>
      <c r="G24" s="175" t="e">
        <f>E24*F24</f>
        <v>#VALUE!</v>
      </c>
      <c r="O24" s="169">
        <v>2</v>
      </c>
      <c r="AA24" s="146">
        <v>1</v>
      </c>
      <c r="AB24" s="146">
        <v>1</v>
      </c>
      <c r="AC24" s="146">
        <v>1</v>
      </c>
      <c r="AZ24" s="146">
        <v>1</v>
      </c>
      <c r="BA24" s="146" t="e">
        <f>IF(AZ24=1,G30,0)</f>
        <v>#VALUE!</v>
      </c>
      <c r="BB24" s="146">
        <f>IF(AZ24=2,G30,0)</f>
        <v>0</v>
      </c>
      <c r="BC24" s="146">
        <f>IF(AZ24=3,G30,0)</f>
        <v>0</v>
      </c>
      <c r="BD24" s="146">
        <f>IF(AZ24=4,G30,0)</f>
        <v>0</v>
      </c>
      <c r="BE24" s="146">
        <f>IF(AZ24=5,G30,0)</f>
        <v>0</v>
      </c>
      <c r="CA24" s="176">
        <v>1</v>
      </c>
      <c r="CB24" s="176">
        <v>1</v>
      </c>
      <c r="CZ24" s="146">
        <v>0</v>
      </c>
    </row>
    <row r="25" spans="1:104">
      <c r="A25" s="178"/>
      <c r="B25" s="179"/>
      <c r="C25" s="459" t="s">
        <v>281</v>
      </c>
      <c r="D25" s="460"/>
      <c r="E25" s="180">
        <v>170</v>
      </c>
      <c r="F25" s="181" t="s">
        <v>3</v>
      </c>
      <c r="G25" s="182"/>
      <c r="M25" s="183" t="s">
        <v>282</v>
      </c>
      <c r="O25" s="169"/>
    </row>
    <row r="26" spans="1:104" ht="12.6" customHeight="1">
      <c r="A26" s="170">
        <v>14</v>
      </c>
      <c r="B26" s="171" t="s">
        <v>45</v>
      </c>
      <c r="C26" s="172" t="s">
        <v>46</v>
      </c>
      <c r="D26" s="173" t="s">
        <v>25</v>
      </c>
      <c r="E26" s="174">
        <v>242.4</v>
      </c>
      <c r="F26" s="177" t="s">
        <v>3</v>
      </c>
      <c r="G26" s="175" t="e">
        <f>E26*F26</f>
        <v>#VALUE!</v>
      </c>
      <c r="O26" s="169">
        <v>2</v>
      </c>
      <c r="AA26" s="146">
        <v>1</v>
      </c>
      <c r="AB26" s="146">
        <v>1</v>
      </c>
      <c r="AC26" s="146">
        <v>1</v>
      </c>
      <c r="AZ26" s="146">
        <v>1</v>
      </c>
      <c r="BA26" s="146" t="e">
        <f>IF(AZ26=1,G32,0)</f>
        <v>#VALUE!</v>
      </c>
      <c r="BB26" s="146">
        <f>IF(AZ26=2,G32,0)</f>
        <v>0</v>
      </c>
      <c r="BC26" s="146">
        <f>IF(AZ26=3,G32,0)</f>
        <v>0</v>
      </c>
      <c r="BD26" s="146">
        <f>IF(AZ26=4,G32,0)</f>
        <v>0</v>
      </c>
      <c r="BE26" s="146">
        <f>IF(AZ26=5,G32,0)</f>
        <v>0</v>
      </c>
      <c r="CA26" s="176">
        <v>1</v>
      </c>
      <c r="CB26" s="176">
        <v>1</v>
      </c>
      <c r="CZ26" s="146">
        <v>0</v>
      </c>
    </row>
    <row r="27" spans="1:104" ht="12.6" customHeight="1">
      <c r="A27" s="178" t="s">
        <v>3</v>
      </c>
      <c r="B27" s="179"/>
      <c r="C27" s="459" t="s">
        <v>283</v>
      </c>
      <c r="D27" s="460"/>
      <c r="E27" s="180">
        <v>242.4</v>
      </c>
      <c r="F27" s="181" t="s">
        <v>3</v>
      </c>
      <c r="G27" s="182"/>
      <c r="M27" s="183" t="s">
        <v>60</v>
      </c>
      <c r="O27" s="169"/>
    </row>
    <row r="28" spans="1:104">
      <c r="A28" s="170">
        <v>15</v>
      </c>
      <c r="B28" s="171" t="s">
        <v>284</v>
      </c>
      <c r="C28" s="172" t="s">
        <v>285</v>
      </c>
      <c r="D28" s="173" t="s">
        <v>25</v>
      </c>
      <c r="E28" s="174">
        <v>242.4</v>
      </c>
      <c r="F28" s="174" t="s">
        <v>3</v>
      </c>
      <c r="G28" s="175" t="e">
        <f>E28*F28</f>
        <v>#VALUE!</v>
      </c>
      <c r="O28" s="169">
        <v>2</v>
      </c>
      <c r="AA28" s="146">
        <v>12</v>
      </c>
      <c r="AB28" s="146">
        <v>0</v>
      </c>
      <c r="AC28" s="146">
        <v>16</v>
      </c>
      <c r="AZ28" s="146">
        <v>1</v>
      </c>
      <c r="BA28" s="146" t="e">
        <f>IF(AZ28=1,#REF!,0)</f>
        <v>#REF!</v>
      </c>
      <c r="BB28" s="146">
        <f>IF(AZ28=2,#REF!,0)</f>
        <v>0</v>
      </c>
      <c r="BC28" s="146">
        <f>IF(AZ28=3,#REF!,0)</f>
        <v>0</v>
      </c>
      <c r="BD28" s="146">
        <f>IF(AZ28=4,#REF!,0)</f>
        <v>0</v>
      </c>
      <c r="BE28" s="146">
        <f>IF(AZ28=5,#REF!,0)</f>
        <v>0</v>
      </c>
      <c r="CA28" s="176">
        <v>12</v>
      </c>
      <c r="CB28" s="176">
        <v>0</v>
      </c>
      <c r="CZ28" s="146">
        <v>0</v>
      </c>
    </row>
    <row r="29" spans="1:104">
      <c r="A29" s="170">
        <v>16</v>
      </c>
      <c r="B29" s="171" t="s">
        <v>286</v>
      </c>
      <c r="C29" s="172" t="s">
        <v>287</v>
      </c>
      <c r="D29" s="173" t="s">
        <v>25</v>
      </c>
      <c r="E29" s="174">
        <v>242.4</v>
      </c>
      <c r="F29" s="177" t="s">
        <v>3</v>
      </c>
      <c r="G29" s="175" t="e">
        <f>E29*F29</f>
        <v>#VALUE!</v>
      </c>
      <c r="O29" s="169">
        <v>2</v>
      </c>
      <c r="AA29" s="146">
        <v>12</v>
      </c>
      <c r="AB29" s="146">
        <v>0</v>
      </c>
      <c r="AC29" s="146">
        <v>17</v>
      </c>
      <c r="AZ29" s="146">
        <v>1</v>
      </c>
      <c r="BA29" s="146" t="e">
        <f>IF(AZ29=1,G34,0)</f>
        <v>#VALUE!</v>
      </c>
      <c r="BB29" s="146">
        <f>IF(AZ29=2,G34,0)</f>
        <v>0</v>
      </c>
      <c r="BC29" s="146">
        <f>IF(AZ29=3,G34,0)</f>
        <v>0</v>
      </c>
      <c r="BD29" s="146">
        <f>IF(AZ29=4,G34,0)</f>
        <v>0</v>
      </c>
      <c r="BE29" s="146">
        <f>IF(AZ29=5,G34,0)</f>
        <v>0</v>
      </c>
      <c r="CA29" s="176">
        <v>12</v>
      </c>
      <c r="CB29" s="176">
        <v>0</v>
      </c>
      <c r="CZ29" s="146">
        <v>0</v>
      </c>
    </row>
    <row r="30" spans="1:104">
      <c r="A30" s="170">
        <v>17</v>
      </c>
      <c r="B30" s="171" t="s">
        <v>52</v>
      </c>
      <c r="C30" s="172" t="s">
        <v>288</v>
      </c>
      <c r="D30" s="173" t="s">
        <v>25</v>
      </c>
      <c r="E30" s="174">
        <v>271.75</v>
      </c>
      <c r="F30" s="174" t="s">
        <v>3</v>
      </c>
      <c r="G30" s="175" t="e">
        <f>E30*F30</f>
        <v>#VALUE!</v>
      </c>
      <c r="O30" s="169">
        <v>2</v>
      </c>
      <c r="AA30" s="146">
        <v>12</v>
      </c>
      <c r="AB30" s="146">
        <v>0</v>
      </c>
      <c r="AC30" s="146">
        <v>18</v>
      </c>
      <c r="AZ30" s="146">
        <v>1</v>
      </c>
      <c r="BA30" s="146" t="e">
        <f>IF(AZ30=1,G35,0)</f>
        <v>#VALUE!</v>
      </c>
      <c r="BB30" s="146">
        <f>IF(AZ30=2,G35,0)</f>
        <v>0</v>
      </c>
      <c r="BC30" s="146">
        <f>IF(AZ30=3,G35,0)</f>
        <v>0</v>
      </c>
      <c r="BD30" s="146">
        <f>IF(AZ30=4,G35,0)</f>
        <v>0</v>
      </c>
      <c r="BE30" s="146">
        <f>IF(AZ30=5,G35,0)</f>
        <v>0</v>
      </c>
      <c r="CA30" s="176">
        <v>12</v>
      </c>
      <c r="CB30" s="176">
        <v>0</v>
      </c>
      <c r="CZ30" s="146">
        <v>0</v>
      </c>
    </row>
    <row r="31" spans="1:104">
      <c r="A31" s="178" t="s">
        <v>3</v>
      </c>
      <c r="B31" s="179"/>
      <c r="C31" s="459" t="s">
        <v>289</v>
      </c>
      <c r="D31" s="460"/>
      <c r="E31" s="180">
        <v>211.75</v>
      </c>
      <c r="F31" s="181" t="s">
        <v>3</v>
      </c>
      <c r="G31" s="182"/>
      <c r="O31" s="169">
        <v>4</v>
      </c>
      <c r="BA31" s="184" t="e">
        <f>SUM(BA7:BA30)</f>
        <v>#VALUE!</v>
      </c>
      <c r="BB31" s="184">
        <f>SUM(BB7:BB30)</f>
        <v>0</v>
      </c>
      <c r="BC31" s="184">
        <f>SUM(BC7:BC30)</f>
        <v>0</v>
      </c>
      <c r="BD31" s="184">
        <f>SUM(BD7:BD30)</f>
        <v>0</v>
      </c>
      <c r="BE31" s="184">
        <f>SUM(BE7:BE30)</f>
        <v>0</v>
      </c>
    </row>
    <row r="32" spans="1:104">
      <c r="A32" s="170">
        <v>18</v>
      </c>
      <c r="B32" s="171" t="s">
        <v>58</v>
      </c>
      <c r="C32" s="172" t="s">
        <v>290</v>
      </c>
      <c r="D32" s="173" t="s">
        <v>21</v>
      </c>
      <c r="E32" s="174">
        <v>40</v>
      </c>
      <c r="F32" s="177" t="s">
        <v>3</v>
      </c>
      <c r="G32" s="175" t="e">
        <f>E32*F32</f>
        <v>#VALUE!</v>
      </c>
      <c r="O32" s="169">
        <v>1</v>
      </c>
    </row>
    <row r="33" spans="1:104" ht="12.6" customHeight="1">
      <c r="A33" s="178"/>
      <c r="B33" s="179"/>
      <c r="C33" s="459" t="s">
        <v>60</v>
      </c>
      <c r="D33" s="460"/>
      <c r="E33" s="180">
        <v>0</v>
      </c>
      <c r="F33" s="181" t="s">
        <v>3</v>
      </c>
      <c r="G33" s="182"/>
      <c r="O33" s="169">
        <v>2</v>
      </c>
      <c r="AA33" s="146">
        <v>1</v>
      </c>
      <c r="AB33" s="146">
        <v>1</v>
      </c>
      <c r="AC33" s="146">
        <v>1</v>
      </c>
      <c r="AZ33" s="146">
        <v>1</v>
      </c>
      <c r="BA33" s="146" t="e">
        <f>IF(AZ33=1,#REF!,0)</f>
        <v>#REF!</v>
      </c>
      <c r="BB33" s="146">
        <f>IF(AZ33=2,#REF!,0)</f>
        <v>0</v>
      </c>
      <c r="BC33" s="146">
        <f>IF(AZ33=3,#REF!,0)</f>
        <v>0</v>
      </c>
      <c r="BD33" s="146">
        <f>IF(AZ33=4,#REF!,0)</f>
        <v>0</v>
      </c>
      <c r="BE33" s="146">
        <f>IF(AZ33=5,#REF!,0)</f>
        <v>0</v>
      </c>
      <c r="CA33" s="176">
        <v>1</v>
      </c>
      <c r="CB33" s="176">
        <v>1</v>
      </c>
      <c r="CZ33" s="146">
        <v>0</v>
      </c>
    </row>
    <row r="34" spans="1:104">
      <c r="A34" s="173" t="s">
        <v>291</v>
      </c>
      <c r="B34" s="171" t="s">
        <v>61</v>
      </c>
      <c r="C34" s="172" t="s">
        <v>62</v>
      </c>
      <c r="D34" s="173" t="s">
        <v>63</v>
      </c>
      <c r="E34" s="174">
        <v>400.2</v>
      </c>
      <c r="F34" s="174" t="s">
        <v>3</v>
      </c>
      <c r="G34" s="175" t="e">
        <f>E34*F34</f>
        <v>#VALUE!</v>
      </c>
      <c r="O34" s="169">
        <v>2</v>
      </c>
      <c r="AA34" s="146">
        <v>1</v>
      </c>
      <c r="AB34" s="146">
        <v>1</v>
      </c>
      <c r="AC34" s="146">
        <v>1</v>
      </c>
      <c r="AZ34" s="146">
        <v>1</v>
      </c>
      <c r="BA34" s="146" t="e">
        <f>IF(AZ34=1,#REF!,0)</f>
        <v>#REF!</v>
      </c>
      <c r="BB34" s="146">
        <f>IF(AZ34=2,#REF!,0)</f>
        <v>0</v>
      </c>
      <c r="BC34" s="146">
        <f>IF(AZ34=3,#REF!,0)</f>
        <v>0</v>
      </c>
      <c r="BD34" s="146">
        <f>IF(AZ34=4,#REF!,0)</f>
        <v>0</v>
      </c>
      <c r="BE34" s="146">
        <f>IF(AZ34=5,#REF!,0)</f>
        <v>0</v>
      </c>
      <c r="CA34" s="176">
        <v>1</v>
      </c>
      <c r="CB34" s="176">
        <v>1</v>
      </c>
      <c r="CZ34" s="146">
        <v>0</v>
      </c>
    </row>
    <row r="35" spans="1:104">
      <c r="A35" s="170">
        <v>20</v>
      </c>
      <c r="B35" s="171" t="s">
        <v>292</v>
      </c>
      <c r="C35" s="172" t="s">
        <v>293</v>
      </c>
      <c r="D35" s="173" t="s">
        <v>63</v>
      </c>
      <c r="E35" s="174">
        <v>436</v>
      </c>
      <c r="F35" s="177" t="s">
        <v>3</v>
      </c>
      <c r="G35" s="175" t="e">
        <f>E35*F35</f>
        <v>#VALUE!</v>
      </c>
      <c r="O35" s="169">
        <v>2</v>
      </c>
      <c r="AA35" s="146">
        <v>1</v>
      </c>
      <c r="AB35" s="146">
        <v>1</v>
      </c>
      <c r="AC35" s="146">
        <v>1</v>
      </c>
      <c r="AZ35" s="146">
        <v>1</v>
      </c>
      <c r="BA35" s="146" t="e">
        <f>IF(AZ35=1,#REF!,0)</f>
        <v>#REF!</v>
      </c>
      <c r="BB35" s="146">
        <f>IF(AZ35=2,#REF!,0)</f>
        <v>0</v>
      </c>
      <c r="BC35" s="146">
        <f>IF(AZ35=3,#REF!,0)</f>
        <v>0</v>
      </c>
      <c r="BD35" s="146">
        <f>IF(AZ35=4,#REF!,0)</f>
        <v>0</v>
      </c>
      <c r="BE35" s="146">
        <f>IF(AZ35=5,#REF!,0)</f>
        <v>0</v>
      </c>
      <c r="CA35" s="176">
        <v>1</v>
      </c>
      <c r="CB35" s="176">
        <v>1</v>
      </c>
      <c r="CZ35" s="146">
        <v>0</v>
      </c>
    </row>
    <row r="36" spans="1:104">
      <c r="A36" s="185"/>
      <c r="B36" s="186" t="s">
        <v>66</v>
      </c>
      <c r="C36" s="187" t="str">
        <f>CONCATENATE(B7," ",C7)</f>
        <v>1 Zemní práce</v>
      </c>
      <c r="D36" s="188"/>
      <c r="E36" s="189"/>
      <c r="F36" s="190" t="s">
        <v>3</v>
      </c>
      <c r="G36" s="191" t="e">
        <f>SUM(G7:G35)</f>
        <v>#VALUE!</v>
      </c>
      <c r="O36" s="169">
        <v>2</v>
      </c>
      <c r="AA36" s="146">
        <v>1</v>
      </c>
      <c r="AB36" s="146">
        <v>1</v>
      </c>
      <c r="AC36" s="146">
        <v>1</v>
      </c>
      <c r="AZ36" s="146">
        <v>1</v>
      </c>
      <c r="BA36" s="146" t="e">
        <f>IF(AZ36=1,#REF!,0)</f>
        <v>#REF!</v>
      </c>
      <c r="BB36" s="146">
        <f>IF(AZ36=2,#REF!,0)</f>
        <v>0</v>
      </c>
      <c r="BC36" s="146">
        <f>IF(AZ36=3,#REF!,0)</f>
        <v>0</v>
      </c>
      <c r="BD36" s="146">
        <f>IF(AZ36=4,#REF!,0)</f>
        <v>0</v>
      </c>
      <c r="BE36" s="146">
        <f>IF(AZ36=5,#REF!,0)</f>
        <v>0</v>
      </c>
      <c r="CA36" s="176">
        <v>1</v>
      </c>
      <c r="CB36" s="176">
        <v>1</v>
      </c>
      <c r="CZ36" s="146">
        <v>0</v>
      </c>
    </row>
    <row r="37" spans="1:104">
      <c r="A37" s="163" t="s">
        <v>13</v>
      </c>
      <c r="B37" s="164" t="s">
        <v>294</v>
      </c>
      <c r="C37" s="165" t="s">
        <v>295</v>
      </c>
      <c r="D37" s="166"/>
      <c r="E37" s="167"/>
      <c r="F37" s="167" t="s">
        <v>3</v>
      </c>
      <c r="G37" s="168"/>
      <c r="O37" s="169">
        <v>2</v>
      </c>
      <c r="AA37" s="146">
        <v>1</v>
      </c>
      <c r="AB37" s="146">
        <v>1</v>
      </c>
      <c r="AC37" s="146">
        <v>1</v>
      </c>
      <c r="AZ37" s="146">
        <v>1</v>
      </c>
      <c r="BA37" s="146" t="e">
        <f>IF(AZ37=1,#REF!,0)</f>
        <v>#REF!</v>
      </c>
      <c r="BB37" s="146">
        <f>IF(AZ37=2,#REF!,0)</f>
        <v>0</v>
      </c>
      <c r="BC37" s="146">
        <f>IF(AZ37=3,#REF!,0)</f>
        <v>0</v>
      </c>
      <c r="BD37" s="146">
        <f>IF(AZ37=4,#REF!,0)</f>
        <v>0</v>
      </c>
      <c r="BE37" s="146">
        <f>IF(AZ37=5,#REF!,0)</f>
        <v>0</v>
      </c>
      <c r="CA37" s="176">
        <v>1</v>
      </c>
      <c r="CB37" s="176">
        <v>1</v>
      </c>
      <c r="CZ37" s="146">
        <v>0</v>
      </c>
    </row>
    <row r="38" spans="1:104" ht="22.5">
      <c r="A38" s="170">
        <v>1</v>
      </c>
      <c r="B38" s="171" t="s">
        <v>296</v>
      </c>
      <c r="C38" s="172" t="s">
        <v>297</v>
      </c>
      <c r="D38" s="173" t="s">
        <v>21</v>
      </c>
      <c r="E38" s="174">
        <v>15.3</v>
      </c>
      <c r="F38" s="177" t="s">
        <v>3</v>
      </c>
      <c r="G38" s="175" t="e">
        <f>E38*F38</f>
        <v>#VALUE!</v>
      </c>
      <c r="O38" s="169">
        <v>4</v>
      </c>
      <c r="BA38" s="184" t="e">
        <f>SUM(BA32:BA37)</f>
        <v>#REF!</v>
      </c>
      <c r="BB38" s="184">
        <f>SUM(BB32:BB37)</f>
        <v>0</v>
      </c>
      <c r="BC38" s="184">
        <f>SUM(BC32:BC37)</f>
        <v>0</v>
      </c>
      <c r="BD38" s="184">
        <f>SUM(BD32:BD37)</f>
        <v>0</v>
      </c>
      <c r="BE38" s="184">
        <f>SUM(BE32:BE37)</f>
        <v>0</v>
      </c>
    </row>
    <row r="39" spans="1:104">
      <c r="A39" s="185"/>
      <c r="B39" s="186" t="s">
        <v>66</v>
      </c>
      <c r="C39" s="187" t="str">
        <f>CONCATENATE(B37," ",C37)</f>
        <v>21 Úprava podloží</v>
      </c>
      <c r="D39" s="188"/>
      <c r="E39" s="189"/>
      <c r="F39" s="190" t="s">
        <v>3</v>
      </c>
      <c r="G39" s="191" t="e">
        <f>SUM(G37:G38)</f>
        <v>#VALUE!</v>
      </c>
      <c r="O39" s="169">
        <v>1</v>
      </c>
    </row>
    <row r="40" spans="1:104">
      <c r="A40" s="163" t="s">
        <v>13</v>
      </c>
      <c r="B40" s="164" t="s">
        <v>298</v>
      </c>
      <c r="C40" s="165" t="s">
        <v>299</v>
      </c>
      <c r="D40" s="166"/>
      <c r="E40" s="167"/>
      <c r="F40" s="167" t="s">
        <v>3</v>
      </c>
      <c r="G40" s="168"/>
      <c r="I40" s="192"/>
      <c r="O40" s="169">
        <v>2</v>
      </c>
      <c r="AA40" s="146">
        <v>1</v>
      </c>
      <c r="AB40" s="146">
        <v>1</v>
      </c>
      <c r="AC40" s="146">
        <v>1</v>
      </c>
      <c r="AZ40" s="146">
        <v>1</v>
      </c>
      <c r="BA40" s="146" t="e">
        <f>IF(AZ40=1,#REF!,0)</f>
        <v>#REF!</v>
      </c>
      <c r="BB40" s="146">
        <f>IF(AZ40=2,#REF!,0)</f>
        <v>0</v>
      </c>
      <c r="BC40" s="146">
        <f>IF(AZ40=3,#REF!,0)</f>
        <v>0</v>
      </c>
      <c r="BD40" s="146">
        <f>IF(AZ40=4,#REF!,0)</f>
        <v>0</v>
      </c>
      <c r="BE40" s="146">
        <f>IF(AZ40=5,#REF!,0)</f>
        <v>0</v>
      </c>
      <c r="CA40" s="176">
        <v>1</v>
      </c>
      <c r="CB40" s="176">
        <v>1</v>
      </c>
      <c r="CZ40" s="146">
        <v>0</v>
      </c>
    </row>
    <row r="41" spans="1:104">
      <c r="A41" s="170">
        <v>1</v>
      </c>
      <c r="B41" s="171" t="s">
        <v>69</v>
      </c>
      <c r="C41" s="172" t="s">
        <v>300</v>
      </c>
      <c r="D41" s="173" t="s">
        <v>25</v>
      </c>
      <c r="E41" s="174">
        <v>2.95</v>
      </c>
      <c r="F41" s="177" t="s">
        <v>3</v>
      </c>
      <c r="G41" s="175" t="e">
        <f>E41*F41</f>
        <v>#VALUE!</v>
      </c>
      <c r="O41" s="169">
        <v>2</v>
      </c>
      <c r="AA41" s="146">
        <v>1</v>
      </c>
      <c r="AB41" s="146">
        <v>1</v>
      </c>
      <c r="AC41" s="146">
        <v>1</v>
      </c>
      <c r="AZ41" s="146">
        <v>1</v>
      </c>
      <c r="BA41" s="146" t="e">
        <f>IF(AZ41=1,#REF!,0)</f>
        <v>#REF!</v>
      </c>
      <c r="BB41" s="146">
        <f>IF(AZ41=2,#REF!,0)</f>
        <v>0</v>
      </c>
      <c r="BC41" s="146">
        <f>IF(AZ41=3,#REF!,0)</f>
        <v>0</v>
      </c>
      <c r="BD41" s="146">
        <f>IF(AZ41=4,#REF!,0)</f>
        <v>0</v>
      </c>
      <c r="BE41" s="146">
        <f>IF(AZ41=5,#REF!,0)</f>
        <v>0</v>
      </c>
      <c r="CA41" s="176">
        <v>1</v>
      </c>
      <c r="CB41" s="176">
        <v>1</v>
      </c>
      <c r="CZ41" s="146">
        <v>0</v>
      </c>
    </row>
    <row r="42" spans="1:104">
      <c r="A42" s="193"/>
      <c r="B42" s="179"/>
      <c r="C42" s="459" t="s">
        <v>301</v>
      </c>
      <c r="D42" s="460"/>
      <c r="E42" s="180">
        <v>2.95</v>
      </c>
      <c r="F42" s="181" t="s">
        <v>3</v>
      </c>
      <c r="G42" s="182"/>
      <c r="O42" s="169">
        <v>2</v>
      </c>
      <c r="AA42" s="146">
        <v>1</v>
      </c>
      <c r="AB42" s="146">
        <v>1</v>
      </c>
      <c r="AC42" s="146">
        <v>1</v>
      </c>
      <c r="AZ42" s="146">
        <v>1</v>
      </c>
      <c r="BA42" s="146" t="e">
        <f>IF(AZ42=1,#REF!,0)</f>
        <v>#REF!</v>
      </c>
      <c r="BB42" s="146">
        <f>IF(AZ42=2,#REF!,0)</f>
        <v>0</v>
      </c>
      <c r="BC42" s="146">
        <f>IF(AZ42=3,#REF!,0)</f>
        <v>0</v>
      </c>
      <c r="BD42" s="146">
        <f>IF(AZ42=4,#REF!,0)</f>
        <v>0</v>
      </c>
      <c r="BE42" s="146">
        <f>IF(AZ42=5,#REF!,0)</f>
        <v>0</v>
      </c>
      <c r="CA42" s="176">
        <v>1</v>
      </c>
      <c r="CB42" s="176">
        <v>1</v>
      </c>
      <c r="CZ42" s="146">
        <v>0</v>
      </c>
    </row>
    <row r="43" spans="1:104">
      <c r="A43" s="170">
        <v>2</v>
      </c>
      <c r="B43" s="171" t="s">
        <v>302</v>
      </c>
      <c r="C43" s="172" t="s">
        <v>303</v>
      </c>
      <c r="D43" s="173" t="s">
        <v>25</v>
      </c>
      <c r="E43" s="174">
        <v>6.9</v>
      </c>
      <c r="F43" s="177" t="s">
        <v>3</v>
      </c>
      <c r="G43" s="175" t="e">
        <f>E43*F43</f>
        <v>#VALUE!</v>
      </c>
      <c r="M43" s="183" t="s">
        <v>60</v>
      </c>
      <c r="O43" s="169"/>
    </row>
    <row r="44" spans="1:104">
      <c r="A44" s="163" t="s">
        <v>3</v>
      </c>
      <c r="B44" s="179"/>
      <c r="C44" s="459" t="s">
        <v>304</v>
      </c>
      <c r="D44" s="460"/>
      <c r="E44" s="180">
        <v>6.9</v>
      </c>
      <c r="F44" s="181" t="s">
        <v>3</v>
      </c>
      <c r="G44" s="182"/>
      <c r="O44" s="169">
        <v>2</v>
      </c>
      <c r="AA44" s="146">
        <v>12</v>
      </c>
      <c r="AB44" s="146">
        <v>0</v>
      </c>
      <c r="AC44" s="146">
        <v>27</v>
      </c>
      <c r="AZ44" s="146">
        <v>1</v>
      </c>
      <c r="BA44" s="146" t="e">
        <f>IF(AZ44=1,#REF!,0)</f>
        <v>#REF!</v>
      </c>
      <c r="BB44" s="146">
        <f>IF(AZ44=2,#REF!,0)</f>
        <v>0</v>
      </c>
      <c r="BC44" s="146">
        <f>IF(AZ44=3,#REF!,0)</f>
        <v>0</v>
      </c>
      <c r="BD44" s="146">
        <f>IF(AZ44=4,#REF!,0)</f>
        <v>0</v>
      </c>
      <c r="BE44" s="146">
        <f>IF(AZ44=5,#REF!,0)</f>
        <v>0</v>
      </c>
      <c r="CA44" s="176">
        <v>12</v>
      </c>
      <c r="CB44" s="176">
        <v>0</v>
      </c>
      <c r="CZ44" s="146">
        <v>0</v>
      </c>
    </row>
    <row r="45" spans="1:104">
      <c r="A45" s="170">
        <v>3</v>
      </c>
      <c r="B45" s="171" t="s">
        <v>82</v>
      </c>
      <c r="C45" s="172" t="s">
        <v>305</v>
      </c>
      <c r="D45" s="173" t="s">
        <v>25</v>
      </c>
      <c r="E45" s="174">
        <v>4</v>
      </c>
      <c r="F45" s="177" t="s">
        <v>3</v>
      </c>
      <c r="G45" s="175" t="e">
        <f>E45*F45</f>
        <v>#VALUE!</v>
      </c>
      <c r="O45" s="169">
        <v>4</v>
      </c>
      <c r="BA45" s="184" t="e">
        <f>SUM(BA39:BA44)</f>
        <v>#REF!</v>
      </c>
      <c r="BB45" s="184">
        <f>SUM(BB39:BB44)</f>
        <v>0</v>
      </c>
      <c r="BC45" s="184">
        <f>SUM(BC39:BC44)</f>
        <v>0</v>
      </c>
      <c r="BD45" s="184">
        <f>SUM(BD39:BD44)</f>
        <v>0</v>
      </c>
      <c r="BE45" s="184">
        <f>SUM(BE39:BE44)</f>
        <v>0</v>
      </c>
    </row>
    <row r="46" spans="1:104">
      <c r="A46" s="178"/>
      <c r="B46" s="179"/>
      <c r="C46" s="459" t="s">
        <v>306</v>
      </c>
      <c r="D46" s="460"/>
      <c r="E46" s="180">
        <v>4</v>
      </c>
      <c r="F46" s="181" t="s">
        <v>3</v>
      </c>
      <c r="G46" s="182"/>
      <c r="O46" s="169">
        <v>1</v>
      </c>
    </row>
    <row r="47" spans="1:104" ht="22.5">
      <c r="A47" s="170">
        <v>4</v>
      </c>
      <c r="B47" s="171" t="s">
        <v>307</v>
      </c>
      <c r="C47" s="172" t="s">
        <v>308</v>
      </c>
      <c r="D47" s="173" t="s">
        <v>98</v>
      </c>
      <c r="E47" s="174">
        <v>15</v>
      </c>
      <c r="F47" s="177" t="s">
        <v>3</v>
      </c>
      <c r="G47" s="175" t="e">
        <f>E47*F47</f>
        <v>#VALUE!</v>
      </c>
      <c r="O47" s="169">
        <v>2</v>
      </c>
      <c r="AA47" s="146">
        <v>1</v>
      </c>
      <c r="AB47" s="146">
        <v>1</v>
      </c>
      <c r="AC47" s="146">
        <v>1</v>
      </c>
      <c r="AZ47" s="146">
        <v>1</v>
      </c>
      <c r="BA47" s="146" t="e">
        <f>IF(AZ47=1,G41,0)</f>
        <v>#VALUE!</v>
      </c>
      <c r="BB47" s="146">
        <f>IF(AZ47=2,G41,0)</f>
        <v>0</v>
      </c>
      <c r="BC47" s="146">
        <f>IF(AZ47=3,G41,0)</f>
        <v>0</v>
      </c>
      <c r="BD47" s="146">
        <f>IF(AZ47=4,G41,0)</f>
        <v>0</v>
      </c>
      <c r="BE47" s="146">
        <f>IF(AZ47=5,G41,0)</f>
        <v>0</v>
      </c>
      <c r="CA47" s="176">
        <v>1</v>
      </c>
      <c r="CB47" s="176">
        <v>1</v>
      </c>
      <c r="CZ47" s="146">
        <v>0</v>
      </c>
    </row>
    <row r="48" spans="1:104">
      <c r="A48" s="178"/>
      <c r="B48" s="179"/>
      <c r="C48" s="459" t="s">
        <v>309</v>
      </c>
      <c r="D48" s="460"/>
      <c r="E48" s="180">
        <v>15</v>
      </c>
      <c r="F48" s="181" t="s">
        <v>3</v>
      </c>
      <c r="G48" s="182"/>
      <c r="I48" s="194"/>
      <c r="M48" s="183" t="s">
        <v>310</v>
      </c>
      <c r="O48" s="169"/>
    </row>
    <row r="49" spans="1:104">
      <c r="A49" s="170" t="s">
        <v>3</v>
      </c>
      <c r="B49" s="171"/>
      <c r="C49" s="172" t="s">
        <v>60</v>
      </c>
      <c r="D49" s="173"/>
      <c r="E49" s="174"/>
      <c r="F49" s="174" t="s">
        <v>3</v>
      </c>
      <c r="G49" s="175"/>
      <c r="O49" s="169">
        <v>2</v>
      </c>
      <c r="AA49" s="146">
        <v>1</v>
      </c>
      <c r="AB49" s="146">
        <v>1</v>
      </c>
      <c r="AC49" s="146">
        <v>1</v>
      </c>
      <c r="AZ49" s="146">
        <v>1</v>
      </c>
      <c r="BA49" s="146" t="e">
        <f>IF(AZ49=1,#REF!,0)</f>
        <v>#REF!</v>
      </c>
      <c r="BB49" s="146">
        <f>IF(AZ49=2,#REF!,0)</f>
        <v>0</v>
      </c>
      <c r="BC49" s="146">
        <f>IF(AZ49=3,#REF!,0)</f>
        <v>0</v>
      </c>
      <c r="BD49" s="146">
        <f>IF(AZ49=4,#REF!,0)</f>
        <v>0</v>
      </c>
      <c r="BE49" s="146">
        <f>IF(AZ49=5,#REF!,0)</f>
        <v>0</v>
      </c>
      <c r="CA49" s="176">
        <v>1</v>
      </c>
      <c r="CB49" s="176">
        <v>1</v>
      </c>
      <c r="CZ49" s="146">
        <v>0</v>
      </c>
    </row>
    <row r="50" spans="1:104">
      <c r="A50" s="178">
        <v>5</v>
      </c>
      <c r="B50" s="171" t="s">
        <v>311</v>
      </c>
      <c r="C50" s="172" t="s">
        <v>312</v>
      </c>
      <c r="D50" s="173" t="s">
        <v>98</v>
      </c>
      <c r="E50" s="174">
        <v>15.15</v>
      </c>
      <c r="F50" s="174" t="s">
        <v>3</v>
      </c>
      <c r="G50" s="175" t="e">
        <f>E50*F50</f>
        <v>#VALUE!</v>
      </c>
      <c r="O50" s="169">
        <v>2</v>
      </c>
      <c r="AA50" s="146">
        <v>1</v>
      </c>
      <c r="AB50" s="146">
        <v>1</v>
      </c>
      <c r="AC50" s="146">
        <v>1</v>
      </c>
      <c r="AZ50" s="146">
        <v>1</v>
      </c>
      <c r="BA50" s="146" t="e">
        <f>IF(AZ50=1,#REF!,0)</f>
        <v>#REF!</v>
      </c>
      <c r="BB50" s="146">
        <f>IF(AZ50=2,#REF!,0)</f>
        <v>0</v>
      </c>
      <c r="BC50" s="146">
        <f>IF(AZ50=3,#REF!,0)</f>
        <v>0</v>
      </c>
      <c r="BD50" s="146">
        <f>IF(AZ50=4,#REF!,0)</f>
        <v>0</v>
      </c>
      <c r="BE50" s="146">
        <f>IF(AZ50=5,#REF!,0)</f>
        <v>0</v>
      </c>
      <c r="CA50" s="176">
        <v>1</v>
      </c>
      <c r="CB50" s="176">
        <v>1</v>
      </c>
      <c r="CZ50" s="146">
        <v>0</v>
      </c>
    </row>
    <row r="51" spans="1:104">
      <c r="A51" s="185"/>
      <c r="B51" s="186" t="s">
        <v>66</v>
      </c>
      <c r="C51" s="187" t="str">
        <f>CONCATENATE(B40," ",C40)</f>
        <v>45 Podkladní a vedlejší konstrukce</v>
      </c>
      <c r="D51" s="188"/>
      <c r="E51" s="189"/>
      <c r="F51" s="190" t="s">
        <v>3</v>
      </c>
      <c r="G51" s="191" t="e">
        <f>SUM(G40:G50)</f>
        <v>#VALUE!</v>
      </c>
      <c r="I51" s="194"/>
      <c r="O51" s="169">
        <v>2</v>
      </c>
      <c r="AA51" s="146">
        <v>1</v>
      </c>
      <c r="AB51" s="146">
        <v>1</v>
      </c>
      <c r="AC51" s="146">
        <v>1</v>
      </c>
      <c r="AZ51" s="146">
        <v>1</v>
      </c>
      <c r="BA51" s="146" t="e">
        <f>IF(AZ51=1,#REF!,0)</f>
        <v>#REF!</v>
      </c>
      <c r="BB51" s="146">
        <f>IF(AZ51=2,#REF!,0)</f>
        <v>0</v>
      </c>
      <c r="BC51" s="146">
        <f>IF(AZ51=3,#REF!,0)</f>
        <v>0</v>
      </c>
      <c r="BD51" s="146">
        <f>IF(AZ51=4,#REF!,0)</f>
        <v>0</v>
      </c>
      <c r="BE51" s="146">
        <f>IF(AZ51=5,#REF!,0)</f>
        <v>0</v>
      </c>
      <c r="CA51" s="176">
        <v>1</v>
      </c>
      <c r="CB51" s="176">
        <v>1</v>
      </c>
      <c r="CZ51" s="146">
        <v>0</v>
      </c>
    </row>
    <row r="52" spans="1:104">
      <c r="A52" s="163" t="s">
        <v>13</v>
      </c>
      <c r="B52" s="164" t="s">
        <v>313</v>
      </c>
      <c r="C52" s="165" t="s">
        <v>314</v>
      </c>
      <c r="D52" s="166"/>
      <c r="E52" s="167"/>
      <c r="F52" s="167" t="s">
        <v>3</v>
      </c>
      <c r="G52" s="168"/>
      <c r="O52" s="169">
        <v>4</v>
      </c>
      <c r="BA52" s="184" t="e">
        <f>SUM(BA46:BA51)</f>
        <v>#VALUE!</v>
      </c>
      <c r="BB52" s="184">
        <f>SUM(BB46:BB51)</f>
        <v>0</v>
      </c>
      <c r="BC52" s="184">
        <f>SUM(BC46:BC51)</f>
        <v>0</v>
      </c>
      <c r="BD52" s="184">
        <f>SUM(BD46:BD51)</f>
        <v>0</v>
      </c>
      <c r="BE52" s="184">
        <f>SUM(BE46:BE51)</f>
        <v>0</v>
      </c>
    </row>
    <row r="53" spans="1:104" ht="22.5">
      <c r="A53" s="170">
        <v>1</v>
      </c>
      <c r="B53" s="171" t="s">
        <v>315</v>
      </c>
      <c r="C53" s="172" t="s">
        <v>316</v>
      </c>
      <c r="D53" s="173" t="s">
        <v>21</v>
      </c>
      <c r="E53" s="174">
        <v>15.3</v>
      </c>
      <c r="F53" s="174" t="s">
        <v>3</v>
      </c>
      <c r="G53" s="175" t="e">
        <f>E53*F53</f>
        <v>#VALUE!</v>
      </c>
      <c r="O53" s="169">
        <v>1</v>
      </c>
    </row>
    <row r="54" spans="1:104" ht="22.5">
      <c r="A54" s="170">
        <v>2</v>
      </c>
      <c r="B54" s="171" t="s">
        <v>317</v>
      </c>
      <c r="C54" s="172" t="s">
        <v>318</v>
      </c>
      <c r="D54" s="173" t="s">
        <v>98</v>
      </c>
      <c r="E54" s="174">
        <v>2</v>
      </c>
      <c r="F54" s="177" t="s">
        <v>3</v>
      </c>
      <c r="G54" s="175" t="e">
        <f>E54*F54</f>
        <v>#VALUE!</v>
      </c>
      <c r="O54" s="169">
        <v>2</v>
      </c>
      <c r="AA54" s="146">
        <v>1</v>
      </c>
      <c r="AB54" s="146">
        <v>1</v>
      </c>
      <c r="AC54" s="146">
        <v>1</v>
      </c>
      <c r="AZ54" s="146">
        <v>1</v>
      </c>
      <c r="BA54" s="146" t="e">
        <f>IF(AZ54=1,#REF!,0)</f>
        <v>#REF!</v>
      </c>
      <c r="BB54" s="146">
        <f>IF(AZ54=2,#REF!,0)</f>
        <v>0</v>
      </c>
      <c r="BC54" s="146">
        <f>IF(AZ54=3,#REF!,0)</f>
        <v>0</v>
      </c>
      <c r="BD54" s="146">
        <f>IF(AZ54=4,#REF!,0)</f>
        <v>0</v>
      </c>
      <c r="BE54" s="146">
        <f>IF(AZ54=5,#REF!,0)</f>
        <v>0</v>
      </c>
      <c r="CA54" s="176">
        <v>1</v>
      </c>
      <c r="CB54" s="176">
        <v>1</v>
      </c>
      <c r="CZ54" s="146">
        <v>0</v>
      </c>
    </row>
    <row r="55" spans="1:104">
      <c r="A55" s="170" t="s">
        <v>3</v>
      </c>
      <c r="B55" s="171"/>
      <c r="C55" s="172" t="s">
        <v>60</v>
      </c>
      <c r="D55" s="173"/>
      <c r="E55" s="174"/>
      <c r="F55" s="174" t="s">
        <v>3</v>
      </c>
      <c r="G55" s="175"/>
      <c r="O55" s="169">
        <v>2</v>
      </c>
      <c r="AA55" s="146">
        <v>1</v>
      </c>
      <c r="AB55" s="146">
        <v>1</v>
      </c>
      <c r="AC55" s="146">
        <v>1</v>
      </c>
      <c r="AZ55" s="146">
        <v>1</v>
      </c>
      <c r="BA55" s="146" t="e">
        <f>IF(AZ55=1,#REF!,0)</f>
        <v>#REF!</v>
      </c>
      <c r="BB55" s="146">
        <f>IF(AZ55=2,#REF!,0)</f>
        <v>0</v>
      </c>
      <c r="BC55" s="146">
        <f>IF(AZ55=3,#REF!,0)</f>
        <v>0</v>
      </c>
      <c r="BD55" s="146">
        <f>IF(AZ55=4,#REF!,0)</f>
        <v>0</v>
      </c>
      <c r="BE55" s="146">
        <f>IF(AZ55=5,#REF!,0)</f>
        <v>0</v>
      </c>
      <c r="CA55" s="176">
        <v>1</v>
      </c>
      <c r="CB55" s="176">
        <v>1</v>
      </c>
      <c r="CZ55" s="146">
        <v>0</v>
      </c>
    </row>
    <row r="56" spans="1:104" ht="22.5">
      <c r="A56" s="170">
        <v>3</v>
      </c>
      <c r="B56" s="171" t="s">
        <v>319</v>
      </c>
      <c r="C56" s="172" t="s">
        <v>320</v>
      </c>
      <c r="D56" s="173" t="s">
        <v>21</v>
      </c>
      <c r="E56" s="174">
        <v>15.55</v>
      </c>
      <c r="F56" s="174" t="s">
        <v>3</v>
      </c>
      <c r="G56" s="175" t="e">
        <f>E56*F56</f>
        <v>#VALUE!</v>
      </c>
      <c r="O56" s="169">
        <v>2</v>
      </c>
      <c r="AA56" s="146">
        <v>1</v>
      </c>
      <c r="AB56" s="146">
        <v>1</v>
      </c>
      <c r="AC56" s="146">
        <v>1</v>
      </c>
      <c r="AZ56" s="146">
        <v>1</v>
      </c>
      <c r="BA56" s="146" t="e">
        <f>IF(AZ56=1,#REF!,0)</f>
        <v>#REF!</v>
      </c>
      <c r="BB56" s="146">
        <f>IF(AZ56=2,#REF!,0)</f>
        <v>0</v>
      </c>
      <c r="BC56" s="146">
        <f>IF(AZ56=3,#REF!,0)</f>
        <v>0</v>
      </c>
      <c r="BD56" s="146">
        <f>IF(AZ56=4,#REF!,0)</f>
        <v>0</v>
      </c>
      <c r="BE56" s="146">
        <f>IF(AZ56=5,#REF!,0)</f>
        <v>0</v>
      </c>
      <c r="CA56" s="176">
        <v>1</v>
      </c>
      <c r="CB56" s="176">
        <v>1</v>
      </c>
      <c r="CZ56" s="146">
        <v>0</v>
      </c>
    </row>
    <row r="57" spans="1:104">
      <c r="A57" s="170">
        <v>4</v>
      </c>
      <c r="B57" s="171" t="s">
        <v>321</v>
      </c>
      <c r="C57" s="172" t="s">
        <v>322</v>
      </c>
      <c r="D57" s="173" t="s">
        <v>98</v>
      </c>
      <c r="E57" s="174">
        <v>1.0149999999999999</v>
      </c>
      <c r="F57" s="174" t="s">
        <v>3</v>
      </c>
      <c r="G57" s="175" t="e">
        <f>E57*F57</f>
        <v>#VALUE!</v>
      </c>
      <c r="O57" s="169">
        <v>2</v>
      </c>
      <c r="AA57" s="146">
        <v>1</v>
      </c>
      <c r="AB57" s="146">
        <v>1</v>
      </c>
      <c r="AC57" s="146">
        <v>1</v>
      </c>
      <c r="AZ57" s="146">
        <v>1</v>
      </c>
      <c r="BA57" s="146" t="e">
        <f>IF(AZ57=1,#REF!,0)</f>
        <v>#REF!</v>
      </c>
      <c r="BB57" s="146">
        <f>IF(AZ57=2,#REF!,0)</f>
        <v>0</v>
      </c>
      <c r="BC57" s="146">
        <f>IF(AZ57=3,#REF!,0)</f>
        <v>0</v>
      </c>
      <c r="BD57" s="146">
        <f>IF(AZ57=4,#REF!,0)</f>
        <v>0</v>
      </c>
      <c r="BE57" s="146">
        <f>IF(AZ57=5,#REF!,0)</f>
        <v>0</v>
      </c>
      <c r="CA57" s="176">
        <v>1</v>
      </c>
      <c r="CB57" s="176">
        <v>1</v>
      </c>
      <c r="CZ57" s="146">
        <v>0</v>
      </c>
    </row>
    <row r="58" spans="1:104">
      <c r="A58" s="170">
        <v>5</v>
      </c>
      <c r="B58" s="171" t="s">
        <v>323</v>
      </c>
      <c r="C58" s="172" t="s">
        <v>324</v>
      </c>
      <c r="D58" s="173" t="s">
        <v>98</v>
      </c>
      <c r="E58" s="174">
        <v>1.0149999999999999</v>
      </c>
      <c r="F58" s="174" t="s">
        <v>3</v>
      </c>
      <c r="G58" s="175" t="e">
        <f>E58*F58</f>
        <v>#VALUE!</v>
      </c>
      <c r="O58" s="169">
        <v>2</v>
      </c>
      <c r="AA58" s="146">
        <v>1</v>
      </c>
      <c r="AB58" s="146">
        <v>1</v>
      </c>
      <c r="AC58" s="146">
        <v>1</v>
      </c>
      <c r="AZ58" s="146">
        <v>1</v>
      </c>
      <c r="BA58" s="146" t="e">
        <f>IF(AZ58=1,#REF!,0)</f>
        <v>#REF!</v>
      </c>
      <c r="BB58" s="146">
        <f>IF(AZ58=2,#REF!,0)</f>
        <v>0</v>
      </c>
      <c r="BC58" s="146">
        <f>IF(AZ58=3,#REF!,0)</f>
        <v>0</v>
      </c>
      <c r="BD58" s="146">
        <f>IF(AZ58=4,#REF!,0)</f>
        <v>0</v>
      </c>
      <c r="BE58" s="146">
        <f>IF(AZ58=5,#REF!,0)</f>
        <v>0</v>
      </c>
      <c r="CA58" s="176">
        <v>1</v>
      </c>
      <c r="CB58" s="176">
        <v>1</v>
      </c>
      <c r="CZ58" s="146">
        <v>0</v>
      </c>
    </row>
    <row r="59" spans="1:104">
      <c r="A59" s="170">
        <v>6</v>
      </c>
      <c r="B59" s="171" t="s">
        <v>325</v>
      </c>
      <c r="C59" s="172" t="s">
        <v>326</v>
      </c>
      <c r="D59" s="173" t="s">
        <v>98</v>
      </c>
      <c r="E59" s="174">
        <v>1.0149999999999999</v>
      </c>
      <c r="F59" s="174" t="s">
        <v>3</v>
      </c>
      <c r="G59" s="175" t="e">
        <f>E59*F59</f>
        <v>#VALUE!</v>
      </c>
      <c r="O59" s="169">
        <v>2</v>
      </c>
      <c r="AA59" s="146">
        <v>1</v>
      </c>
      <c r="AB59" s="146">
        <v>1</v>
      </c>
      <c r="AC59" s="146">
        <v>1</v>
      </c>
      <c r="AZ59" s="146">
        <v>1</v>
      </c>
      <c r="BA59" s="146" t="e">
        <f>IF(AZ59=1,#REF!,0)</f>
        <v>#REF!</v>
      </c>
      <c r="BB59" s="146">
        <f>IF(AZ59=2,#REF!,0)</f>
        <v>0</v>
      </c>
      <c r="BC59" s="146">
        <f>IF(AZ59=3,#REF!,0)</f>
        <v>0</v>
      </c>
      <c r="BD59" s="146">
        <f>IF(AZ59=4,#REF!,0)</f>
        <v>0</v>
      </c>
      <c r="BE59" s="146">
        <f>IF(AZ59=5,#REF!,0)</f>
        <v>0</v>
      </c>
      <c r="CA59" s="176">
        <v>1</v>
      </c>
      <c r="CB59" s="176">
        <v>1</v>
      </c>
      <c r="CZ59" s="146">
        <v>0</v>
      </c>
    </row>
    <row r="60" spans="1:104">
      <c r="A60" s="185"/>
      <c r="B60" s="186" t="s">
        <v>66</v>
      </c>
      <c r="C60" s="187" t="s">
        <v>327</v>
      </c>
      <c r="D60" s="188"/>
      <c r="E60" s="189"/>
      <c r="F60" s="190" t="s">
        <v>3</v>
      </c>
      <c r="G60" s="191" t="e">
        <f>SUM(G52:G59)</f>
        <v>#VALUE!</v>
      </c>
      <c r="M60" s="183" t="s">
        <v>60</v>
      </c>
      <c r="O60" s="169"/>
    </row>
    <row r="61" spans="1:104">
      <c r="A61" s="163" t="s">
        <v>13</v>
      </c>
      <c r="B61" s="164" t="s">
        <v>152</v>
      </c>
      <c r="C61" s="165" t="s">
        <v>153</v>
      </c>
      <c r="D61" s="166"/>
      <c r="E61" s="167"/>
      <c r="F61" s="167" t="s">
        <v>3</v>
      </c>
      <c r="G61" s="168"/>
      <c r="O61" s="169">
        <v>2</v>
      </c>
      <c r="AA61" s="146">
        <v>12</v>
      </c>
      <c r="AB61" s="146">
        <v>0</v>
      </c>
      <c r="AC61" s="146">
        <v>38</v>
      </c>
      <c r="AZ61" s="146">
        <v>1</v>
      </c>
      <c r="BA61" s="146" t="e">
        <f>IF(AZ61=1,#REF!,0)</f>
        <v>#REF!</v>
      </c>
      <c r="BB61" s="146">
        <f>IF(AZ61=2,#REF!,0)</f>
        <v>0</v>
      </c>
      <c r="BC61" s="146">
        <f>IF(AZ61=3,#REF!,0)</f>
        <v>0</v>
      </c>
      <c r="BD61" s="146">
        <f>IF(AZ61=4,#REF!,0)</f>
        <v>0</v>
      </c>
      <c r="BE61" s="146">
        <f>IF(AZ61=5,#REF!,0)</f>
        <v>0</v>
      </c>
      <c r="CA61" s="176">
        <v>12</v>
      </c>
      <c r="CB61" s="176">
        <v>0</v>
      </c>
      <c r="CZ61" s="146">
        <v>0</v>
      </c>
    </row>
    <row r="62" spans="1:104" ht="12.6" customHeight="1">
      <c r="A62" s="170">
        <v>1</v>
      </c>
      <c r="B62" s="171" t="s">
        <v>328</v>
      </c>
      <c r="C62" s="172" t="s">
        <v>329</v>
      </c>
      <c r="D62" s="173" t="s">
        <v>98</v>
      </c>
      <c r="E62" s="174">
        <v>1</v>
      </c>
      <c r="F62" s="174" t="s">
        <v>3</v>
      </c>
      <c r="G62" s="175" t="e">
        <f t="shared" ref="G62:G76" si="0">E62*F62</f>
        <v>#VALUE!</v>
      </c>
      <c r="O62" s="169">
        <v>2</v>
      </c>
      <c r="AA62" s="146">
        <v>12</v>
      </c>
      <c r="AB62" s="146">
        <v>0</v>
      </c>
      <c r="AC62" s="146">
        <v>39</v>
      </c>
      <c r="AZ62" s="146">
        <v>1</v>
      </c>
      <c r="BA62" s="146" t="e">
        <f>IF(AZ62=1,#REF!,0)</f>
        <v>#REF!</v>
      </c>
      <c r="BB62" s="146">
        <f>IF(AZ62=2,#REF!,0)</f>
        <v>0</v>
      </c>
      <c r="BC62" s="146">
        <f>IF(AZ62=3,#REF!,0)</f>
        <v>0</v>
      </c>
      <c r="BD62" s="146">
        <f>IF(AZ62=4,#REF!,0)</f>
        <v>0</v>
      </c>
      <c r="BE62" s="146">
        <f>IF(AZ62=5,#REF!,0)</f>
        <v>0</v>
      </c>
      <c r="CA62" s="176">
        <v>12</v>
      </c>
      <c r="CB62" s="176">
        <v>0</v>
      </c>
      <c r="CZ62" s="146">
        <v>0</v>
      </c>
    </row>
    <row r="63" spans="1:104">
      <c r="A63" s="195">
        <v>2</v>
      </c>
      <c r="B63" s="171" t="s">
        <v>330</v>
      </c>
      <c r="C63" s="172" t="s">
        <v>331</v>
      </c>
      <c r="D63" s="173" t="s">
        <v>332</v>
      </c>
      <c r="E63" s="174">
        <v>1</v>
      </c>
      <c r="F63" s="177" t="s">
        <v>3</v>
      </c>
      <c r="G63" s="175" t="e">
        <f t="shared" si="0"/>
        <v>#VALUE!</v>
      </c>
      <c r="O63" s="169">
        <v>2</v>
      </c>
      <c r="AA63" s="146">
        <v>12</v>
      </c>
      <c r="AB63" s="146">
        <v>0</v>
      </c>
      <c r="AC63" s="146">
        <v>40</v>
      </c>
      <c r="AZ63" s="146">
        <v>1</v>
      </c>
      <c r="BA63" s="146" t="e">
        <f>IF(AZ63=1,#REF!,0)</f>
        <v>#REF!</v>
      </c>
      <c r="BB63" s="146">
        <f>IF(AZ63=2,#REF!,0)</f>
        <v>0</v>
      </c>
      <c r="BC63" s="146">
        <f>IF(AZ63=3,#REF!,0)</f>
        <v>0</v>
      </c>
      <c r="BD63" s="146">
        <f>IF(AZ63=4,#REF!,0)</f>
        <v>0</v>
      </c>
      <c r="BE63" s="146">
        <f>IF(AZ63=5,#REF!,0)</f>
        <v>0</v>
      </c>
      <c r="CA63" s="176">
        <v>12</v>
      </c>
      <c r="CB63" s="176">
        <v>0</v>
      </c>
      <c r="CZ63" s="146">
        <v>0</v>
      </c>
    </row>
    <row r="64" spans="1:104">
      <c r="A64" s="196">
        <v>3</v>
      </c>
      <c r="B64" s="171" t="s">
        <v>333</v>
      </c>
      <c r="C64" s="172" t="s">
        <v>334</v>
      </c>
      <c r="D64" s="173" t="s">
        <v>332</v>
      </c>
      <c r="E64" s="174">
        <v>1</v>
      </c>
      <c r="F64" s="177" t="s">
        <v>3</v>
      </c>
      <c r="G64" s="175" t="e">
        <f t="shared" si="0"/>
        <v>#VALUE!</v>
      </c>
      <c r="O64" s="169">
        <v>2</v>
      </c>
      <c r="AA64" s="146">
        <v>12</v>
      </c>
      <c r="AB64" s="146">
        <v>0</v>
      </c>
      <c r="AC64" s="146">
        <v>41</v>
      </c>
      <c r="AZ64" s="146">
        <v>1</v>
      </c>
      <c r="BA64" s="146" t="e">
        <f>IF(AZ64=1,#REF!,0)</f>
        <v>#REF!</v>
      </c>
      <c r="BB64" s="146">
        <f>IF(AZ64=2,#REF!,0)</f>
        <v>0</v>
      </c>
      <c r="BC64" s="146">
        <f>IF(AZ64=3,#REF!,0)</f>
        <v>0</v>
      </c>
      <c r="BD64" s="146">
        <f>IF(AZ64=4,#REF!,0)</f>
        <v>0</v>
      </c>
      <c r="BE64" s="146">
        <f>IF(AZ64=5,#REF!,0)</f>
        <v>0</v>
      </c>
      <c r="CA64" s="176">
        <v>12</v>
      </c>
      <c r="CB64" s="176">
        <v>0</v>
      </c>
      <c r="CZ64" s="146">
        <v>0</v>
      </c>
    </row>
    <row r="65" spans="1:104" ht="33.75">
      <c r="A65" s="170">
        <v>4</v>
      </c>
      <c r="B65" s="171" t="s">
        <v>335</v>
      </c>
      <c r="C65" s="172" t="s">
        <v>336</v>
      </c>
      <c r="D65" s="173" t="s">
        <v>98</v>
      </c>
      <c r="E65" s="174">
        <v>1</v>
      </c>
      <c r="F65" s="174" t="s">
        <v>3</v>
      </c>
      <c r="G65" s="175" t="e">
        <f t="shared" si="0"/>
        <v>#VALUE!</v>
      </c>
      <c r="O65" s="169">
        <v>2</v>
      </c>
      <c r="AA65" s="146">
        <v>12</v>
      </c>
      <c r="AB65" s="146">
        <v>0</v>
      </c>
      <c r="AC65" s="146">
        <v>42</v>
      </c>
      <c r="AZ65" s="146">
        <v>1</v>
      </c>
      <c r="BA65" s="146" t="e">
        <f>IF(AZ65=1,#REF!,0)</f>
        <v>#REF!</v>
      </c>
      <c r="BB65" s="146">
        <f>IF(AZ65=2,#REF!,0)</f>
        <v>0</v>
      </c>
      <c r="BC65" s="146">
        <f>IF(AZ65=3,#REF!,0)</f>
        <v>0</v>
      </c>
      <c r="BD65" s="146">
        <f>IF(AZ65=4,#REF!,0)</f>
        <v>0</v>
      </c>
      <c r="BE65" s="146">
        <f>IF(AZ65=5,#REF!,0)</f>
        <v>0</v>
      </c>
      <c r="CA65" s="176">
        <v>12</v>
      </c>
      <c r="CB65" s="176">
        <v>0</v>
      </c>
      <c r="CZ65" s="146">
        <v>0</v>
      </c>
    </row>
    <row r="66" spans="1:104">
      <c r="A66" s="170">
        <v>5</v>
      </c>
      <c r="B66" s="171" t="s">
        <v>337</v>
      </c>
      <c r="C66" s="172" t="s">
        <v>338</v>
      </c>
      <c r="D66" s="173" t="s">
        <v>98</v>
      </c>
      <c r="E66" s="174">
        <v>2</v>
      </c>
      <c r="F66" s="174" t="s">
        <v>3</v>
      </c>
      <c r="G66" s="175" t="e">
        <f t="shared" si="0"/>
        <v>#VALUE!</v>
      </c>
      <c r="O66" s="169">
        <v>2</v>
      </c>
      <c r="AA66" s="146">
        <v>12</v>
      </c>
      <c r="AB66" s="146">
        <v>0</v>
      </c>
      <c r="AC66" s="146">
        <v>43</v>
      </c>
      <c r="AZ66" s="146">
        <v>1</v>
      </c>
      <c r="BA66" s="146" t="e">
        <f>IF(AZ66=1,#REF!,0)</f>
        <v>#REF!</v>
      </c>
      <c r="BB66" s="146">
        <f>IF(AZ66=2,#REF!,0)</f>
        <v>0</v>
      </c>
      <c r="BC66" s="146">
        <f>IF(AZ66=3,#REF!,0)</f>
        <v>0</v>
      </c>
      <c r="BD66" s="146">
        <f>IF(AZ66=4,#REF!,0)</f>
        <v>0</v>
      </c>
      <c r="BE66" s="146">
        <f>IF(AZ66=5,#REF!,0)</f>
        <v>0</v>
      </c>
      <c r="CA66" s="176">
        <v>12</v>
      </c>
      <c r="CB66" s="176">
        <v>0</v>
      </c>
      <c r="CZ66" s="146">
        <v>0</v>
      </c>
    </row>
    <row r="67" spans="1:104">
      <c r="A67" s="197">
        <v>6</v>
      </c>
      <c r="B67" s="171" t="s">
        <v>339</v>
      </c>
      <c r="C67" s="172" t="s">
        <v>340</v>
      </c>
      <c r="D67" s="173" t="s">
        <v>25</v>
      </c>
      <c r="E67" s="174">
        <v>0.2</v>
      </c>
      <c r="F67" s="177" t="s">
        <v>3</v>
      </c>
      <c r="G67" s="175" t="e">
        <f t="shared" si="0"/>
        <v>#VALUE!</v>
      </c>
      <c r="O67" s="169">
        <v>2</v>
      </c>
      <c r="AA67" s="146">
        <v>12</v>
      </c>
      <c r="AB67" s="146">
        <v>0</v>
      </c>
      <c r="AC67" s="146">
        <v>44</v>
      </c>
      <c r="AZ67" s="146">
        <v>1</v>
      </c>
      <c r="BA67" s="146" t="e">
        <f>IF(AZ67=1,#REF!,0)</f>
        <v>#REF!</v>
      </c>
      <c r="BB67" s="146">
        <f>IF(AZ67=2,#REF!,0)</f>
        <v>0</v>
      </c>
      <c r="BC67" s="146">
        <f>IF(AZ67=3,#REF!,0)</f>
        <v>0</v>
      </c>
      <c r="BD67" s="146">
        <f>IF(AZ67=4,#REF!,0)</f>
        <v>0</v>
      </c>
      <c r="BE67" s="146">
        <f>IF(AZ67=5,#REF!,0)</f>
        <v>0</v>
      </c>
      <c r="CA67" s="176">
        <v>12</v>
      </c>
      <c r="CB67" s="176">
        <v>0</v>
      </c>
      <c r="CZ67" s="146">
        <v>0</v>
      </c>
    </row>
    <row r="68" spans="1:104">
      <c r="A68" s="197">
        <v>7</v>
      </c>
      <c r="B68" s="171" t="s">
        <v>341</v>
      </c>
      <c r="C68" s="172" t="s">
        <v>342</v>
      </c>
      <c r="D68" s="173" t="s">
        <v>21</v>
      </c>
      <c r="E68" s="174">
        <v>1.2</v>
      </c>
      <c r="F68" s="177" t="s">
        <v>3</v>
      </c>
      <c r="G68" s="175" t="e">
        <f>E68*F68</f>
        <v>#VALUE!</v>
      </c>
      <c r="O68" s="169">
        <v>2</v>
      </c>
      <c r="AA68" s="146">
        <v>12</v>
      </c>
      <c r="AB68" s="146">
        <v>0</v>
      </c>
      <c r="AC68" s="146">
        <v>45</v>
      </c>
      <c r="AZ68" s="146">
        <v>1</v>
      </c>
      <c r="BA68" s="146" t="e">
        <f>IF(AZ68=1,#REF!,0)</f>
        <v>#REF!</v>
      </c>
      <c r="BB68" s="146">
        <f>IF(AZ68=2,#REF!,0)</f>
        <v>0</v>
      </c>
      <c r="BC68" s="146">
        <f>IF(AZ68=3,#REF!,0)</f>
        <v>0</v>
      </c>
      <c r="BD68" s="146">
        <f>IF(AZ68=4,#REF!,0)</f>
        <v>0</v>
      </c>
      <c r="BE68" s="146">
        <f>IF(AZ68=5,#REF!,0)</f>
        <v>0</v>
      </c>
      <c r="CA68" s="176">
        <v>12</v>
      </c>
      <c r="CB68" s="176">
        <v>0</v>
      </c>
      <c r="CZ68" s="146">
        <v>0</v>
      </c>
    </row>
    <row r="69" spans="1:104">
      <c r="A69" s="170">
        <v>8</v>
      </c>
      <c r="B69" s="171" t="s">
        <v>343</v>
      </c>
      <c r="C69" s="172" t="s">
        <v>344</v>
      </c>
      <c r="D69" s="173" t="s">
        <v>21</v>
      </c>
      <c r="E69" s="174">
        <v>1.2</v>
      </c>
      <c r="F69" s="177" t="s">
        <v>3</v>
      </c>
      <c r="G69" s="175" t="e">
        <f>E69*F69</f>
        <v>#VALUE!</v>
      </c>
      <c r="O69" s="169">
        <v>2</v>
      </c>
      <c r="AA69" s="146">
        <v>12</v>
      </c>
      <c r="AB69" s="146">
        <v>0</v>
      </c>
      <c r="AC69" s="146">
        <v>46</v>
      </c>
      <c r="AZ69" s="146">
        <v>1</v>
      </c>
      <c r="BA69" s="146" t="e">
        <f>IF(AZ69=1,#REF!,0)</f>
        <v>#REF!</v>
      </c>
      <c r="BB69" s="146">
        <f>IF(AZ69=2,#REF!,0)</f>
        <v>0</v>
      </c>
      <c r="BC69" s="146">
        <f>IF(AZ69=3,#REF!,0)</f>
        <v>0</v>
      </c>
      <c r="BD69" s="146">
        <f>IF(AZ69=4,#REF!,0)</f>
        <v>0</v>
      </c>
      <c r="BE69" s="146">
        <f>IF(AZ69=5,#REF!,0)</f>
        <v>0</v>
      </c>
      <c r="CA69" s="176">
        <v>12</v>
      </c>
      <c r="CB69" s="176">
        <v>0</v>
      </c>
      <c r="CZ69" s="146">
        <v>0</v>
      </c>
    </row>
    <row r="70" spans="1:104">
      <c r="A70" s="170">
        <v>9</v>
      </c>
      <c r="B70" s="171" t="s">
        <v>345</v>
      </c>
      <c r="C70" s="172" t="s">
        <v>346</v>
      </c>
      <c r="D70" s="173" t="s">
        <v>25</v>
      </c>
      <c r="E70" s="174">
        <v>3.9</v>
      </c>
      <c r="F70" s="177" t="s">
        <v>3</v>
      </c>
      <c r="G70" s="175" t="e">
        <f>E70*F70</f>
        <v>#VALUE!</v>
      </c>
      <c r="O70" s="169">
        <v>2</v>
      </c>
      <c r="AA70" s="146">
        <v>12</v>
      </c>
      <c r="AB70" s="146">
        <v>0</v>
      </c>
      <c r="AC70" s="146">
        <v>47</v>
      </c>
      <c r="AZ70" s="146">
        <v>1</v>
      </c>
      <c r="BA70" s="146" t="e">
        <f>IF(AZ70=1,#REF!,0)</f>
        <v>#REF!</v>
      </c>
      <c r="BB70" s="146">
        <f>IF(AZ70=2,#REF!,0)</f>
        <v>0</v>
      </c>
      <c r="BC70" s="146">
        <f>IF(AZ70=3,#REF!,0)</f>
        <v>0</v>
      </c>
      <c r="BD70" s="146">
        <f>IF(AZ70=4,#REF!,0)</f>
        <v>0</v>
      </c>
      <c r="BE70" s="146">
        <f>IF(AZ70=5,#REF!,0)</f>
        <v>0</v>
      </c>
      <c r="CA70" s="176">
        <v>12</v>
      </c>
      <c r="CB70" s="176">
        <v>0</v>
      </c>
      <c r="CZ70" s="146">
        <v>0</v>
      </c>
    </row>
    <row r="71" spans="1:104">
      <c r="A71" s="170">
        <v>10</v>
      </c>
      <c r="B71" s="171" t="s">
        <v>347</v>
      </c>
      <c r="C71" s="172" t="s">
        <v>348</v>
      </c>
      <c r="D71" s="173" t="s">
        <v>34</v>
      </c>
      <c r="E71" s="174">
        <v>6.75</v>
      </c>
      <c r="F71" s="177" t="s">
        <v>3</v>
      </c>
      <c r="G71" s="175" t="e">
        <f>E71*F71</f>
        <v>#VALUE!</v>
      </c>
      <c r="O71" s="169">
        <v>2</v>
      </c>
      <c r="AA71" s="146">
        <v>12</v>
      </c>
      <c r="AB71" s="146">
        <v>0</v>
      </c>
      <c r="AC71" s="146">
        <v>48</v>
      </c>
      <c r="AZ71" s="146">
        <v>1</v>
      </c>
      <c r="BA71" s="146" t="e">
        <f>IF(AZ71=1,#REF!,0)</f>
        <v>#REF!</v>
      </c>
      <c r="BB71" s="146">
        <f>IF(AZ71=2,#REF!,0)</f>
        <v>0</v>
      </c>
      <c r="BC71" s="146">
        <f>IF(AZ71=3,#REF!,0)</f>
        <v>0</v>
      </c>
      <c r="BD71" s="146">
        <f>IF(AZ71=4,#REF!,0)</f>
        <v>0</v>
      </c>
      <c r="BE71" s="146">
        <f>IF(AZ71=5,#REF!,0)</f>
        <v>0</v>
      </c>
      <c r="CA71" s="176">
        <v>12</v>
      </c>
      <c r="CB71" s="176">
        <v>0</v>
      </c>
      <c r="CZ71" s="146">
        <v>0</v>
      </c>
    </row>
    <row r="72" spans="1:104">
      <c r="A72" s="170">
        <v>11</v>
      </c>
      <c r="B72" s="171" t="s">
        <v>191</v>
      </c>
      <c r="C72" s="172" t="s">
        <v>349</v>
      </c>
      <c r="D72" s="173" t="s">
        <v>98</v>
      </c>
      <c r="E72" s="174">
        <v>27</v>
      </c>
      <c r="F72" s="177" t="s">
        <v>3</v>
      </c>
      <c r="G72" s="175" t="e">
        <f>E72*F72</f>
        <v>#VALUE!</v>
      </c>
      <c r="O72" s="169">
        <v>2</v>
      </c>
      <c r="AA72" s="146">
        <v>12</v>
      </c>
      <c r="AB72" s="146">
        <v>0</v>
      </c>
      <c r="AC72" s="146">
        <v>49</v>
      </c>
      <c r="AZ72" s="146">
        <v>1</v>
      </c>
      <c r="BA72" s="146" t="e">
        <f>IF(AZ72=1,#REF!,0)</f>
        <v>#REF!</v>
      </c>
      <c r="BB72" s="146">
        <f>IF(AZ72=2,#REF!,0)</f>
        <v>0</v>
      </c>
      <c r="BC72" s="146">
        <f>IF(AZ72=3,#REF!,0)</f>
        <v>0</v>
      </c>
      <c r="BD72" s="146">
        <f>IF(AZ72=4,#REF!,0)</f>
        <v>0</v>
      </c>
      <c r="BE72" s="146">
        <f>IF(AZ72=5,#REF!,0)</f>
        <v>0</v>
      </c>
      <c r="CA72" s="176">
        <v>12</v>
      </c>
      <c r="CB72" s="176">
        <v>0</v>
      </c>
      <c r="CZ72" s="146">
        <v>0</v>
      </c>
    </row>
    <row r="73" spans="1:104" ht="22.5">
      <c r="A73" s="170">
        <v>12</v>
      </c>
      <c r="B73" s="171" t="s">
        <v>350</v>
      </c>
      <c r="C73" s="172" t="s">
        <v>351</v>
      </c>
      <c r="D73" s="173" t="s">
        <v>352</v>
      </c>
      <c r="E73" s="174">
        <v>24</v>
      </c>
      <c r="F73" s="177" t="s">
        <v>3</v>
      </c>
      <c r="G73" s="175" t="e">
        <f t="shared" si="0"/>
        <v>#VALUE!</v>
      </c>
      <c r="O73" s="169">
        <v>2</v>
      </c>
      <c r="AA73" s="146">
        <v>12</v>
      </c>
      <c r="AB73" s="146">
        <v>0</v>
      </c>
      <c r="AC73" s="146">
        <v>50</v>
      </c>
      <c r="AZ73" s="146">
        <v>1</v>
      </c>
      <c r="BA73" s="146" t="e">
        <f>IF(AZ73=1,#REF!,0)</f>
        <v>#REF!</v>
      </c>
      <c r="BB73" s="146">
        <f>IF(AZ73=2,#REF!,0)</f>
        <v>0</v>
      </c>
      <c r="BC73" s="146">
        <f>IF(AZ73=3,#REF!,0)</f>
        <v>0</v>
      </c>
      <c r="BD73" s="146">
        <f>IF(AZ73=4,#REF!,0)</f>
        <v>0</v>
      </c>
      <c r="BE73" s="146">
        <f>IF(AZ73=5,#REF!,0)</f>
        <v>0</v>
      </c>
      <c r="CA73" s="176">
        <v>12</v>
      </c>
      <c r="CB73" s="176">
        <v>0</v>
      </c>
      <c r="CZ73" s="146">
        <v>0</v>
      </c>
    </row>
    <row r="74" spans="1:104">
      <c r="A74" s="170">
        <v>13</v>
      </c>
      <c r="B74" s="171" t="s">
        <v>353</v>
      </c>
      <c r="C74" s="172" t="s">
        <v>354</v>
      </c>
      <c r="D74" s="173" t="s">
        <v>98</v>
      </c>
      <c r="E74" s="174">
        <v>2</v>
      </c>
      <c r="F74" s="174" t="s">
        <v>3</v>
      </c>
      <c r="G74" s="175" t="e">
        <f t="shared" si="0"/>
        <v>#VALUE!</v>
      </c>
      <c r="O74" s="169">
        <v>2</v>
      </c>
      <c r="AA74" s="146">
        <v>12</v>
      </c>
      <c r="AB74" s="146">
        <v>0</v>
      </c>
      <c r="AC74" s="146">
        <v>51</v>
      </c>
      <c r="AZ74" s="146">
        <v>1</v>
      </c>
      <c r="BA74" s="146" t="e">
        <f>IF(AZ74=1,#REF!,0)</f>
        <v>#REF!</v>
      </c>
      <c r="BB74" s="146">
        <f>IF(AZ74=2,#REF!,0)</f>
        <v>0</v>
      </c>
      <c r="BC74" s="146">
        <f>IF(AZ74=3,#REF!,0)</f>
        <v>0</v>
      </c>
      <c r="BD74" s="146">
        <f>IF(AZ74=4,#REF!,0)</f>
        <v>0</v>
      </c>
      <c r="BE74" s="146">
        <f>IF(AZ74=5,#REF!,0)</f>
        <v>0</v>
      </c>
      <c r="CA74" s="176">
        <v>12</v>
      </c>
      <c r="CB74" s="176">
        <v>0</v>
      </c>
      <c r="CZ74" s="146">
        <v>0</v>
      </c>
    </row>
    <row r="75" spans="1:104">
      <c r="A75" s="170">
        <v>14</v>
      </c>
      <c r="B75" s="171" t="s">
        <v>186</v>
      </c>
      <c r="C75" s="172" t="s">
        <v>187</v>
      </c>
      <c r="D75" s="173" t="s">
        <v>63</v>
      </c>
      <c r="E75" s="174">
        <v>0.03</v>
      </c>
      <c r="F75" s="174" t="s">
        <v>3</v>
      </c>
      <c r="G75" s="175" t="e">
        <f>E75*F75</f>
        <v>#VALUE!</v>
      </c>
      <c r="O75" s="169">
        <v>2</v>
      </c>
      <c r="AA75" s="146">
        <v>12</v>
      </c>
      <c r="AB75" s="146">
        <v>0</v>
      </c>
      <c r="AC75" s="146">
        <v>52</v>
      </c>
      <c r="AZ75" s="146">
        <v>1</v>
      </c>
      <c r="BA75" s="146" t="e">
        <f>IF(AZ75=1,#REF!,0)</f>
        <v>#REF!</v>
      </c>
      <c r="BB75" s="146">
        <f>IF(AZ75=2,#REF!,0)</f>
        <v>0</v>
      </c>
      <c r="BC75" s="146">
        <f>IF(AZ75=3,#REF!,0)</f>
        <v>0</v>
      </c>
      <c r="BD75" s="146">
        <f>IF(AZ75=4,#REF!,0)</f>
        <v>0</v>
      </c>
      <c r="BE75" s="146">
        <f>IF(AZ75=5,#REF!,0)</f>
        <v>0</v>
      </c>
      <c r="CA75" s="176">
        <v>12</v>
      </c>
      <c r="CB75" s="176">
        <v>0</v>
      </c>
      <c r="CZ75" s="146">
        <v>0</v>
      </c>
    </row>
    <row r="76" spans="1:104">
      <c r="A76" s="170">
        <v>15</v>
      </c>
      <c r="B76" s="171" t="s">
        <v>188</v>
      </c>
      <c r="C76" s="172" t="s">
        <v>355</v>
      </c>
      <c r="D76" s="173" t="s">
        <v>63</v>
      </c>
      <c r="E76" s="174">
        <v>0.25</v>
      </c>
      <c r="F76" s="174" t="s">
        <v>3</v>
      </c>
      <c r="G76" s="175" t="e">
        <f t="shared" si="0"/>
        <v>#VALUE!</v>
      </c>
      <c r="O76" s="169">
        <v>2</v>
      </c>
      <c r="AA76" s="146">
        <v>12</v>
      </c>
      <c r="AB76" s="146">
        <v>0</v>
      </c>
      <c r="AC76" s="146">
        <v>53</v>
      </c>
      <c r="AZ76" s="146">
        <v>1</v>
      </c>
      <c r="BA76" s="146" t="e">
        <f>IF(AZ76=1,#REF!,0)</f>
        <v>#REF!</v>
      </c>
      <c r="BB76" s="146">
        <f>IF(AZ76=2,#REF!,0)</f>
        <v>0</v>
      </c>
      <c r="BC76" s="146">
        <f>IF(AZ76=3,#REF!,0)</f>
        <v>0</v>
      </c>
      <c r="BD76" s="146">
        <f>IF(AZ76=4,#REF!,0)</f>
        <v>0</v>
      </c>
      <c r="BE76" s="146">
        <f>IF(AZ76=5,#REF!,0)</f>
        <v>0</v>
      </c>
      <c r="CA76" s="176">
        <v>12</v>
      </c>
      <c r="CB76" s="176">
        <v>0</v>
      </c>
      <c r="CZ76" s="146">
        <v>0</v>
      </c>
    </row>
    <row r="77" spans="1:104">
      <c r="A77" s="170" t="s">
        <v>3</v>
      </c>
      <c r="B77" s="198"/>
      <c r="C77" s="461" t="s">
        <v>60</v>
      </c>
      <c r="D77" s="462"/>
      <c r="E77" s="199">
        <v>0</v>
      </c>
      <c r="F77" s="200" t="s">
        <v>3</v>
      </c>
      <c r="G77" s="201"/>
      <c r="O77" s="169">
        <v>2</v>
      </c>
      <c r="AA77" s="146">
        <v>12</v>
      </c>
      <c r="AB77" s="146">
        <v>0</v>
      </c>
      <c r="AC77" s="146">
        <v>54</v>
      </c>
      <c r="AZ77" s="146">
        <v>1</v>
      </c>
      <c r="BA77" s="146" t="e">
        <f>IF(AZ77=1,#REF!,0)</f>
        <v>#REF!</v>
      </c>
      <c r="BB77" s="146">
        <f>IF(AZ77=2,#REF!,0)</f>
        <v>0</v>
      </c>
      <c r="BC77" s="146">
        <f>IF(AZ77=3,#REF!,0)</f>
        <v>0</v>
      </c>
      <c r="BD77" s="146">
        <f>IF(AZ77=4,#REF!,0)</f>
        <v>0</v>
      </c>
      <c r="BE77" s="146">
        <f>IF(AZ77=5,#REF!,0)</f>
        <v>0</v>
      </c>
      <c r="CA77" s="176">
        <v>12</v>
      </c>
      <c r="CB77" s="176">
        <v>0</v>
      </c>
      <c r="CZ77" s="146">
        <v>0</v>
      </c>
    </row>
    <row r="78" spans="1:104">
      <c r="A78" s="170">
        <v>16</v>
      </c>
      <c r="B78" s="202" t="s">
        <v>197</v>
      </c>
      <c r="C78" s="203" t="s">
        <v>356</v>
      </c>
      <c r="D78" s="204" t="s">
        <v>98</v>
      </c>
      <c r="E78" s="177">
        <v>1.01</v>
      </c>
      <c r="F78" s="177" t="s">
        <v>3</v>
      </c>
      <c r="G78" s="205" t="e">
        <f t="shared" ref="G78:G85" si="1">E78*F78</f>
        <v>#VALUE!</v>
      </c>
      <c r="O78" s="169">
        <v>4</v>
      </c>
      <c r="BA78" s="184" t="e">
        <f>SUM(BA53:BA77)</f>
        <v>#REF!</v>
      </c>
      <c r="BB78" s="184">
        <f>SUM(BB53:BB77)</f>
        <v>0</v>
      </c>
      <c r="BC78" s="184">
        <f>SUM(BC53:BC77)</f>
        <v>0</v>
      </c>
      <c r="BD78" s="184">
        <f>SUM(BD53:BD77)</f>
        <v>0</v>
      </c>
      <c r="BE78" s="184">
        <f>SUM(BE53:BE77)</f>
        <v>0</v>
      </c>
    </row>
    <row r="79" spans="1:104">
      <c r="A79" s="170">
        <v>17</v>
      </c>
      <c r="B79" s="202" t="s">
        <v>200</v>
      </c>
      <c r="C79" s="203" t="s">
        <v>357</v>
      </c>
      <c r="D79" s="204" t="s">
        <v>98</v>
      </c>
      <c r="E79" s="177">
        <v>1.01</v>
      </c>
      <c r="F79" s="177" t="s">
        <v>3</v>
      </c>
      <c r="G79" s="205" t="e">
        <f t="shared" si="1"/>
        <v>#VALUE!</v>
      </c>
      <c r="O79" s="169">
        <v>1</v>
      </c>
    </row>
    <row r="80" spans="1:104">
      <c r="A80" s="170">
        <v>18</v>
      </c>
      <c r="B80" s="202" t="s">
        <v>202</v>
      </c>
      <c r="C80" s="203" t="s">
        <v>358</v>
      </c>
      <c r="D80" s="204" t="s">
        <v>98</v>
      </c>
      <c r="E80" s="177">
        <v>4.04</v>
      </c>
      <c r="F80" s="177" t="s">
        <v>3</v>
      </c>
      <c r="G80" s="205" t="e">
        <f>E80*F80</f>
        <v>#VALUE!</v>
      </c>
      <c r="O80" s="169">
        <v>2</v>
      </c>
      <c r="AA80" s="146">
        <v>1</v>
      </c>
      <c r="AB80" s="146">
        <v>1</v>
      </c>
      <c r="AC80" s="146">
        <v>1</v>
      </c>
      <c r="AZ80" s="146">
        <v>1</v>
      </c>
      <c r="BA80" s="146" t="e">
        <f>IF(AZ80=1,G62,0)</f>
        <v>#VALUE!</v>
      </c>
      <c r="BB80" s="146">
        <f>IF(AZ80=2,G62,0)</f>
        <v>0</v>
      </c>
      <c r="BC80" s="146">
        <f>IF(AZ80=3,G62,0)</f>
        <v>0</v>
      </c>
      <c r="BD80" s="146">
        <f>IF(AZ80=4,G62,0)</f>
        <v>0</v>
      </c>
      <c r="BE80" s="146">
        <f>IF(AZ80=5,G62,0)</f>
        <v>0</v>
      </c>
      <c r="CA80" s="176">
        <v>1</v>
      </c>
      <c r="CB80" s="176">
        <v>1</v>
      </c>
      <c r="CZ80" s="146">
        <v>7.3349999999999999E-2</v>
      </c>
    </row>
    <row r="81" spans="1:104">
      <c r="A81" s="206">
        <v>19</v>
      </c>
      <c r="B81" s="202" t="s">
        <v>205</v>
      </c>
      <c r="C81" s="203" t="s">
        <v>359</v>
      </c>
      <c r="D81" s="204" t="s">
        <v>98</v>
      </c>
      <c r="E81" s="177">
        <v>3.03</v>
      </c>
      <c r="F81" s="177" t="s">
        <v>3</v>
      </c>
      <c r="G81" s="205" t="e">
        <f t="shared" si="1"/>
        <v>#VALUE!</v>
      </c>
      <c r="O81" s="169">
        <v>2</v>
      </c>
      <c r="AA81" s="146">
        <v>1</v>
      </c>
      <c r="AB81" s="146">
        <v>1</v>
      </c>
      <c r="AC81" s="146">
        <v>1</v>
      </c>
      <c r="AZ81" s="146">
        <v>1</v>
      </c>
      <c r="BA81" s="146" t="e">
        <f>IF(AZ81=1,#REF!,0)</f>
        <v>#REF!</v>
      </c>
      <c r="BB81" s="146">
        <f>IF(AZ81=2,#REF!,0)</f>
        <v>0</v>
      </c>
      <c r="BC81" s="146">
        <f>IF(AZ81=3,#REF!,0)</f>
        <v>0</v>
      </c>
      <c r="BD81" s="146">
        <f>IF(AZ81=4,#REF!,0)</f>
        <v>0</v>
      </c>
      <c r="BE81" s="146">
        <f>IF(AZ81=5,#REF!,0)</f>
        <v>0</v>
      </c>
      <c r="CA81" s="176">
        <v>1</v>
      </c>
      <c r="CB81" s="176">
        <v>1</v>
      </c>
      <c r="CZ81" s="146">
        <v>0</v>
      </c>
    </row>
    <row r="82" spans="1:104">
      <c r="A82" s="197">
        <v>20</v>
      </c>
      <c r="B82" s="202" t="s">
        <v>207</v>
      </c>
      <c r="C82" s="203" t="s">
        <v>360</v>
      </c>
      <c r="D82" s="204" t="s">
        <v>98</v>
      </c>
      <c r="E82" s="177">
        <v>2.02</v>
      </c>
      <c r="F82" s="177" t="s">
        <v>3</v>
      </c>
      <c r="G82" s="205" t="e">
        <f t="shared" si="1"/>
        <v>#VALUE!</v>
      </c>
      <c r="O82" s="169">
        <v>2</v>
      </c>
      <c r="AA82" s="146">
        <v>1</v>
      </c>
      <c r="AB82" s="146">
        <v>1</v>
      </c>
      <c r="AC82" s="146">
        <v>1</v>
      </c>
      <c r="AZ82" s="146">
        <v>1</v>
      </c>
      <c r="BA82" s="146" t="e">
        <f>IF(AZ82=1,#REF!,0)</f>
        <v>#REF!</v>
      </c>
      <c r="BB82" s="146">
        <f>IF(AZ82=2,#REF!,0)</f>
        <v>0</v>
      </c>
      <c r="BC82" s="146">
        <f>IF(AZ82=3,#REF!,0)</f>
        <v>0</v>
      </c>
      <c r="BD82" s="146">
        <f>IF(AZ82=4,#REF!,0)</f>
        <v>0</v>
      </c>
      <c r="BE82" s="146">
        <f>IF(AZ82=5,#REF!,0)</f>
        <v>0</v>
      </c>
      <c r="CA82" s="176">
        <v>1</v>
      </c>
      <c r="CB82" s="176">
        <v>1</v>
      </c>
      <c r="CZ82" s="146">
        <v>0</v>
      </c>
    </row>
    <row r="83" spans="1:104" ht="22.5">
      <c r="A83" s="197">
        <v>21</v>
      </c>
      <c r="B83" s="202" t="s">
        <v>209</v>
      </c>
      <c r="C83" s="203" t="s">
        <v>361</v>
      </c>
      <c r="D83" s="204" t="s">
        <v>25</v>
      </c>
      <c r="E83" s="177">
        <v>0.1</v>
      </c>
      <c r="F83" s="177" t="s">
        <v>3</v>
      </c>
      <c r="G83" s="205" t="e">
        <f t="shared" si="1"/>
        <v>#VALUE!</v>
      </c>
      <c r="O83" s="169">
        <v>2</v>
      </c>
      <c r="AA83" s="146">
        <v>1</v>
      </c>
      <c r="AB83" s="146">
        <v>1</v>
      </c>
      <c r="AC83" s="146">
        <v>1</v>
      </c>
      <c r="AZ83" s="146">
        <v>1</v>
      </c>
      <c r="BA83" s="146" t="e">
        <f>IF(AZ83=1,#REF!,0)</f>
        <v>#REF!</v>
      </c>
      <c r="BB83" s="146">
        <f>IF(AZ83=2,#REF!,0)</f>
        <v>0</v>
      </c>
      <c r="BC83" s="146">
        <f>IF(AZ83=3,#REF!,0)</f>
        <v>0</v>
      </c>
      <c r="BD83" s="146">
        <f>IF(AZ83=4,#REF!,0)</f>
        <v>0</v>
      </c>
      <c r="BE83" s="146">
        <f>IF(AZ83=5,#REF!,0)</f>
        <v>0</v>
      </c>
      <c r="CA83" s="176">
        <v>1</v>
      </c>
      <c r="CB83" s="176">
        <v>1</v>
      </c>
      <c r="CZ83" s="146">
        <v>0</v>
      </c>
    </row>
    <row r="84" spans="1:104">
      <c r="A84" s="197">
        <v>22</v>
      </c>
      <c r="B84" s="202" t="s">
        <v>211</v>
      </c>
      <c r="C84" s="203" t="s">
        <v>362</v>
      </c>
      <c r="D84" s="204" t="s">
        <v>21</v>
      </c>
      <c r="E84" s="177">
        <v>8.08</v>
      </c>
      <c r="F84" s="177" t="s">
        <v>3</v>
      </c>
      <c r="G84" s="205" t="e">
        <f>E84*F84</f>
        <v>#VALUE!</v>
      </c>
      <c r="J84" s="207"/>
      <c r="O84" s="169">
        <v>2</v>
      </c>
      <c r="AA84" s="146">
        <v>1</v>
      </c>
      <c r="AB84" s="146">
        <v>1</v>
      </c>
      <c r="AC84" s="146">
        <v>1</v>
      </c>
      <c r="AZ84" s="146">
        <v>1</v>
      </c>
      <c r="BA84" s="146" t="e">
        <f>IF(AZ84=1,#REF!,0)</f>
        <v>#REF!</v>
      </c>
      <c r="BB84" s="146">
        <f>IF(AZ84=2,#REF!,0)</f>
        <v>0</v>
      </c>
      <c r="BC84" s="146">
        <f>IF(AZ84=3,#REF!,0)</f>
        <v>0</v>
      </c>
      <c r="BD84" s="146">
        <f>IF(AZ84=4,#REF!,0)</f>
        <v>0</v>
      </c>
      <c r="BE84" s="146">
        <f>IF(AZ84=5,#REF!,0)</f>
        <v>0</v>
      </c>
      <c r="CA84" s="176">
        <v>1</v>
      </c>
      <c r="CB84" s="176">
        <v>1</v>
      </c>
      <c r="CZ84" s="146">
        <v>1.7000000000000001E-4</v>
      </c>
    </row>
    <row r="85" spans="1:104">
      <c r="A85" s="197">
        <v>23</v>
      </c>
      <c r="B85" s="202" t="s">
        <v>213</v>
      </c>
      <c r="C85" s="203" t="s">
        <v>363</v>
      </c>
      <c r="D85" s="204" t="s">
        <v>98</v>
      </c>
      <c r="E85" s="177">
        <v>1.01</v>
      </c>
      <c r="F85" s="177" t="s">
        <v>3</v>
      </c>
      <c r="G85" s="205" t="e">
        <f t="shared" si="1"/>
        <v>#VALUE!</v>
      </c>
      <c r="O85" s="169">
        <v>2</v>
      </c>
      <c r="AA85" s="146">
        <v>1</v>
      </c>
      <c r="AB85" s="146">
        <v>1</v>
      </c>
      <c r="AC85" s="146">
        <v>1</v>
      </c>
      <c r="AZ85" s="146">
        <v>1</v>
      </c>
      <c r="BA85" s="146" t="e">
        <f>IF(AZ85=1,#REF!,0)</f>
        <v>#REF!</v>
      </c>
      <c r="BB85" s="146">
        <f>IF(AZ85=2,#REF!,0)</f>
        <v>0</v>
      </c>
      <c r="BC85" s="146">
        <f>IF(AZ85=3,#REF!,0)</f>
        <v>0</v>
      </c>
      <c r="BD85" s="146">
        <f>IF(AZ85=4,#REF!,0)</f>
        <v>0</v>
      </c>
      <c r="BE85" s="146">
        <f>IF(AZ85=5,#REF!,0)</f>
        <v>0</v>
      </c>
      <c r="CA85" s="176">
        <v>1</v>
      </c>
      <c r="CB85" s="176">
        <v>1</v>
      </c>
      <c r="CZ85" s="146">
        <v>0</v>
      </c>
    </row>
    <row r="86" spans="1:104">
      <c r="A86" s="185"/>
      <c r="B86" s="186" t="s">
        <v>66</v>
      </c>
      <c r="C86" s="187" t="str">
        <f>CONCATENATE(B61," ",C61)</f>
        <v>89 Ostatní konstrukce na trubním vedení</v>
      </c>
      <c r="D86" s="188"/>
      <c r="E86" s="189"/>
      <c r="F86" s="190"/>
      <c r="G86" s="191" t="e">
        <f>SUM(G61:G85)</f>
        <v>#VALUE!</v>
      </c>
      <c r="O86" s="169">
        <v>2</v>
      </c>
      <c r="AA86" s="146">
        <v>1</v>
      </c>
      <c r="AB86" s="146">
        <v>1</v>
      </c>
      <c r="AC86" s="146">
        <v>1</v>
      </c>
      <c r="AZ86" s="146">
        <v>1</v>
      </c>
      <c r="BA86" s="146" t="e">
        <f>IF(AZ86=1,#REF!,0)</f>
        <v>#REF!</v>
      </c>
      <c r="BB86" s="146">
        <f>IF(AZ86=2,#REF!,0)</f>
        <v>0</v>
      </c>
      <c r="BC86" s="146">
        <f>IF(AZ86=3,#REF!,0)</f>
        <v>0</v>
      </c>
      <c r="BD86" s="146">
        <f>IF(AZ86=4,#REF!,0)</f>
        <v>0</v>
      </c>
      <c r="BE86" s="146">
        <f>IF(AZ86=5,#REF!,0)</f>
        <v>0</v>
      </c>
      <c r="CA86" s="176">
        <v>1</v>
      </c>
      <c r="CB86" s="176">
        <v>1</v>
      </c>
      <c r="CZ86" s="146">
        <v>0</v>
      </c>
    </row>
    <row r="87" spans="1:104">
      <c r="A87" s="163" t="s">
        <v>13</v>
      </c>
      <c r="B87" s="164" t="s">
        <v>246</v>
      </c>
      <c r="C87" s="165" t="s">
        <v>364</v>
      </c>
      <c r="D87" s="166"/>
      <c r="E87" s="167"/>
      <c r="F87" s="167"/>
      <c r="G87" s="168"/>
      <c r="O87" s="169">
        <v>2</v>
      </c>
      <c r="AA87" s="146">
        <v>1</v>
      </c>
      <c r="AB87" s="146">
        <v>1</v>
      </c>
      <c r="AC87" s="146">
        <v>1</v>
      </c>
      <c r="AZ87" s="146">
        <v>1</v>
      </c>
      <c r="BA87" s="146" t="e">
        <f>IF(AZ87=1,#REF!,0)</f>
        <v>#REF!</v>
      </c>
      <c r="BB87" s="146">
        <f>IF(AZ87=2,#REF!,0)</f>
        <v>0</v>
      </c>
      <c r="BC87" s="146">
        <f>IF(AZ87=3,#REF!,0)</f>
        <v>0</v>
      </c>
      <c r="BD87" s="146">
        <f>IF(AZ87=4,#REF!,0)</f>
        <v>0</v>
      </c>
      <c r="BE87" s="146">
        <f>IF(AZ87=5,#REF!,0)</f>
        <v>0</v>
      </c>
      <c r="CA87" s="176">
        <v>1</v>
      </c>
      <c r="CB87" s="176">
        <v>1</v>
      </c>
      <c r="CZ87" s="146">
        <v>7.0200000000000002E-3</v>
      </c>
    </row>
    <row r="88" spans="1:104" ht="22.5">
      <c r="A88" s="197">
        <v>1</v>
      </c>
      <c r="B88" s="171" t="s">
        <v>365</v>
      </c>
      <c r="C88" s="172" t="s">
        <v>366</v>
      </c>
      <c r="D88" s="173" t="s">
        <v>63</v>
      </c>
      <c r="E88" s="174">
        <v>444.9</v>
      </c>
      <c r="F88" s="174" t="s">
        <v>3</v>
      </c>
      <c r="G88" s="175" t="e">
        <f>E88*F88</f>
        <v>#VALUE!</v>
      </c>
      <c r="O88" s="169">
        <v>2</v>
      </c>
      <c r="AA88" s="146">
        <v>1</v>
      </c>
      <c r="AB88" s="146">
        <v>1</v>
      </c>
      <c r="AC88" s="146">
        <v>1</v>
      </c>
      <c r="AZ88" s="146">
        <v>1</v>
      </c>
      <c r="BA88" s="146" t="e">
        <f>IF(AZ88=1,#REF!,0)</f>
        <v>#REF!</v>
      </c>
      <c r="BB88" s="146">
        <f>IF(AZ88=2,#REF!,0)</f>
        <v>0</v>
      </c>
      <c r="BC88" s="146">
        <f>IF(AZ88=3,#REF!,0)</f>
        <v>0</v>
      </c>
      <c r="BD88" s="146">
        <f>IF(AZ88=4,#REF!,0)</f>
        <v>0</v>
      </c>
      <c r="BE88" s="146">
        <f>IF(AZ88=5,#REF!,0)</f>
        <v>0</v>
      </c>
      <c r="CA88" s="176">
        <v>1</v>
      </c>
      <c r="CB88" s="176">
        <v>1</v>
      </c>
      <c r="CZ88" s="146">
        <v>7.0200000000000002E-3</v>
      </c>
    </row>
    <row r="89" spans="1:104">
      <c r="A89" s="185"/>
      <c r="B89" s="186" t="s">
        <v>66</v>
      </c>
      <c r="C89" s="187" t="str">
        <f>CONCATENATE(B87," ",C87)</f>
        <v>99 Staveništní přesun hmot</v>
      </c>
      <c r="D89" s="188"/>
      <c r="E89" s="189"/>
      <c r="F89" s="190"/>
      <c r="G89" s="191" t="e">
        <f>SUM(G87:G88)</f>
        <v>#VALUE!</v>
      </c>
      <c r="O89" s="169">
        <v>2</v>
      </c>
      <c r="AA89" s="146">
        <v>1</v>
      </c>
      <c r="AB89" s="146">
        <v>1</v>
      </c>
      <c r="AC89" s="146">
        <v>1</v>
      </c>
      <c r="AZ89" s="146">
        <v>1</v>
      </c>
      <c r="BA89" s="146" t="e">
        <f>IF(AZ89=1,#REF!,0)</f>
        <v>#REF!</v>
      </c>
      <c r="BB89" s="146">
        <f>IF(AZ89=2,#REF!,0)</f>
        <v>0</v>
      </c>
      <c r="BC89" s="146">
        <f>IF(AZ89=3,#REF!,0)</f>
        <v>0</v>
      </c>
      <c r="BD89" s="146">
        <f>IF(AZ89=4,#REF!,0)</f>
        <v>0</v>
      </c>
      <c r="BE89" s="146">
        <f>IF(AZ89=5,#REF!,0)</f>
        <v>0</v>
      </c>
      <c r="CA89" s="176">
        <v>1</v>
      </c>
      <c r="CB89" s="176">
        <v>1</v>
      </c>
      <c r="CZ89" s="146">
        <v>7.0200000000000002E-3</v>
      </c>
    </row>
    <row r="90" spans="1:104">
      <c r="E90" s="146"/>
      <c r="O90" s="169">
        <v>2</v>
      </c>
      <c r="AA90" s="146">
        <v>1</v>
      </c>
      <c r="AB90" s="146">
        <v>1</v>
      </c>
      <c r="AC90" s="146">
        <v>1</v>
      </c>
      <c r="AZ90" s="146">
        <v>1</v>
      </c>
      <c r="BA90" s="146" t="e">
        <f>IF(AZ90=1,#REF!,0)</f>
        <v>#REF!</v>
      </c>
      <c r="BB90" s="146">
        <f>IF(AZ90=2,#REF!,0)</f>
        <v>0</v>
      </c>
      <c r="BC90" s="146">
        <f>IF(AZ90=3,#REF!,0)</f>
        <v>0</v>
      </c>
      <c r="BD90" s="146">
        <f>IF(AZ90=4,#REF!,0)</f>
        <v>0</v>
      </c>
      <c r="BE90" s="146">
        <f>IF(AZ90=5,#REF!,0)</f>
        <v>0</v>
      </c>
      <c r="CA90" s="176">
        <v>1</v>
      </c>
      <c r="CB90" s="176">
        <v>1</v>
      </c>
      <c r="CZ90" s="146">
        <v>0</v>
      </c>
    </row>
    <row r="91" spans="1:104">
      <c r="E91" s="146"/>
      <c r="M91" s="183" t="s">
        <v>60</v>
      </c>
      <c r="O91" s="169"/>
    </row>
    <row r="92" spans="1:104">
      <c r="E92" s="146"/>
      <c r="O92" s="169">
        <v>2</v>
      </c>
      <c r="AA92" s="146">
        <v>12</v>
      </c>
      <c r="AB92" s="146">
        <v>0</v>
      </c>
      <c r="AC92" s="146">
        <v>66</v>
      </c>
      <c r="AZ92" s="146">
        <v>1</v>
      </c>
      <c r="BA92" s="146" t="e">
        <f>IF(AZ92=1,#REF!,0)</f>
        <v>#REF!</v>
      </c>
      <c r="BB92" s="146">
        <f>IF(AZ92=2,#REF!,0)</f>
        <v>0</v>
      </c>
      <c r="BC92" s="146">
        <f>IF(AZ92=3,#REF!,0)</f>
        <v>0</v>
      </c>
      <c r="BD92" s="146">
        <f>IF(AZ92=4,#REF!,0)</f>
        <v>0</v>
      </c>
      <c r="BE92" s="146">
        <f>IF(AZ92=5,#REF!,0)</f>
        <v>0</v>
      </c>
      <c r="CA92" s="176">
        <v>12</v>
      </c>
      <c r="CB92" s="176">
        <v>0</v>
      </c>
      <c r="CZ92" s="146">
        <v>0</v>
      </c>
    </row>
    <row r="93" spans="1:104">
      <c r="E93" s="146"/>
      <c r="H93" s="169">
        <v>2</v>
      </c>
      <c r="T93" s="146">
        <v>12</v>
      </c>
      <c r="U93" s="146">
        <v>0</v>
      </c>
      <c r="V93" s="146">
        <v>67</v>
      </c>
      <c r="AS93" s="146">
        <v>1</v>
      </c>
      <c r="AT93" s="146" t="e">
        <f>IF(AS93=1,#REF!,0)</f>
        <v>#REF!</v>
      </c>
      <c r="AU93" s="146">
        <f>IF(AS93=2,#REF!,0)</f>
        <v>0</v>
      </c>
      <c r="AV93" s="146">
        <f>IF(AS93=3,#REF!,0)</f>
        <v>0</v>
      </c>
      <c r="AW93" s="146">
        <f>IF(AS93=4,#REF!,0)</f>
        <v>0</v>
      </c>
      <c r="AX93" s="146">
        <f>IF(AS93=5,#REF!,0)</f>
        <v>0</v>
      </c>
      <c r="BT93" s="176">
        <v>12</v>
      </c>
      <c r="BU93" s="176">
        <v>0</v>
      </c>
      <c r="CS93" s="146">
        <v>0</v>
      </c>
    </row>
    <row r="94" spans="1:104">
      <c r="E94" s="146"/>
      <c r="H94" s="169">
        <v>2</v>
      </c>
      <c r="T94" s="146">
        <v>12</v>
      </c>
      <c r="U94" s="146">
        <v>0</v>
      </c>
      <c r="V94" s="146">
        <v>68</v>
      </c>
      <c r="AS94" s="146">
        <v>1</v>
      </c>
      <c r="AT94" s="146" t="e">
        <f>IF(AS94=1,#REF!,0)</f>
        <v>#REF!</v>
      </c>
      <c r="AU94" s="146">
        <f>IF(AS94=2,#REF!,0)</f>
        <v>0</v>
      </c>
      <c r="AV94" s="146">
        <f>IF(AS94=3,#REF!,0)</f>
        <v>0</v>
      </c>
      <c r="AW94" s="146">
        <f>IF(AS94=4,#REF!,0)</f>
        <v>0</v>
      </c>
      <c r="AX94" s="146">
        <f>IF(AS94=5,#REF!,0)</f>
        <v>0</v>
      </c>
      <c r="BT94" s="176">
        <v>12</v>
      </c>
      <c r="BU94" s="176">
        <v>0</v>
      </c>
      <c r="CS94" s="146">
        <v>0</v>
      </c>
    </row>
    <row r="95" spans="1:104">
      <c r="E95" s="146"/>
      <c r="H95" s="169">
        <v>2</v>
      </c>
      <c r="T95" s="146">
        <v>12</v>
      </c>
      <c r="U95" s="146">
        <v>0</v>
      </c>
      <c r="V95" s="146">
        <v>69</v>
      </c>
      <c r="AS95" s="146">
        <v>1</v>
      </c>
      <c r="AT95" s="146" t="e">
        <f>IF(AS95=1,#REF!,0)</f>
        <v>#REF!</v>
      </c>
      <c r="AU95" s="146">
        <f>IF(AS95=2,#REF!,0)</f>
        <v>0</v>
      </c>
      <c r="AV95" s="146">
        <f>IF(AS95=3,#REF!,0)</f>
        <v>0</v>
      </c>
      <c r="AW95" s="146">
        <f>IF(AS95=4,#REF!,0)</f>
        <v>0</v>
      </c>
      <c r="AX95" s="146">
        <f>IF(AS95=5,#REF!,0)</f>
        <v>0</v>
      </c>
      <c r="BT95" s="176">
        <v>12</v>
      </c>
      <c r="BU95" s="176">
        <v>0</v>
      </c>
      <c r="CS95" s="146">
        <v>0</v>
      </c>
    </row>
    <row r="96" spans="1:104">
      <c r="E96" s="146"/>
      <c r="H96" s="169">
        <v>2</v>
      </c>
      <c r="T96" s="146">
        <v>12</v>
      </c>
      <c r="U96" s="146">
        <v>0</v>
      </c>
      <c r="V96" s="146">
        <v>70</v>
      </c>
      <c r="AS96" s="146">
        <v>1</v>
      </c>
      <c r="AT96" s="146" t="e">
        <f>IF(AS96=1,#REF!,0)</f>
        <v>#REF!</v>
      </c>
      <c r="AU96" s="146">
        <f>IF(AS96=2,#REF!,0)</f>
        <v>0</v>
      </c>
      <c r="AV96" s="146">
        <f>IF(AS96=3,#REF!,0)</f>
        <v>0</v>
      </c>
      <c r="AW96" s="146">
        <f>IF(AS96=4,#REF!,0)</f>
        <v>0</v>
      </c>
      <c r="AX96" s="146">
        <f>IF(AS96=5,#REF!,0)</f>
        <v>0</v>
      </c>
      <c r="BT96" s="176">
        <v>12</v>
      </c>
      <c r="BU96" s="176">
        <v>0</v>
      </c>
      <c r="CS96" s="146">
        <v>0</v>
      </c>
    </row>
    <row r="97" spans="1:104">
      <c r="E97" s="146"/>
      <c r="H97" s="169">
        <v>2</v>
      </c>
      <c r="T97" s="146">
        <v>12</v>
      </c>
      <c r="U97" s="146">
        <v>0</v>
      </c>
      <c r="V97" s="146">
        <v>71</v>
      </c>
      <c r="AS97" s="146">
        <v>1</v>
      </c>
      <c r="AT97" s="146" t="e">
        <f>IF(AS97=1,#REF!,0)</f>
        <v>#REF!</v>
      </c>
      <c r="AU97" s="146">
        <f>IF(AS97=2,#REF!,0)</f>
        <v>0</v>
      </c>
      <c r="AV97" s="146">
        <f>IF(AS97=3,#REF!,0)</f>
        <v>0</v>
      </c>
      <c r="AW97" s="146">
        <f>IF(AS97=4,#REF!,0)</f>
        <v>0</v>
      </c>
      <c r="AX97" s="146">
        <f>IF(AS97=5,#REF!,0)</f>
        <v>0</v>
      </c>
      <c r="BT97" s="176">
        <v>12</v>
      </c>
      <c r="BU97" s="176">
        <v>0</v>
      </c>
      <c r="CS97" s="146">
        <v>0</v>
      </c>
    </row>
    <row r="98" spans="1:104">
      <c r="E98" s="146"/>
      <c r="H98" s="169">
        <v>2</v>
      </c>
      <c r="T98" s="146">
        <v>12</v>
      </c>
      <c r="U98" s="146">
        <v>0</v>
      </c>
      <c r="V98" s="146">
        <v>72</v>
      </c>
      <c r="AS98" s="146">
        <v>1</v>
      </c>
      <c r="AT98" s="146" t="e">
        <f>IF(AS98=1,#REF!,0)</f>
        <v>#REF!</v>
      </c>
      <c r="AU98" s="146">
        <f>IF(AS98=2,#REF!,0)</f>
        <v>0</v>
      </c>
      <c r="AV98" s="146">
        <f>IF(AS98=3,#REF!,0)</f>
        <v>0</v>
      </c>
      <c r="AW98" s="146">
        <f>IF(AS98=4,#REF!,0)</f>
        <v>0</v>
      </c>
      <c r="AX98" s="146">
        <f>IF(AS98=5,#REF!,0)</f>
        <v>0</v>
      </c>
      <c r="BT98" s="176">
        <v>12</v>
      </c>
      <c r="BU98" s="176">
        <v>0</v>
      </c>
      <c r="CS98" s="146">
        <v>0</v>
      </c>
    </row>
    <row r="99" spans="1:104">
      <c r="E99" s="146"/>
      <c r="H99" s="169">
        <v>2</v>
      </c>
      <c r="T99" s="146">
        <v>12</v>
      </c>
      <c r="U99" s="146">
        <v>0</v>
      </c>
      <c r="V99" s="146">
        <v>73</v>
      </c>
      <c r="AS99" s="146">
        <v>1</v>
      </c>
      <c r="AT99" s="146" t="e">
        <f>IF(AS99=1,#REF!,0)</f>
        <v>#REF!</v>
      </c>
      <c r="AU99" s="146">
        <f>IF(AS99=2,#REF!,0)</f>
        <v>0</v>
      </c>
      <c r="AV99" s="146">
        <f>IF(AS99=3,#REF!,0)</f>
        <v>0</v>
      </c>
      <c r="AW99" s="146">
        <f>IF(AS99=4,#REF!,0)</f>
        <v>0</v>
      </c>
      <c r="AX99" s="146">
        <f>IF(AS99=5,#REF!,0)</f>
        <v>0</v>
      </c>
      <c r="BT99" s="176">
        <v>12</v>
      </c>
      <c r="BU99" s="176">
        <v>0</v>
      </c>
      <c r="CS99" s="146">
        <v>0</v>
      </c>
    </row>
    <row r="100" spans="1:104">
      <c r="E100" s="146"/>
      <c r="H100" s="169">
        <v>2</v>
      </c>
      <c r="T100" s="146">
        <v>12</v>
      </c>
      <c r="U100" s="146">
        <v>0</v>
      </c>
      <c r="V100" s="146">
        <v>74</v>
      </c>
      <c r="AS100" s="146">
        <v>1</v>
      </c>
      <c r="AT100" s="146" t="e">
        <f>IF(AS100=1,#REF!,0)</f>
        <v>#REF!</v>
      </c>
      <c r="AU100" s="146">
        <f>IF(AS100=2,#REF!,0)</f>
        <v>0</v>
      </c>
      <c r="AV100" s="146">
        <f>IF(AS100=3,#REF!,0)</f>
        <v>0</v>
      </c>
      <c r="AW100" s="146">
        <f>IF(AS100=4,#REF!,0)</f>
        <v>0</v>
      </c>
      <c r="AX100" s="146">
        <f>IF(AS100=5,#REF!,0)</f>
        <v>0</v>
      </c>
      <c r="BT100" s="176">
        <v>12</v>
      </c>
      <c r="BU100" s="176">
        <v>0</v>
      </c>
      <c r="CS100" s="146">
        <v>0</v>
      </c>
    </row>
    <row r="101" spans="1:104">
      <c r="E101" s="146"/>
      <c r="M101" s="146">
        <v>12</v>
      </c>
      <c r="N101" s="146">
        <v>0</v>
      </c>
      <c r="O101" s="146">
        <v>75</v>
      </c>
      <c r="AL101" s="146">
        <v>1</v>
      </c>
      <c r="AM101" s="146" t="e">
        <f>IF(AL101=1,#REF!,0)</f>
        <v>#REF!</v>
      </c>
      <c r="AN101" s="146">
        <f>IF(AL101=2,#REF!,0)</f>
        <v>0</v>
      </c>
      <c r="AO101" s="146">
        <f>IF(AL101=3,#REF!,0)</f>
        <v>0</v>
      </c>
      <c r="AP101" s="146">
        <f>IF(AL101=4,#REF!,0)</f>
        <v>0</v>
      </c>
      <c r="AQ101" s="146">
        <f>IF(AL101=5,#REF!,0)</f>
        <v>0</v>
      </c>
      <c r="BM101" s="176">
        <v>12</v>
      </c>
      <c r="BN101" s="176">
        <v>0</v>
      </c>
      <c r="CL101" s="146">
        <v>0</v>
      </c>
    </row>
    <row r="102" spans="1:104">
      <c r="A102" s="169">
        <v>2</v>
      </c>
      <c r="E102" s="146"/>
      <c r="AM102" s="184" t="e">
        <f>SUM(BA79:BA101)</f>
        <v>#VALUE!</v>
      </c>
      <c r="AN102" s="184">
        <f>SUM(BB79:BB101)</f>
        <v>0</v>
      </c>
      <c r="AO102" s="184">
        <f>SUM(BC79:BC101)</f>
        <v>0</v>
      </c>
      <c r="AP102" s="184">
        <f>SUM(BD79:BD101)</f>
        <v>0</v>
      </c>
      <c r="AQ102" s="184">
        <f>SUM(BE79:BE101)</f>
        <v>0</v>
      </c>
    </row>
    <row r="103" spans="1:104">
      <c r="A103" s="169">
        <v>4</v>
      </c>
      <c r="E103" s="146"/>
    </row>
    <row r="104" spans="1:104">
      <c r="A104" s="169">
        <v>1</v>
      </c>
      <c r="E104" s="146"/>
      <c r="M104" s="146">
        <v>1</v>
      </c>
      <c r="N104" s="146">
        <v>1</v>
      </c>
      <c r="O104" s="146">
        <v>1</v>
      </c>
      <c r="AL104" s="146">
        <v>1</v>
      </c>
      <c r="AM104" s="146" t="e">
        <f>IF(AL104=1,#REF!,0)</f>
        <v>#REF!</v>
      </c>
      <c r="AN104" s="146">
        <f>IF(AL104=2,#REF!,0)</f>
        <v>0</v>
      </c>
      <c r="AO104" s="146">
        <f>IF(AL104=3,#REF!,0)</f>
        <v>0</v>
      </c>
      <c r="AP104" s="146">
        <f>IF(AL104=4,#REF!,0)</f>
        <v>0</v>
      </c>
      <c r="AQ104" s="146">
        <f>IF(AL104=5,#REF!,0)</f>
        <v>0</v>
      </c>
      <c r="BM104" s="176">
        <v>1</v>
      </c>
      <c r="BN104" s="176">
        <v>1</v>
      </c>
      <c r="CL104" s="146">
        <v>0</v>
      </c>
    </row>
    <row r="105" spans="1:104">
      <c r="A105" s="169">
        <v>2</v>
      </c>
      <c r="E105" s="146"/>
      <c r="M105" s="146">
        <v>1</v>
      </c>
      <c r="N105" s="146">
        <v>1</v>
      </c>
      <c r="O105" s="146">
        <v>1</v>
      </c>
      <c r="AL105" s="146">
        <v>1</v>
      </c>
      <c r="AM105" s="146" t="e">
        <f>IF(AL105=1,#REF!,0)</f>
        <v>#REF!</v>
      </c>
      <c r="AN105" s="146">
        <f>IF(AL105=2,#REF!,0)</f>
        <v>0</v>
      </c>
      <c r="AO105" s="146">
        <f>IF(AL105=3,#REF!,0)</f>
        <v>0</v>
      </c>
      <c r="AP105" s="146">
        <f>IF(AL105=4,#REF!,0)</f>
        <v>0</v>
      </c>
      <c r="AQ105" s="146">
        <f>IF(AL105=5,#REF!,0)</f>
        <v>0</v>
      </c>
      <c r="BM105" s="176">
        <v>1</v>
      </c>
      <c r="BN105" s="176">
        <v>1</v>
      </c>
      <c r="CL105" s="146">
        <v>0</v>
      </c>
    </row>
    <row r="106" spans="1:104">
      <c r="A106" s="169">
        <v>2</v>
      </c>
      <c r="E106" s="146"/>
    </row>
    <row r="107" spans="1:104">
      <c r="A107" s="169"/>
      <c r="E107" s="146"/>
      <c r="H107" s="169">
        <v>2</v>
      </c>
      <c r="T107" s="146">
        <v>12</v>
      </c>
      <c r="U107" s="146">
        <v>0</v>
      </c>
      <c r="V107" s="146">
        <v>78</v>
      </c>
      <c r="AS107" s="146">
        <v>1</v>
      </c>
      <c r="AT107" s="146" t="e">
        <f>IF(AS107=1,#REF!,0)</f>
        <v>#REF!</v>
      </c>
      <c r="AU107" s="146">
        <f>IF(AS107=2,#REF!,0)</f>
        <v>0</v>
      </c>
      <c r="AV107" s="146">
        <f>IF(AS107=3,#REF!,0)</f>
        <v>0</v>
      </c>
      <c r="AW107" s="146">
        <f>IF(AS107=4,#REF!,0)</f>
        <v>0</v>
      </c>
      <c r="AX107" s="146">
        <f>IF(AS107=5,#REF!,0)</f>
        <v>0</v>
      </c>
      <c r="BT107" s="176">
        <v>12</v>
      </c>
      <c r="BU107" s="176">
        <v>0</v>
      </c>
      <c r="CS107" s="146">
        <v>0</v>
      </c>
    </row>
    <row r="108" spans="1:104">
      <c r="E108" s="146"/>
      <c r="H108" s="169">
        <v>2</v>
      </c>
      <c r="T108" s="146">
        <v>12</v>
      </c>
      <c r="U108" s="146">
        <v>0</v>
      </c>
      <c r="V108" s="146">
        <v>79</v>
      </c>
      <c r="AS108" s="146">
        <v>1</v>
      </c>
      <c r="AT108" s="146" t="e">
        <f>IF(AS108=1,#REF!,0)</f>
        <v>#REF!</v>
      </c>
      <c r="AU108" s="146">
        <f>IF(AS108=2,#REF!,0)</f>
        <v>0</v>
      </c>
      <c r="AV108" s="146">
        <f>IF(AS108=3,#REF!,0)</f>
        <v>0</v>
      </c>
      <c r="AW108" s="146">
        <f>IF(AS108=4,#REF!,0)</f>
        <v>0</v>
      </c>
      <c r="AX108" s="146">
        <f>IF(AS108=5,#REF!,0)</f>
        <v>0</v>
      </c>
      <c r="BT108" s="176">
        <v>12</v>
      </c>
      <c r="BU108" s="176">
        <v>0</v>
      </c>
      <c r="CS108" s="146">
        <v>0</v>
      </c>
    </row>
    <row r="109" spans="1:104">
      <c r="E109" s="146"/>
      <c r="I109" s="146" t="s">
        <v>367</v>
      </c>
      <c r="O109" s="169">
        <v>2</v>
      </c>
      <c r="AA109" s="146">
        <v>12</v>
      </c>
      <c r="AB109" s="146">
        <v>0</v>
      </c>
      <c r="AC109" s="146">
        <v>80</v>
      </c>
      <c r="AZ109" s="146">
        <v>1</v>
      </c>
      <c r="BA109" s="146" t="e">
        <f>IF(AZ109=1,#REF!,0)</f>
        <v>#REF!</v>
      </c>
      <c r="BB109" s="146">
        <f>IF(AZ109=2,#REF!,0)</f>
        <v>0</v>
      </c>
      <c r="BC109" s="146">
        <f>IF(AZ109=3,#REF!,0)</f>
        <v>0</v>
      </c>
      <c r="BD109" s="146">
        <f>IF(AZ109=4,#REF!,0)</f>
        <v>0</v>
      </c>
      <c r="BE109" s="146">
        <f>IF(AZ109=5,#REF!,0)</f>
        <v>0</v>
      </c>
      <c r="CA109" s="176">
        <v>12</v>
      </c>
      <c r="CB109" s="176">
        <v>0</v>
      </c>
      <c r="CZ109" s="146">
        <v>0</v>
      </c>
    </row>
    <row r="110" spans="1:104">
      <c r="E110" s="146"/>
      <c r="O110" s="169">
        <v>4</v>
      </c>
      <c r="BA110" s="184" t="e">
        <f>SUM(BA103:BA109)</f>
        <v>#REF!</v>
      </c>
      <c r="BB110" s="184">
        <f>SUM(BB103:BB109)</f>
        <v>0</v>
      </c>
      <c r="BC110" s="184">
        <f>SUM(BC103:BC109)</f>
        <v>0</v>
      </c>
      <c r="BD110" s="184">
        <f>SUM(BD103:BD109)</f>
        <v>0</v>
      </c>
      <c r="BE110" s="184">
        <f>SUM(BE103:BE109)</f>
        <v>0</v>
      </c>
    </row>
    <row r="111" spans="1:104">
      <c r="E111" s="146"/>
      <c r="O111" s="169">
        <v>1</v>
      </c>
    </row>
    <row r="112" spans="1:104">
      <c r="E112" s="146"/>
      <c r="O112" s="169">
        <v>2</v>
      </c>
      <c r="AA112" s="146">
        <v>1</v>
      </c>
      <c r="AB112" s="146">
        <v>1</v>
      </c>
      <c r="AC112" s="146">
        <v>1</v>
      </c>
      <c r="AZ112" s="146">
        <v>1</v>
      </c>
      <c r="BA112" s="146" t="e">
        <f>IF(AZ112=1,#REF!,0)</f>
        <v>#REF!</v>
      </c>
      <c r="BB112" s="146">
        <f>IF(AZ112=2,#REF!,0)</f>
        <v>0</v>
      </c>
      <c r="BC112" s="146">
        <f>IF(AZ112=3,#REF!,0)</f>
        <v>0</v>
      </c>
      <c r="BD112" s="146">
        <f>IF(AZ112=4,#REF!,0)</f>
        <v>0</v>
      </c>
      <c r="BE112" s="146">
        <f>IF(AZ112=5,#REF!,0)</f>
        <v>0</v>
      </c>
      <c r="CA112" s="176">
        <v>1</v>
      </c>
      <c r="CB112" s="176">
        <v>1</v>
      </c>
      <c r="CZ112" s="146">
        <v>0</v>
      </c>
    </row>
    <row r="113" spans="5:104">
      <c r="E113" s="146"/>
      <c r="O113" s="169">
        <v>2</v>
      </c>
      <c r="AA113" s="146">
        <v>1</v>
      </c>
      <c r="AB113" s="146">
        <v>1</v>
      </c>
      <c r="AC113" s="146">
        <v>1</v>
      </c>
      <c r="AZ113" s="146">
        <v>1</v>
      </c>
      <c r="BA113" s="146" t="e">
        <f>IF(AZ113=1,#REF!,0)</f>
        <v>#REF!</v>
      </c>
      <c r="BB113" s="146">
        <f>IF(AZ113=2,#REF!,0)</f>
        <v>0</v>
      </c>
      <c r="BC113" s="146">
        <f>IF(AZ113=3,#REF!,0)</f>
        <v>0</v>
      </c>
      <c r="BD113" s="146">
        <f>IF(AZ113=4,#REF!,0)</f>
        <v>0</v>
      </c>
      <c r="BE113" s="146">
        <f>IF(AZ113=5,#REF!,0)</f>
        <v>0</v>
      </c>
      <c r="CA113" s="176">
        <v>1</v>
      </c>
      <c r="CB113" s="176">
        <v>1</v>
      </c>
      <c r="CZ113" s="146">
        <v>0</v>
      </c>
    </row>
    <row r="114" spans="5:104">
      <c r="E114" s="146"/>
      <c r="O114" s="169">
        <v>2</v>
      </c>
      <c r="AA114" s="146">
        <v>1</v>
      </c>
      <c r="AB114" s="146">
        <v>1</v>
      </c>
      <c r="AC114" s="146">
        <v>1</v>
      </c>
      <c r="AZ114" s="146">
        <v>1</v>
      </c>
      <c r="BA114" s="146" t="e">
        <f>IF(AZ114=1,#REF!,0)</f>
        <v>#REF!</v>
      </c>
      <c r="BB114" s="146">
        <f>IF(AZ114=2,#REF!,0)</f>
        <v>0</v>
      </c>
      <c r="BC114" s="146">
        <f>IF(AZ114=3,#REF!,0)</f>
        <v>0</v>
      </c>
      <c r="BD114" s="146">
        <f>IF(AZ114=4,#REF!,0)</f>
        <v>0</v>
      </c>
      <c r="BE114" s="146">
        <f>IF(AZ114=5,#REF!,0)</f>
        <v>0</v>
      </c>
      <c r="CA114" s="176">
        <v>1</v>
      </c>
      <c r="CB114" s="176">
        <v>1</v>
      </c>
      <c r="CZ114" s="146">
        <v>1</v>
      </c>
    </row>
    <row r="115" spans="5:104">
      <c r="E115" s="146"/>
      <c r="H115" s="146" t="s">
        <v>3</v>
      </c>
      <c r="O115" s="169">
        <v>2</v>
      </c>
      <c r="AA115" s="146">
        <v>1</v>
      </c>
      <c r="AB115" s="146">
        <v>2</v>
      </c>
      <c r="AC115" s="146">
        <v>2</v>
      </c>
      <c r="AZ115" s="146">
        <v>1</v>
      </c>
      <c r="BA115" s="146" t="e">
        <f>IF(AZ115=1,#REF!,0)</f>
        <v>#REF!</v>
      </c>
      <c r="BB115" s="146">
        <f>IF(AZ115=2,#REF!,0)</f>
        <v>0</v>
      </c>
      <c r="BC115" s="146">
        <f>IF(AZ115=3,#REF!,0)</f>
        <v>0</v>
      </c>
      <c r="BD115" s="146">
        <f>IF(AZ115=4,#REF!,0)</f>
        <v>0</v>
      </c>
      <c r="BE115" s="146">
        <f>IF(AZ115=5,#REF!,0)</f>
        <v>0</v>
      </c>
      <c r="CA115" s="176">
        <v>1</v>
      </c>
      <c r="CB115" s="176">
        <v>2</v>
      </c>
      <c r="CZ115" s="146">
        <v>0</v>
      </c>
    </row>
    <row r="116" spans="5:104">
      <c r="E116" s="146"/>
      <c r="O116" s="169">
        <v>4</v>
      </c>
      <c r="BA116" s="184" t="e">
        <f>SUM(BA111:BA115)</f>
        <v>#REF!</v>
      </c>
      <c r="BB116" s="184">
        <f>SUM(BB111:BB115)</f>
        <v>0</v>
      </c>
      <c r="BC116" s="184">
        <f>SUM(BC111:BC115)</f>
        <v>0</v>
      </c>
      <c r="BD116" s="184">
        <f>SUM(BD111:BD115)</f>
        <v>0</v>
      </c>
      <c r="BE116" s="184">
        <f>SUM(BE111:BE115)</f>
        <v>0</v>
      </c>
    </row>
    <row r="117" spans="5:104">
      <c r="E117" s="146"/>
      <c r="H117" s="169">
        <v>1</v>
      </c>
    </row>
    <row r="118" spans="5:104">
      <c r="E118" s="146"/>
      <c r="H118" s="169">
        <v>2</v>
      </c>
      <c r="T118" s="146">
        <v>1</v>
      </c>
      <c r="U118" s="146">
        <v>1</v>
      </c>
      <c r="V118" s="146">
        <v>1</v>
      </c>
      <c r="AS118" s="146">
        <v>1</v>
      </c>
      <c r="AT118" s="146" t="e">
        <f>IF(AS118=1,#REF!,0)</f>
        <v>#REF!</v>
      </c>
      <c r="AU118" s="146">
        <f>IF(AS118=2,#REF!,0)</f>
        <v>0</v>
      </c>
      <c r="AV118" s="146">
        <f>IF(AS118=3,#REF!,0)</f>
        <v>0</v>
      </c>
      <c r="AW118" s="146">
        <f>IF(AS118=4,#REF!,0)</f>
        <v>0</v>
      </c>
      <c r="AX118" s="146">
        <f>IF(AS118=5,#REF!,0)</f>
        <v>0</v>
      </c>
      <c r="BT118" s="176">
        <v>1</v>
      </c>
      <c r="BU118" s="176">
        <v>1</v>
      </c>
      <c r="CS118" s="146">
        <v>0</v>
      </c>
    </row>
    <row r="119" spans="5:104">
      <c r="E119" s="146"/>
      <c r="H119" s="169">
        <v>2</v>
      </c>
      <c r="T119" s="146">
        <v>1</v>
      </c>
      <c r="U119" s="146">
        <v>3</v>
      </c>
      <c r="V119" s="146">
        <v>3</v>
      </c>
      <c r="AS119" s="146">
        <v>1</v>
      </c>
      <c r="AT119" s="146" t="e">
        <f>IF(AS119=1,#REF!,0)</f>
        <v>#REF!</v>
      </c>
      <c r="AU119" s="146">
        <f>IF(AS119=2,#REF!,0)</f>
        <v>0</v>
      </c>
      <c r="AV119" s="146">
        <f>IF(AS119=3,#REF!,0)</f>
        <v>0</v>
      </c>
      <c r="AW119" s="146">
        <f>IF(AS119=4,#REF!,0)</f>
        <v>0</v>
      </c>
      <c r="AX119" s="146">
        <f>IF(AS119=5,#REF!,0)</f>
        <v>0</v>
      </c>
      <c r="BT119" s="176">
        <v>1</v>
      </c>
      <c r="BU119" s="176">
        <v>3</v>
      </c>
      <c r="CS119" s="146">
        <v>0</v>
      </c>
    </row>
    <row r="120" spans="5:104">
      <c r="E120" s="146"/>
      <c r="H120" s="169">
        <v>2</v>
      </c>
      <c r="T120" s="146">
        <v>1</v>
      </c>
      <c r="U120" s="146">
        <v>3</v>
      </c>
      <c r="V120" s="146">
        <v>3</v>
      </c>
      <c r="AS120" s="146">
        <v>1</v>
      </c>
      <c r="AT120" s="146" t="e">
        <f>IF(AS120=1,#REF!,0)</f>
        <v>#REF!</v>
      </c>
      <c r="AU120" s="146">
        <f>IF(AS120=2,#REF!,0)</f>
        <v>0</v>
      </c>
      <c r="AV120" s="146">
        <f>IF(AS120=3,#REF!,0)</f>
        <v>0</v>
      </c>
      <c r="AW120" s="146">
        <f>IF(AS120=4,#REF!,0)</f>
        <v>0</v>
      </c>
      <c r="AX120" s="146">
        <f>IF(AS120=5,#REF!,0)</f>
        <v>0</v>
      </c>
      <c r="BT120" s="176">
        <v>1</v>
      </c>
      <c r="BU120" s="176">
        <v>3</v>
      </c>
      <c r="CS120" s="146">
        <v>0</v>
      </c>
    </row>
    <row r="121" spans="5:104">
      <c r="E121" s="146"/>
      <c r="H121" s="169">
        <v>4</v>
      </c>
      <c r="AT121" s="184" t="e">
        <f>SUM(AT117:AT120)</f>
        <v>#REF!</v>
      </c>
      <c r="AU121" s="184">
        <f>SUM(AU117:AU120)</f>
        <v>0</v>
      </c>
      <c r="AV121" s="184">
        <f>SUM(AV117:AV120)</f>
        <v>0</v>
      </c>
      <c r="AW121" s="184">
        <f>SUM(AW117:AW120)</f>
        <v>0</v>
      </c>
      <c r="AX121" s="184">
        <f>SUM(AX117:AX120)</f>
        <v>0</v>
      </c>
    </row>
    <row r="122" spans="5:104">
      <c r="E122" s="146"/>
      <c r="H122" s="169">
        <v>1</v>
      </c>
    </row>
    <row r="123" spans="5:104">
      <c r="E123" s="146"/>
      <c r="O123" s="169">
        <v>2</v>
      </c>
      <c r="AA123" s="146">
        <v>1</v>
      </c>
      <c r="AB123" s="146">
        <v>3</v>
      </c>
      <c r="AC123" s="146">
        <v>3</v>
      </c>
      <c r="AZ123" s="146">
        <v>1</v>
      </c>
      <c r="BA123" s="146" t="e">
        <f>IF(AZ123=1,#REF!,0)</f>
        <v>#REF!</v>
      </c>
      <c r="BB123" s="146">
        <f>IF(AZ123=2,#REF!,0)</f>
        <v>0</v>
      </c>
      <c r="BC123" s="146">
        <f>IF(AZ123=3,#REF!,0)</f>
        <v>0</v>
      </c>
      <c r="BD123" s="146">
        <f>IF(AZ123=4,#REF!,0)</f>
        <v>0</v>
      </c>
      <c r="BE123" s="146">
        <f>IF(AZ123=5,#REF!,0)</f>
        <v>0</v>
      </c>
      <c r="CA123" s="176">
        <v>1</v>
      </c>
      <c r="CB123" s="176">
        <v>3</v>
      </c>
      <c r="CZ123" s="146">
        <v>0</v>
      </c>
    </row>
    <row r="124" spans="5:104">
      <c r="E124" s="146"/>
      <c r="N124" s="169">
        <v>4</v>
      </c>
      <c r="AZ124" s="184" t="e">
        <f>SUM(BA122:BA123)</f>
        <v>#REF!</v>
      </c>
      <c r="BA124" s="184">
        <f>SUM(BB122:BB123)</f>
        <v>0</v>
      </c>
      <c r="BB124" s="184">
        <f>SUM(BC122:BC123)</f>
        <v>0</v>
      </c>
      <c r="BC124" s="184">
        <f>SUM(BD122:BD123)</f>
        <v>0</v>
      </c>
      <c r="BD124" s="184">
        <f>SUM(BE122:BE123)</f>
        <v>0</v>
      </c>
    </row>
    <row r="125" spans="5:104">
      <c r="E125" s="146"/>
      <c r="N125" s="169">
        <v>1</v>
      </c>
    </row>
    <row r="126" spans="5:104">
      <c r="E126" s="146"/>
      <c r="N126" s="169">
        <v>2</v>
      </c>
      <c r="Z126" s="146">
        <v>12</v>
      </c>
      <c r="AA126" s="146">
        <v>0</v>
      </c>
      <c r="AB126" s="146">
        <v>89</v>
      </c>
      <c r="AY126" s="146">
        <v>1</v>
      </c>
      <c r="AZ126" s="146" t="e">
        <f>IF(AY126=1,#REF!,0)</f>
        <v>#REF!</v>
      </c>
      <c r="BA126" s="146">
        <f>IF(AY126=2,#REF!,0)</f>
        <v>0</v>
      </c>
      <c r="BB126" s="146">
        <f>IF(AY126=3,#REF!,0)</f>
        <v>0</v>
      </c>
      <c r="BC126" s="146">
        <f>IF(AY126=4,#REF!,0)</f>
        <v>0</v>
      </c>
      <c r="BD126" s="146">
        <f>IF(AY126=5,#REF!,0)</f>
        <v>0</v>
      </c>
      <c r="BZ126" s="176">
        <v>12</v>
      </c>
      <c r="CA126" s="176">
        <v>0</v>
      </c>
      <c r="CY126" s="146">
        <v>0</v>
      </c>
    </row>
    <row r="127" spans="5:104">
      <c r="E127" s="146"/>
      <c r="N127" s="169">
        <v>4</v>
      </c>
      <c r="AZ127" s="184" t="e">
        <f>SUM(AZ125:AZ126)</f>
        <v>#REF!</v>
      </c>
      <c r="BA127" s="184">
        <f>SUM(BA125:BA126)</f>
        <v>0</v>
      </c>
      <c r="BB127" s="184">
        <f>SUM(BB125:BB126)</f>
        <v>0</v>
      </c>
      <c r="BC127" s="184">
        <f>SUM(BC125:BC126)</f>
        <v>0</v>
      </c>
      <c r="BD127" s="184">
        <f>SUM(BD125:BD126)</f>
        <v>0</v>
      </c>
    </row>
    <row r="128" spans="5:104">
      <c r="E128" s="146"/>
      <c r="O128" s="169">
        <v>1</v>
      </c>
    </row>
    <row r="129" spans="5:104">
      <c r="E129" s="146"/>
      <c r="O129" s="169">
        <v>2</v>
      </c>
      <c r="AA129" s="146">
        <v>1</v>
      </c>
      <c r="AB129" s="146">
        <v>2</v>
      </c>
      <c r="AC129" s="146">
        <v>2</v>
      </c>
      <c r="AZ129" s="146">
        <v>1</v>
      </c>
      <c r="BA129" s="146" t="e">
        <f>IF(AZ129=1,#REF!,0)</f>
        <v>#REF!</v>
      </c>
      <c r="BB129" s="146">
        <f>IF(AZ129=2,#REF!,0)</f>
        <v>0</v>
      </c>
      <c r="BC129" s="146">
        <f>IF(AZ129=3,#REF!,0)</f>
        <v>0</v>
      </c>
      <c r="BD129" s="146">
        <f>IF(AZ129=4,#REF!,0)</f>
        <v>0</v>
      </c>
      <c r="BE129" s="146">
        <f>IF(AZ129=5,#REF!,0)</f>
        <v>0</v>
      </c>
      <c r="CA129" s="176">
        <v>1</v>
      </c>
      <c r="CB129" s="176">
        <v>2</v>
      </c>
      <c r="CZ129" s="146">
        <v>0</v>
      </c>
    </row>
    <row r="130" spans="5:104">
      <c r="E130" s="146"/>
      <c r="O130" s="169">
        <v>4</v>
      </c>
      <c r="BA130" s="184" t="e">
        <f>SUM(BA128:BA129)</f>
        <v>#REF!</v>
      </c>
      <c r="BB130" s="184">
        <f>SUM(BB128:BB129)</f>
        <v>0</v>
      </c>
      <c r="BC130" s="184">
        <f>SUM(BC128:BC129)</f>
        <v>0</v>
      </c>
      <c r="BD130" s="184">
        <f>SUM(BD128:BD129)</f>
        <v>0</v>
      </c>
      <c r="BE130" s="184">
        <f>SUM(BE128:BE129)</f>
        <v>0</v>
      </c>
    </row>
    <row r="131" spans="5:104">
      <c r="E131" s="146"/>
    </row>
    <row r="132" spans="5:104">
      <c r="E132" s="146"/>
    </row>
    <row r="133" spans="5:104">
      <c r="E133" s="146"/>
    </row>
    <row r="134" spans="5:104">
      <c r="E134" s="146"/>
    </row>
    <row r="135" spans="5:104">
      <c r="E135" s="146"/>
    </row>
    <row r="136" spans="5:104">
      <c r="E136" s="146"/>
    </row>
    <row r="137" spans="5:104">
      <c r="E137" s="146"/>
    </row>
    <row r="138" spans="5:104">
      <c r="E138" s="146"/>
    </row>
    <row r="139" spans="5:104">
      <c r="E139" s="146"/>
    </row>
    <row r="140" spans="5:104">
      <c r="E140" s="146"/>
    </row>
    <row r="141" spans="5:104">
      <c r="E141" s="146"/>
    </row>
    <row r="142" spans="5:104">
      <c r="E142" s="146"/>
    </row>
    <row r="143" spans="5:104">
      <c r="E143" s="146"/>
    </row>
    <row r="144" spans="5:104">
      <c r="E144" s="146"/>
    </row>
    <row r="145" spans="1:7">
      <c r="E145" s="146"/>
    </row>
    <row r="146" spans="1:7">
      <c r="E146" s="146"/>
    </row>
    <row r="147" spans="1:7">
      <c r="E147" s="146"/>
    </row>
    <row r="148" spans="1:7">
      <c r="E148" s="146"/>
    </row>
    <row r="149" spans="1:7">
      <c r="E149" s="146"/>
    </row>
    <row r="150" spans="1:7">
      <c r="E150" s="146"/>
    </row>
    <row r="151" spans="1:7">
      <c r="B151" s="208"/>
    </row>
    <row r="152" spans="1:7">
      <c r="C152" s="210"/>
      <c r="D152" s="210"/>
      <c r="E152" s="211"/>
      <c r="F152" s="210"/>
      <c r="G152" s="212"/>
    </row>
    <row r="153" spans="1:7">
      <c r="B153" s="208"/>
    </row>
    <row r="155" spans="1:7">
      <c r="A155" s="208"/>
    </row>
    <row r="157" spans="1:7">
      <c r="A157" s="208"/>
    </row>
  </sheetData>
  <mergeCells count="17">
    <mergeCell ref="C33:D33"/>
    <mergeCell ref="A1:G1"/>
    <mergeCell ref="A3:B3"/>
    <mergeCell ref="A4:B4"/>
    <mergeCell ref="E4:G4"/>
    <mergeCell ref="C13:D13"/>
    <mergeCell ref="C16:D16"/>
    <mergeCell ref="C19:D19"/>
    <mergeCell ref="C22:D22"/>
    <mergeCell ref="C25:D25"/>
    <mergeCell ref="C27:D27"/>
    <mergeCell ref="C31:D31"/>
    <mergeCell ref="C42:D42"/>
    <mergeCell ref="C44:D44"/>
    <mergeCell ref="C46:D46"/>
    <mergeCell ref="C48:D48"/>
    <mergeCell ref="C77:D77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2D79A1-7743-4776-AF08-D6EAF036BA9E}">
  <dimension ref="A1:CZ204"/>
  <sheetViews>
    <sheetView workbookViewId="0">
      <selection activeCell="I23" sqref="I23"/>
    </sheetView>
  </sheetViews>
  <sheetFormatPr defaultColWidth="9.140625" defaultRowHeight="12.75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209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256" width="9.140625" style="146"/>
    <col min="257" max="257" width="4.42578125" style="146" customWidth="1"/>
    <col min="258" max="258" width="11.5703125" style="146" customWidth="1"/>
    <col min="259" max="259" width="40.42578125" style="146" customWidth="1"/>
    <col min="260" max="260" width="5.5703125" style="146" customWidth="1"/>
    <col min="261" max="261" width="8.5703125" style="146" customWidth="1"/>
    <col min="262" max="262" width="9.85546875" style="146" customWidth="1"/>
    <col min="263" max="263" width="13.85546875" style="146" customWidth="1"/>
    <col min="264" max="267" width="9.140625" style="146"/>
    <col min="268" max="268" width="75.42578125" style="146" customWidth="1"/>
    <col min="269" max="269" width="45.28515625" style="146" customWidth="1"/>
    <col min="270" max="512" width="9.140625" style="146"/>
    <col min="513" max="513" width="4.42578125" style="146" customWidth="1"/>
    <col min="514" max="514" width="11.5703125" style="146" customWidth="1"/>
    <col min="515" max="515" width="40.42578125" style="146" customWidth="1"/>
    <col min="516" max="516" width="5.5703125" style="146" customWidth="1"/>
    <col min="517" max="517" width="8.5703125" style="146" customWidth="1"/>
    <col min="518" max="518" width="9.85546875" style="146" customWidth="1"/>
    <col min="519" max="519" width="13.85546875" style="146" customWidth="1"/>
    <col min="520" max="523" width="9.140625" style="146"/>
    <col min="524" max="524" width="75.42578125" style="146" customWidth="1"/>
    <col min="525" max="525" width="45.28515625" style="146" customWidth="1"/>
    <col min="526" max="768" width="9.140625" style="146"/>
    <col min="769" max="769" width="4.42578125" style="146" customWidth="1"/>
    <col min="770" max="770" width="11.5703125" style="146" customWidth="1"/>
    <col min="771" max="771" width="40.42578125" style="146" customWidth="1"/>
    <col min="772" max="772" width="5.5703125" style="146" customWidth="1"/>
    <col min="773" max="773" width="8.5703125" style="146" customWidth="1"/>
    <col min="774" max="774" width="9.85546875" style="146" customWidth="1"/>
    <col min="775" max="775" width="13.85546875" style="146" customWidth="1"/>
    <col min="776" max="779" width="9.140625" style="146"/>
    <col min="780" max="780" width="75.42578125" style="146" customWidth="1"/>
    <col min="781" max="781" width="45.28515625" style="146" customWidth="1"/>
    <col min="782" max="1024" width="9.140625" style="146"/>
    <col min="1025" max="1025" width="4.42578125" style="146" customWidth="1"/>
    <col min="1026" max="1026" width="11.5703125" style="146" customWidth="1"/>
    <col min="1027" max="1027" width="40.42578125" style="146" customWidth="1"/>
    <col min="1028" max="1028" width="5.5703125" style="146" customWidth="1"/>
    <col min="1029" max="1029" width="8.5703125" style="146" customWidth="1"/>
    <col min="1030" max="1030" width="9.85546875" style="146" customWidth="1"/>
    <col min="1031" max="1031" width="13.85546875" style="146" customWidth="1"/>
    <col min="1032" max="1035" width="9.140625" style="146"/>
    <col min="1036" max="1036" width="75.42578125" style="146" customWidth="1"/>
    <col min="1037" max="1037" width="45.28515625" style="146" customWidth="1"/>
    <col min="1038" max="1280" width="9.140625" style="146"/>
    <col min="1281" max="1281" width="4.42578125" style="146" customWidth="1"/>
    <col min="1282" max="1282" width="11.5703125" style="146" customWidth="1"/>
    <col min="1283" max="1283" width="40.42578125" style="146" customWidth="1"/>
    <col min="1284" max="1284" width="5.5703125" style="146" customWidth="1"/>
    <col min="1285" max="1285" width="8.5703125" style="146" customWidth="1"/>
    <col min="1286" max="1286" width="9.85546875" style="146" customWidth="1"/>
    <col min="1287" max="1287" width="13.85546875" style="146" customWidth="1"/>
    <col min="1288" max="1291" width="9.140625" style="146"/>
    <col min="1292" max="1292" width="75.42578125" style="146" customWidth="1"/>
    <col min="1293" max="1293" width="45.28515625" style="146" customWidth="1"/>
    <col min="1294" max="1536" width="9.140625" style="146"/>
    <col min="1537" max="1537" width="4.42578125" style="146" customWidth="1"/>
    <col min="1538" max="1538" width="11.5703125" style="146" customWidth="1"/>
    <col min="1539" max="1539" width="40.42578125" style="146" customWidth="1"/>
    <col min="1540" max="1540" width="5.5703125" style="146" customWidth="1"/>
    <col min="1541" max="1541" width="8.5703125" style="146" customWidth="1"/>
    <col min="1542" max="1542" width="9.85546875" style="146" customWidth="1"/>
    <col min="1543" max="1543" width="13.85546875" style="146" customWidth="1"/>
    <col min="1544" max="1547" width="9.140625" style="146"/>
    <col min="1548" max="1548" width="75.42578125" style="146" customWidth="1"/>
    <col min="1549" max="1549" width="45.28515625" style="146" customWidth="1"/>
    <col min="1550" max="1792" width="9.140625" style="146"/>
    <col min="1793" max="1793" width="4.42578125" style="146" customWidth="1"/>
    <col min="1794" max="1794" width="11.5703125" style="146" customWidth="1"/>
    <col min="1795" max="1795" width="40.42578125" style="146" customWidth="1"/>
    <col min="1796" max="1796" width="5.5703125" style="146" customWidth="1"/>
    <col min="1797" max="1797" width="8.5703125" style="146" customWidth="1"/>
    <col min="1798" max="1798" width="9.85546875" style="146" customWidth="1"/>
    <col min="1799" max="1799" width="13.85546875" style="146" customWidth="1"/>
    <col min="1800" max="1803" width="9.140625" style="146"/>
    <col min="1804" max="1804" width="75.42578125" style="146" customWidth="1"/>
    <col min="1805" max="1805" width="45.28515625" style="146" customWidth="1"/>
    <col min="1806" max="2048" width="9.140625" style="146"/>
    <col min="2049" max="2049" width="4.42578125" style="146" customWidth="1"/>
    <col min="2050" max="2050" width="11.5703125" style="146" customWidth="1"/>
    <col min="2051" max="2051" width="40.42578125" style="146" customWidth="1"/>
    <col min="2052" max="2052" width="5.5703125" style="146" customWidth="1"/>
    <col min="2053" max="2053" width="8.5703125" style="146" customWidth="1"/>
    <col min="2054" max="2054" width="9.85546875" style="146" customWidth="1"/>
    <col min="2055" max="2055" width="13.85546875" style="146" customWidth="1"/>
    <col min="2056" max="2059" width="9.140625" style="146"/>
    <col min="2060" max="2060" width="75.42578125" style="146" customWidth="1"/>
    <col min="2061" max="2061" width="45.28515625" style="146" customWidth="1"/>
    <col min="2062" max="2304" width="9.140625" style="146"/>
    <col min="2305" max="2305" width="4.42578125" style="146" customWidth="1"/>
    <col min="2306" max="2306" width="11.5703125" style="146" customWidth="1"/>
    <col min="2307" max="2307" width="40.42578125" style="146" customWidth="1"/>
    <col min="2308" max="2308" width="5.5703125" style="146" customWidth="1"/>
    <col min="2309" max="2309" width="8.5703125" style="146" customWidth="1"/>
    <col min="2310" max="2310" width="9.85546875" style="146" customWidth="1"/>
    <col min="2311" max="2311" width="13.85546875" style="146" customWidth="1"/>
    <col min="2312" max="2315" width="9.140625" style="146"/>
    <col min="2316" max="2316" width="75.42578125" style="146" customWidth="1"/>
    <col min="2317" max="2317" width="45.28515625" style="146" customWidth="1"/>
    <col min="2318" max="2560" width="9.140625" style="146"/>
    <col min="2561" max="2561" width="4.42578125" style="146" customWidth="1"/>
    <col min="2562" max="2562" width="11.5703125" style="146" customWidth="1"/>
    <col min="2563" max="2563" width="40.42578125" style="146" customWidth="1"/>
    <col min="2564" max="2564" width="5.5703125" style="146" customWidth="1"/>
    <col min="2565" max="2565" width="8.5703125" style="146" customWidth="1"/>
    <col min="2566" max="2566" width="9.85546875" style="146" customWidth="1"/>
    <col min="2567" max="2567" width="13.85546875" style="146" customWidth="1"/>
    <col min="2568" max="2571" width="9.140625" style="146"/>
    <col min="2572" max="2572" width="75.42578125" style="146" customWidth="1"/>
    <col min="2573" max="2573" width="45.28515625" style="146" customWidth="1"/>
    <col min="2574" max="2816" width="9.140625" style="146"/>
    <col min="2817" max="2817" width="4.42578125" style="146" customWidth="1"/>
    <col min="2818" max="2818" width="11.5703125" style="146" customWidth="1"/>
    <col min="2819" max="2819" width="40.42578125" style="146" customWidth="1"/>
    <col min="2820" max="2820" width="5.5703125" style="146" customWidth="1"/>
    <col min="2821" max="2821" width="8.5703125" style="146" customWidth="1"/>
    <col min="2822" max="2822" width="9.85546875" style="146" customWidth="1"/>
    <col min="2823" max="2823" width="13.85546875" style="146" customWidth="1"/>
    <col min="2824" max="2827" width="9.140625" style="146"/>
    <col min="2828" max="2828" width="75.42578125" style="146" customWidth="1"/>
    <col min="2829" max="2829" width="45.28515625" style="146" customWidth="1"/>
    <col min="2830" max="3072" width="9.140625" style="146"/>
    <col min="3073" max="3073" width="4.42578125" style="146" customWidth="1"/>
    <col min="3074" max="3074" width="11.5703125" style="146" customWidth="1"/>
    <col min="3075" max="3075" width="40.42578125" style="146" customWidth="1"/>
    <col min="3076" max="3076" width="5.5703125" style="146" customWidth="1"/>
    <col min="3077" max="3077" width="8.5703125" style="146" customWidth="1"/>
    <col min="3078" max="3078" width="9.85546875" style="146" customWidth="1"/>
    <col min="3079" max="3079" width="13.85546875" style="146" customWidth="1"/>
    <col min="3080" max="3083" width="9.140625" style="146"/>
    <col min="3084" max="3084" width="75.42578125" style="146" customWidth="1"/>
    <col min="3085" max="3085" width="45.28515625" style="146" customWidth="1"/>
    <col min="3086" max="3328" width="9.140625" style="146"/>
    <col min="3329" max="3329" width="4.42578125" style="146" customWidth="1"/>
    <col min="3330" max="3330" width="11.5703125" style="146" customWidth="1"/>
    <col min="3331" max="3331" width="40.42578125" style="146" customWidth="1"/>
    <col min="3332" max="3332" width="5.5703125" style="146" customWidth="1"/>
    <col min="3333" max="3333" width="8.5703125" style="146" customWidth="1"/>
    <col min="3334" max="3334" width="9.85546875" style="146" customWidth="1"/>
    <col min="3335" max="3335" width="13.85546875" style="146" customWidth="1"/>
    <col min="3336" max="3339" width="9.140625" style="146"/>
    <col min="3340" max="3340" width="75.42578125" style="146" customWidth="1"/>
    <col min="3341" max="3341" width="45.28515625" style="146" customWidth="1"/>
    <col min="3342" max="3584" width="9.140625" style="146"/>
    <col min="3585" max="3585" width="4.42578125" style="146" customWidth="1"/>
    <col min="3586" max="3586" width="11.5703125" style="146" customWidth="1"/>
    <col min="3587" max="3587" width="40.42578125" style="146" customWidth="1"/>
    <col min="3588" max="3588" width="5.5703125" style="146" customWidth="1"/>
    <col min="3589" max="3589" width="8.5703125" style="146" customWidth="1"/>
    <col min="3590" max="3590" width="9.85546875" style="146" customWidth="1"/>
    <col min="3591" max="3591" width="13.85546875" style="146" customWidth="1"/>
    <col min="3592" max="3595" width="9.140625" style="146"/>
    <col min="3596" max="3596" width="75.42578125" style="146" customWidth="1"/>
    <col min="3597" max="3597" width="45.28515625" style="146" customWidth="1"/>
    <col min="3598" max="3840" width="9.140625" style="146"/>
    <col min="3841" max="3841" width="4.42578125" style="146" customWidth="1"/>
    <col min="3842" max="3842" width="11.5703125" style="146" customWidth="1"/>
    <col min="3843" max="3843" width="40.42578125" style="146" customWidth="1"/>
    <col min="3844" max="3844" width="5.5703125" style="146" customWidth="1"/>
    <col min="3845" max="3845" width="8.5703125" style="146" customWidth="1"/>
    <col min="3846" max="3846" width="9.85546875" style="146" customWidth="1"/>
    <col min="3847" max="3847" width="13.85546875" style="146" customWidth="1"/>
    <col min="3848" max="3851" width="9.140625" style="146"/>
    <col min="3852" max="3852" width="75.42578125" style="146" customWidth="1"/>
    <col min="3853" max="3853" width="45.28515625" style="146" customWidth="1"/>
    <col min="3854" max="4096" width="9.140625" style="146"/>
    <col min="4097" max="4097" width="4.42578125" style="146" customWidth="1"/>
    <col min="4098" max="4098" width="11.5703125" style="146" customWidth="1"/>
    <col min="4099" max="4099" width="40.42578125" style="146" customWidth="1"/>
    <col min="4100" max="4100" width="5.5703125" style="146" customWidth="1"/>
    <col min="4101" max="4101" width="8.5703125" style="146" customWidth="1"/>
    <col min="4102" max="4102" width="9.85546875" style="146" customWidth="1"/>
    <col min="4103" max="4103" width="13.85546875" style="146" customWidth="1"/>
    <col min="4104" max="4107" width="9.140625" style="146"/>
    <col min="4108" max="4108" width="75.42578125" style="146" customWidth="1"/>
    <col min="4109" max="4109" width="45.28515625" style="146" customWidth="1"/>
    <col min="4110" max="4352" width="9.140625" style="146"/>
    <col min="4353" max="4353" width="4.42578125" style="146" customWidth="1"/>
    <col min="4354" max="4354" width="11.5703125" style="146" customWidth="1"/>
    <col min="4355" max="4355" width="40.42578125" style="146" customWidth="1"/>
    <col min="4356" max="4356" width="5.5703125" style="146" customWidth="1"/>
    <col min="4357" max="4357" width="8.5703125" style="146" customWidth="1"/>
    <col min="4358" max="4358" width="9.85546875" style="146" customWidth="1"/>
    <col min="4359" max="4359" width="13.85546875" style="146" customWidth="1"/>
    <col min="4360" max="4363" width="9.140625" style="146"/>
    <col min="4364" max="4364" width="75.42578125" style="146" customWidth="1"/>
    <col min="4365" max="4365" width="45.28515625" style="146" customWidth="1"/>
    <col min="4366" max="4608" width="9.140625" style="146"/>
    <col min="4609" max="4609" width="4.42578125" style="146" customWidth="1"/>
    <col min="4610" max="4610" width="11.5703125" style="146" customWidth="1"/>
    <col min="4611" max="4611" width="40.42578125" style="146" customWidth="1"/>
    <col min="4612" max="4612" width="5.5703125" style="146" customWidth="1"/>
    <col min="4613" max="4613" width="8.5703125" style="146" customWidth="1"/>
    <col min="4614" max="4614" width="9.85546875" style="146" customWidth="1"/>
    <col min="4615" max="4615" width="13.85546875" style="146" customWidth="1"/>
    <col min="4616" max="4619" width="9.140625" style="146"/>
    <col min="4620" max="4620" width="75.42578125" style="146" customWidth="1"/>
    <col min="4621" max="4621" width="45.28515625" style="146" customWidth="1"/>
    <col min="4622" max="4864" width="9.140625" style="146"/>
    <col min="4865" max="4865" width="4.42578125" style="146" customWidth="1"/>
    <col min="4866" max="4866" width="11.5703125" style="146" customWidth="1"/>
    <col min="4867" max="4867" width="40.42578125" style="146" customWidth="1"/>
    <col min="4868" max="4868" width="5.5703125" style="146" customWidth="1"/>
    <col min="4869" max="4869" width="8.5703125" style="146" customWidth="1"/>
    <col min="4870" max="4870" width="9.85546875" style="146" customWidth="1"/>
    <col min="4871" max="4871" width="13.85546875" style="146" customWidth="1"/>
    <col min="4872" max="4875" width="9.140625" style="146"/>
    <col min="4876" max="4876" width="75.42578125" style="146" customWidth="1"/>
    <col min="4877" max="4877" width="45.28515625" style="146" customWidth="1"/>
    <col min="4878" max="5120" width="9.140625" style="146"/>
    <col min="5121" max="5121" width="4.42578125" style="146" customWidth="1"/>
    <col min="5122" max="5122" width="11.5703125" style="146" customWidth="1"/>
    <col min="5123" max="5123" width="40.42578125" style="146" customWidth="1"/>
    <col min="5124" max="5124" width="5.5703125" style="146" customWidth="1"/>
    <col min="5125" max="5125" width="8.5703125" style="146" customWidth="1"/>
    <col min="5126" max="5126" width="9.85546875" style="146" customWidth="1"/>
    <col min="5127" max="5127" width="13.85546875" style="146" customWidth="1"/>
    <col min="5128" max="5131" width="9.140625" style="146"/>
    <col min="5132" max="5132" width="75.42578125" style="146" customWidth="1"/>
    <col min="5133" max="5133" width="45.28515625" style="146" customWidth="1"/>
    <col min="5134" max="5376" width="9.140625" style="146"/>
    <col min="5377" max="5377" width="4.42578125" style="146" customWidth="1"/>
    <col min="5378" max="5378" width="11.5703125" style="146" customWidth="1"/>
    <col min="5379" max="5379" width="40.42578125" style="146" customWidth="1"/>
    <col min="5380" max="5380" width="5.5703125" style="146" customWidth="1"/>
    <col min="5381" max="5381" width="8.5703125" style="146" customWidth="1"/>
    <col min="5382" max="5382" width="9.85546875" style="146" customWidth="1"/>
    <col min="5383" max="5383" width="13.85546875" style="146" customWidth="1"/>
    <col min="5384" max="5387" width="9.140625" style="146"/>
    <col min="5388" max="5388" width="75.42578125" style="146" customWidth="1"/>
    <col min="5389" max="5389" width="45.28515625" style="146" customWidth="1"/>
    <col min="5390" max="5632" width="9.140625" style="146"/>
    <col min="5633" max="5633" width="4.42578125" style="146" customWidth="1"/>
    <col min="5634" max="5634" width="11.5703125" style="146" customWidth="1"/>
    <col min="5635" max="5635" width="40.42578125" style="146" customWidth="1"/>
    <col min="5636" max="5636" width="5.5703125" style="146" customWidth="1"/>
    <col min="5637" max="5637" width="8.5703125" style="146" customWidth="1"/>
    <col min="5638" max="5638" width="9.85546875" style="146" customWidth="1"/>
    <col min="5639" max="5639" width="13.85546875" style="146" customWidth="1"/>
    <col min="5640" max="5643" width="9.140625" style="146"/>
    <col min="5644" max="5644" width="75.42578125" style="146" customWidth="1"/>
    <col min="5645" max="5645" width="45.28515625" style="146" customWidth="1"/>
    <col min="5646" max="5888" width="9.140625" style="146"/>
    <col min="5889" max="5889" width="4.42578125" style="146" customWidth="1"/>
    <col min="5890" max="5890" width="11.5703125" style="146" customWidth="1"/>
    <col min="5891" max="5891" width="40.42578125" style="146" customWidth="1"/>
    <col min="5892" max="5892" width="5.5703125" style="146" customWidth="1"/>
    <col min="5893" max="5893" width="8.5703125" style="146" customWidth="1"/>
    <col min="5894" max="5894" width="9.85546875" style="146" customWidth="1"/>
    <col min="5895" max="5895" width="13.85546875" style="146" customWidth="1"/>
    <col min="5896" max="5899" width="9.140625" style="146"/>
    <col min="5900" max="5900" width="75.42578125" style="146" customWidth="1"/>
    <col min="5901" max="5901" width="45.28515625" style="146" customWidth="1"/>
    <col min="5902" max="6144" width="9.140625" style="146"/>
    <col min="6145" max="6145" width="4.42578125" style="146" customWidth="1"/>
    <col min="6146" max="6146" width="11.5703125" style="146" customWidth="1"/>
    <col min="6147" max="6147" width="40.42578125" style="146" customWidth="1"/>
    <col min="6148" max="6148" width="5.5703125" style="146" customWidth="1"/>
    <col min="6149" max="6149" width="8.5703125" style="146" customWidth="1"/>
    <col min="6150" max="6150" width="9.85546875" style="146" customWidth="1"/>
    <col min="6151" max="6151" width="13.85546875" style="146" customWidth="1"/>
    <col min="6152" max="6155" width="9.140625" style="146"/>
    <col min="6156" max="6156" width="75.42578125" style="146" customWidth="1"/>
    <col min="6157" max="6157" width="45.28515625" style="146" customWidth="1"/>
    <col min="6158" max="6400" width="9.140625" style="146"/>
    <col min="6401" max="6401" width="4.42578125" style="146" customWidth="1"/>
    <col min="6402" max="6402" width="11.5703125" style="146" customWidth="1"/>
    <col min="6403" max="6403" width="40.42578125" style="146" customWidth="1"/>
    <col min="6404" max="6404" width="5.5703125" style="146" customWidth="1"/>
    <col min="6405" max="6405" width="8.5703125" style="146" customWidth="1"/>
    <col min="6406" max="6406" width="9.85546875" style="146" customWidth="1"/>
    <col min="6407" max="6407" width="13.85546875" style="146" customWidth="1"/>
    <col min="6408" max="6411" width="9.140625" style="146"/>
    <col min="6412" max="6412" width="75.42578125" style="146" customWidth="1"/>
    <col min="6413" max="6413" width="45.28515625" style="146" customWidth="1"/>
    <col min="6414" max="6656" width="9.140625" style="146"/>
    <col min="6657" max="6657" width="4.42578125" style="146" customWidth="1"/>
    <col min="6658" max="6658" width="11.5703125" style="146" customWidth="1"/>
    <col min="6659" max="6659" width="40.42578125" style="146" customWidth="1"/>
    <col min="6660" max="6660" width="5.5703125" style="146" customWidth="1"/>
    <col min="6661" max="6661" width="8.5703125" style="146" customWidth="1"/>
    <col min="6662" max="6662" width="9.85546875" style="146" customWidth="1"/>
    <col min="6663" max="6663" width="13.85546875" style="146" customWidth="1"/>
    <col min="6664" max="6667" width="9.140625" style="146"/>
    <col min="6668" max="6668" width="75.42578125" style="146" customWidth="1"/>
    <col min="6669" max="6669" width="45.28515625" style="146" customWidth="1"/>
    <col min="6670" max="6912" width="9.140625" style="146"/>
    <col min="6913" max="6913" width="4.42578125" style="146" customWidth="1"/>
    <col min="6914" max="6914" width="11.5703125" style="146" customWidth="1"/>
    <col min="6915" max="6915" width="40.42578125" style="146" customWidth="1"/>
    <col min="6916" max="6916" width="5.5703125" style="146" customWidth="1"/>
    <col min="6917" max="6917" width="8.5703125" style="146" customWidth="1"/>
    <col min="6918" max="6918" width="9.85546875" style="146" customWidth="1"/>
    <col min="6919" max="6919" width="13.85546875" style="146" customWidth="1"/>
    <col min="6920" max="6923" width="9.140625" style="146"/>
    <col min="6924" max="6924" width="75.42578125" style="146" customWidth="1"/>
    <col min="6925" max="6925" width="45.28515625" style="146" customWidth="1"/>
    <col min="6926" max="7168" width="9.140625" style="146"/>
    <col min="7169" max="7169" width="4.42578125" style="146" customWidth="1"/>
    <col min="7170" max="7170" width="11.5703125" style="146" customWidth="1"/>
    <col min="7171" max="7171" width="40.42578125" style="146" customWidth="1"/>
    <col min="7172" max="7172" width="5.5703125" style="146" customWidth="1"/>
    <col min="7173" max="7173" width="8.5703125" style="146" customWidth="1"/>
    <col min="7174" max="7174" width="9.85546875" style="146" customWidth="1"/>
    <col min="7175" max="7175" width="13.85546875" style="146" customWidth="1"/>
    <col min="7176" max="7179" width="9.140625" style="146"/>
    <col min="7180" max="7180" width="75.42578125" style="146" customWidth="1"/>
    <col min="7181" max="7181" width="45.28515625" style="146" customWidth="1"/>
    <col min="7182" max="7424" width="9.140625" style="146"/>
    <col min="7425" max="7425" width="4.42578125" style="146" customWidth="1"/>
    <col min="7426" max="7426" width="11.5703125" style="146" customWidth="1"/>
    <col min="7427" max="7427" width="40.42578125" style="146" customWidth="1"/>
    <col min="7428" max="7428" width="5.5703125" style="146" customWidth="1"/>
    <col min="7429" max="7429" width="8.5703125" style="146" customWidth="1"/>
    <col min="7430" max="7430" width="9.85546875" style="146" customWidth="1"/>
    <col min="7431" max="7431" width="13.85546875" style="146" customWidth="1"/>
    <col min="7432" max="7435" width="9.140625" style="146"/>
    <col min="7436" max="7436" width="75.42578125" style="146" customWidth="1"/>
    <col min="7437" max="7437" width="45.28515625" style="146" customWidth="1"/>
    <col min="7438" max="7680" width="9.140625" style="146"/>
    <col min="7681" max="7681" width="4.42578125" style="146" customWidth="1"/>
    <col min="7682" max="7682" width="11.5703125" style="146" customWidth="1"/>
    <col min="7683" max="7683" width="40.42578125" style="146" customWidth="1"/>
    <col min="7684" max="7684" width="5.5703125" style="146" customWidth="1"/>
    <col min="7685" max="7685" width="8.5703125" style="146" customWidth="1"/>
    <col min="7686" max="7686" width="9.85546875" style="146" customWidth="1"/>
    <col min="7687" max="7687" width="13.85546875" style="146" customWidth="1"/>
    <col min="7688" max="7691" width="9.140625" style="146"/>
    <col min="7692" max="7692" width="75.42578125" style="146" customWidth="1"/>
    <col min="7693" max="7693" width="45.28515625" style="146" customWidth="1"/>
    <col min="7694" max="7936" width="9.140625" style="146"/>
    <col min="7937" max="7937" width="4.42578125" style="146" customWidth="1"/>
    <col min="7938" max="7938" width="11.5703125" style="146" customWidth="1"/>
    <col min="7939" max="7939" width="40.42578125" style="146" customWidth="1"/>
    <col min="7940" max="7940" width="5.5703125" style="146" customWidth="1"/>
    <col min="7941" max="7941" width="8.5703125" style="146" customWidth="1"/>
    <col min="7942" max="7942" width="9.85546875" style="146" customWidth="1"/>
    <col min="7943" max="7943" width="13.85546875" style="146" customWidth="1"/>
    <col min="7944" max="7947" width="9.140625" style="146"/>
    <col min="7948" max="7948" width="75.42578125" style="146" customWidth="1"/>
    <col min="7949" max="7949" width="45.28515625" style="146" customWidth="1"/>
    <col min="7950" max="8192" width="9.140625" style="146"/>
    <col min="8193" max="8193" width="4.42578125" style="146" customWidth="1"/>
    <col min="8194" max="8194" width="11.5703125" style="146" customWidth="1"/>
    <col min="8195" max="8195" width="40.42578125" style="146" customWidth="1"/>
    <col min="8196" max="8196" width="5.5703125" style="146" customWidth="1"/>
    <col min="8197" max="8197" width="8.5703125" style="146" customWidth="1"/>
    <col min="8198" max="8198" width="9.85546875" style="146" customWidth="1"/>
    <col min="8199" max="8199" width="13.85546875" style="146" customWidth="1"/>
    <col min="8200" max="8203" width="9.140625" style="146"/>
    <col min="8204" max="8204" width="75.42578125" style="146" customWidth="1"/>
    <col min="8205" max="8205" width="45.28515625" style="146" customWidth="1"/>
    <col min="8206" max="8448" width="9.140625" style="146"/>
    <col min="8449" max="8449" width="4.42578125" style="146" customWidth="1"/>
    <col min="8450" max="8450" width="11.5703125" style="146" customWidth="1"/>
    <col min="8451" max="8451" width="40.42578125" style="146" customWidth="1"/>
    <col min="8452" max="8452" width="5.5703125" style="146" customWidth="1"/>
    <col min="8453" max="8453" width="8.5703125" style="146" customWidth="1"/>
    <col min="8454" max="8454" width="9.85546875" style="146" customWidth="1"/>
    <col min="8455" max="8455" width="13.85546875" style="146" customWidth="1"/>
    <col min="8456" max="8459" width="9.140625" style="146"/>
    <col min="8460" max="8460" width="75.42578125" style="146" customWidth="1"/>
    <col min="8461" max="8461" width="45.28515625" style="146" customWidth="1"/>
    <col min="8462" max="8704" width="9.140625" style="146"/>
    <col min="8705" max="8705" width="4.42578125" style="146" customWidth="1"/>
    <col min="8706" max="8706" width="11.5703125" style="146" customWidth="1"/>
    <col min="8707" max="8707" width="40.42578125" style="146" customWidth="1"/>
    <col min="8708" max="8708" width="5.5703125" style="146" customWidth="1"/>
    <col min="8709" max="8709" width="8.5703125" style="146" customWidth="1"/>
    <col min="8710" max="8710" width="9.85546875" style="146" customWidth="1"/>
    <col min="8711" max="8711" width="13.85546875" style="146" customWidth="1"/>
    <col min="8712" max="8715" width="9.140625" style="146"/>
    <col min="8716" max="8716" width="75.42578125" style="146" customWidth="1"/>
    <col min="8717" max="8717" width="45.28515625" style="146" customWidth="1"/>
    <col min="8718" max="8960" width="9.140625" style="146"/>
    <col min="8961" max="8961" width="4.42578125" style="146" customWidth="1"/>
    <col min="8962" max="8962" width="11.5703125" style="146" customWidth="1"/>
    <col min="8963" max="8963" width="40.42578125" style="146" customWidth="1"/>
    <col min="8964" max="8964" width="5.5703125" style="146" customWidth="1"/>
    <col min="8965" max="8965" width="8.5703125" style="146" customWidth="1"/>
    <col min="8966" max="8966" width="9.85546875" style="146" customWidth="1"/>
    <col min="8967" max="8967" width="13.85546875" style="146" customWidth="1"/>
    <col min="8968" max="8971" width="9.140625" style="146"/>
    <col min="8972" max="8972" width="75.42578125" style="146" customWidth="1"/>
    <col min="8973" max="8973" width="45.28515625" style="146" customWidth="1"/>
    <col min="8974" max="9216" width="9.140625" style="146"/>
    <col min="9217" max="9217" width="4.42578125" style="146" customWidth="1"/>
    <col min="9218" max="9218" width="11.5703125" style="146" customWidth="1"/>
    <col min="9219" max="9219" width="40.42578125" style="146" customWidth="1"/>
    <col min="9220" max="9220" width="5.5703125" style="146" customWidth="1"/>
    <col min="9221" max="9221" width="8.5703125" style="146" customWidth="1"/>
    <col min="9222" max="9222" width="9.85546875" style="146" customWidth="1"/>
    <col min="9223" max="9223" width="13.85546875" style="146" customWidth="1"/>
    <col min="9224" max="9227" width="9.140625" style="146"/>
    <col min="9228" max="9228" width="75.42578125" style="146" customWidth="1"/>
    <col min="9229" max="9229" width="45.28515625" style="146" customWidth="1"/>
    <col min="9230" max="9472" width="9.140625" style="146"/>
    <col min="9473" max="9473" width="4.42578125" style="146" customWidth="1"/>
    <col min="9474" max="9474" width="11.5703125" style="146" customWidth="1"/>
    <col min="9475" max="9475" width="40.42578125" style="146" customWidth="1"/>
    <col min="9476" max="9476" width="5.5703125" style="146" customWidth="1"/>
    <col min="9477" max="9477" width="8.5703125" style="146" customWidth="1"/>
    <col min="9478" max="9478" width="9.85546875" style="146" customWidth="1"/>
    <col min="9479" max="9479" width="13.85546875" style="146" customWidth="1"/>
    <col min="9480" max="9483" width="9.140625" style="146"/>
    <col min="9484" max="9484" width="75.42578125" style="146" customWidth="1"/>
    <col min="9485" max="9485" width="45.28515625" style="146" customWidth="1"/>
    <col min="9486" max="9728" width="9.140625" style="146"/>
    <col min="9729" max="9729" width="4.42578125" style="146" customWidth="1"/>
    <col min="9730" max="9730" width="11.5703125" style="146" customWidth="1"/>
    <col min="9731" max="9731" width="40.42578125" style="146" customWidth="1"/>
    <col min="9732" max="9732" width="5.5703125" style="146" customWidth="1"/>
    <col min="9733" max="9733" width="8.5703125" style="146" customWidth="1"/>
    <col min="9734" max="9734" width="9.85546875" style="146" customWidth="1"/>
    <col min="9735" max="9735" width="13.85546875" style="146" customWidth="1"/>
    <col min="9736" max="9739" width="9.140625" style="146"/>
    <col min="9740" max="9740" width="75.42578125" style="146" customWidth="1"/>
    <col min="9741" max="9741" width="45.28515625" style="146" customWidth="1"/>
    <col min="9742" max="9984" width="9.140625" style="146"/>
    <col min="9985" max="9985" width="4.42578125" style="146" customWidth="1"/>
    <col min="9986" max="9986" width="11.5703125" style="146" customWidth="1"/>
    <col min="9987" max="9987" width="40.42578125" style="146" customWidth="1"/>
    <col min="9988" max="9988" width="5.5703125" style="146" customWidth="1"/>
    <col min="9989" max="9989" width="8.5703125" style="146" customWidth="1"/>
    <col min="9990" max="9990" width="9.85546875" style="146" customWidth="1"/>
    <col min="9991" max="9991" width="13.85546875" style="146" customWidth="1"/>
    <col min="9992" max="9995" width="9.140625" style="146"/>
    <col min="9996" max="9996" width="75.42578125" style="146" customWidth="1"/>
    <col min="9997" max="9997" width="45.28515625" style="146" customWidth="1"/>
    <col min="9998" max="10240" width="9.140625" style="146"/>
    <col min="10241" max="10241" width="4.42578125" style="146" customWidth="1"/>
    <col min="10242" max="10242" width="11.5703125" style="146" customWidth="1"/>
    <col min="10243" max="10243" width="40.42578125" style="146" customWidth="1"/>
    <col min="10244" max="10244" width="5.5703125" style="146" customWidth="1"/>
    <col min="10245" max="10245" width="8.5703125" style="146" customWidth="1"/>
    <col min="10246" max="10246" width="9.85546875" style="146" customWidth="1"/>
    <col min="10247" max="10247" width="13.85546875" style="146" customWidth="1"/>
    <col min="10248" max="10251" width="9.140625" style="146"/>
    <col min="10252" max="10252" width="75.42578125" style="146" customWidth="1"/>
    <col min="10253" max="10253" width="45.28515625" style="146" customWidth="1"/>
    <col min="10254" max="10496" width="9.140625" style="146"/>
    <col min="10497" max="10497" width="4.42578125" style="146" customWidth="1"/>
    <col min="10498" max="10498" width="11.5703125" style="146" customWidth="1"/>
    <col min="10499" max="10499" width="40.42578125" style="146" customWidth="1"/>
    <col min="10500" max="10500" width="5.5703125" style="146" customWidth="1"/>
    <col min="10501" max="10501" width="8.5703125" style="146" customWidth="1"/>
    <col min="10502" max="10502" width="9.85546875" style="146" customWidth="1"/>
    <col min="10503" max="10503" width="13.85546875" style="146" customWidth="1"/>
    <col min="10504" max="10507" width="9.140625" style="146"/>
    <col min="10508" max="10508" width="75.42578125" style="146" customWidth="1"/>
    <col min="10509" max="10509" width="45.28515625" style="146" customWidth="1"/>
    <col min="10510" max="10752" width="9.140625" style="146"/>
    <col min="10753" max="10753" width="4.42578125" style="146" customWidth="1"/>
    <col min="10754" max="10754" width="11.5703125" style="146" customWidth="1"/>
    <col min="10755" max="10755" width="40.42578125" style="146" customWidth="1"/>
    <col min="10756" max="10756" width="5.5703125" style="146" customWidth="1"/>
    <col min="10757" max="10757" width="8.5703125" style="146" customWidth="1"/>
    <col min="10758" max="10758" width="9.85546875" style="146" customWidth="1"/>
    <col min="10759" max="10759" width="13.85546875" style="146" customWidth="1"/>
    <col min="10760" max="10763" width="9.140625" style="146"/>
    <col min="10764" max="10764" width="75.42578125" style="146" customWidth="1"/>
    <col min="10765" max="10765" width="45.28515625" style="146" customWidth="1"/>
    <col min="10766" max="11008" width="9.140625" style="146"/>
    <col min="11009" max="11009" width="4.42578125" style="146" customWidth="1"/>
    <col min="11010" max="11010" width="11.5703125" style="146" customWidth="1"/>
    <col min="11011" max="11011" width="40.42578125" style="146" customWidth="1"/>
    <col min="11012" max="11012" width="5.5703125" style="146" customWidth="1"/>
    <col min="11013" max="11013" width="8.5703125" style="146" customWidth="1"/>
    <col min="11014" max="11014" width="9.85546875" style="146" customWidth="1"/>
    <col min="11015" max="11015" width="13.85546875" style="146" customWidth="1"/>
    <col min="11016" max="11019" width="9.140625" style="146"/>
    <col min="11020" max="11020" width="75.42578125" style="146" customWidth="1"/>
    <col min="11021" max="11021" width="45.28515625" style="146" customWidth="1"/>
    <col min="11022" max="11264" width="9.140625" style="146"/>
    <col min="11265" max="11265" width="4.42578125" style="146" customWidth="1"/>
    <col min="11266" max="11266" width="11.5703125" style="146" customWidth="1"/>
    <col min="11267" max="11267" width="40.42578125" style="146" customWidth="1"/>
    <col min="11268" max="11268" width="5.5703125" style="146" customWidth="1"/>
    <col min="11269" max="11269" width="8.5703125" style="146" customWidth="1"/>
    <col min="11270" max="11270" width="9.85546875" style="146" customWidth="1"/>
    <col min="11271" max="11271" width="13.85546875" style="146" customWidth="1"/>
    <col min="11272" max="11275" width="9.140625" style="146"/>
    <col min="11276" max="11276" width="75.42578125" style="146" customWidth="1"/>
    <col min="11277" max="11277" width="45.28515625" style="146" customWidth="1"/>
    <col min="11278" max="11520" width="9.140625" style="146"/>
    <col min="11521" max="11521" width="4.42578125" style="146" customWidth="1"/>
    <col min="11522" max="11522" width="11.5703125" style="146" customWidth="1"/>
    <col min="11523" max="11523" width="40.42578125" style="146" customWidth="1"/>
    <col min="11524" max="11524" width="5.5703125" style="146" customWidth="1"/>
    <col min="11525" max="11525" width="8.5703125" style="146" customWidth="1"/>
    <col min="11526" max="11526" width="9.85546875" style="146" customWidth="1"/>
    <col min="11527" max="11527" width="13.85546875" style="146" customWidth="1"/>
    <col min="11528" max="11531" width="9.140625" style="146"/>
    <col min="11532" max="11532" width="75.42578125" style="146" customWidth="1"/>
    <col min="11533" max="11533" width="45.28515625" style="146" customWidth="1"/>
    <col min="11534" max="11776" width="9.140625" style="146"/>
    <col min="11777" max="11777" width="4.42578125" style="146" customWidth="1"/>
    <col min="11778" max="11778" width="11.5703125" style="146" customWidth="1"/>
    <col min="11779" max="11779" width="40.42578125" style="146" customWidth="1"/>
    <col min="11780" max="11780" width="5.5703125" style="146" customWidth="1"/>
    <col min="11781" max="11781" width="8.5703125" style="146" customWidth="1"/>
    <col min="11782" max="11782" width="9.85546875" style="146" customWidth="1"/>
    <col min="11783" max="11783" width="13.85546875" style="146" customWidth="1"/>
    <col min="11784" max="11787" width="9.140625" style="146"/>
    <col min="11788" max="11788" width="75.42578125" style="146" customWidth="1"/>
    <col min="11789" max="11789" width="45.28515625" style="146" customWidth="1"/>
    <col min="11790" max="12032" width="9.140625" style="146"/>
    <col min="12033" max="12033" width="4.42578125" style="146" customWidth="1"/>
    <col min="12034" max="12034" width="11.5703125" style="146" customWidth="1"/>
    <col min="12035" max="12035" width="40.42578125" style="146" customWidth="1"/>
    <col min="12036" max="12036" width="5.5703125" style="146" customWidth="1"/>
    <col min="12037" max="12037" width="8.5703125" style="146" customWidth="1"/>
    <col min="12038" max="12038" width="9.85546875" style="146" customWidth="1"/>
    <col min="12039" max="12039" width="13.85546875" style="146" customWidth="1"/>
    <col min="12040" max="12043" width="9.140625" style="146"/>
    <col min="12044" max="12044" width="75.42578125" style="146" customWidth="1"/>
    <col min="12045" max="12045" width="45.28515625" style="146" customWidth="1"/>
    <col min="12046" max="12288" width="9.140625" style="146"/>
    <col min="12289" max="12289" width="4.42578125" style="146" customWidth="1"/>
    <col min="12290" max="12290" width="11.5703125" style="146" customWidth="1"/>
    <col min="12291" max="12291" width="40.42578125" style="146" customWidth="1"/>
    <col min="12292" max="12292" width="5.5703125" style="146" customWidth="1"/>
    <col min="12293" max="12293" width="8.5703125" style="146" customWidth="1"/>
    <col min="12294" max="12294" width="9.85546875" style="146" customWidth="1"/>
    <col min="12295" max="12295" width="13.85546875" style="146" customWidth="1"/>
    <col min="12296" max="12299" width="9.140625" style="146"/>
    <col min="12300" max="12300" width="75.42578125" style="146" customWidth="1"/>
    <col min="12301" max="12301" width="45.28515625" style="146" customWidth="1"/>
    <col min="12302" max="12544" width="9.140625" style="146"/>
    <col min="12545" max="12545" width="4.42578125" style="146" customWidth="1"/>
    <col min="12546" max="12546" width="11.5703125" style="146" customWidth="1"/>
    <col min="12547" max="12547" width="40.42578125" style="146" customWidth="1"/>
    <col min="12548" max="12548" width="5.5703125" style="146" customWidth="1"/>
    <col min="12549" max="12549" width="8.5703125" style="146" customWidth="1"/>
    <col min="12550" max="12550" width="9.85546875" style="146" customWidth="1"/>
    <col min="12551" max="12551" width="13.85546875" style="146" customWidth="1"/>
    <col min="12552" max="12555" width="9.140625" style="146"/>
    <col min="12556" max="12556" width="75.42578125" style="146" customWidth="1"/>
    <col min="12557" max="12557" width="45.28515625" style="146" customWidth="1"/>
    <col min="12558" max="12800" width="9.140625" style="146"/>
    <col min="12801" max="12801" width="4.42578125" style="146" customWidth="1"/>
    <col min="12802" max="12802" width="11.5703125" style="146" customWidth="1"/>
    <col min="12803" max="12803" width="40.42578125" style="146" customWidth="1"/>
    <col min="12804" max="12804" width="5.5703125" style="146" customWidth="1"/>
    <col min="12805" max="12805" width="8.5703125" style="146" customWidth="1"/>
    <col min="12806" max="12806" width="9.85546875" style="146" customWidth="1"/>
    <col min="12807" max="12807" width="13.85546875" style="146" customWidth="1"/>
    <col min="12808" max="12811" width="9.140625" style="146"/>
    <col min="12812" max="12812" width="75.42578125" style="146" customWidth="1"/>
    <col min="12813" max="12813" width="45.28515625" style="146" customWidth="1"/>
    <col min="12814" max="13056" width="9.140625" style="146"/>
    <col min="13057" max="13057" width="4.42578125" style="146" customWidth="1"/>
    <col min="13058" max="13058" width="11.5703125" style="146" customWidth="1"/>
    <col min="13059" max="13059" width="40.42578125" style="146" customWidth="1"/>
    <col min="13060" max="13060" width="5.5703125" style="146" customWidth="1"/>
    <col min="13061" max="13061" width="8.5703125" style="146" customWidth="1"/>
    <col min="13062" max="13062" width="9.85546875" style="146" customWidth="1"/>
    <col min="13063" max="13063" width="13.85546875" style="146" customWidth="1"/>
    <col min="13064" max="13067" width="9.140625" style="146"/>
    <col min="13068" max="13068" width="75.42578125" style="146" customWidth="1"/>
    <col min="13069" max="13069" width="45.28515625" style="146" customWidth="1"/>
    <col min="13070" max="13312" width="9.140625" style="146"/>
    <col min="13313" max="13313" width="4.42578125" style="146" customWidth="1"/>
    <col min="13314" max="13314" width="11.5703125" style="146" customWidth="1"/>
    <col min="13315" max="13315" width="40.42578125" style="146" customWidth="1"/>
    <col min="13316" max="13316" width="5.5703125" style="146" customWidth="1"/>
    <col min="13317" max="13317" width="8.5703125" style="146" customWidth="1"/>
    <col min="13318" max="13318" width="9.85546875" style="146" customWidth="1"/>
    <col min="13319" max="13319" width="13.85546875" style="146" customWidth="1"/>
    <col min="13320" max="13323" width="9.140625" style="146"/>
    <col min="13324" max="13324" width="75.42578125" style="146" customWidth="1"/>
    <col min="13325" max="13325" width="45.28515625" style="146" customWidth="1"/>
    <col min="13326" max="13568" width="9.140625" style="146"/>
    <col min="13569" max="13569" width="4.42578125" style="146" customWidth="1"/>
    <col min="13570" max="13570" width="11.5703125" style="146" customWidth="1"/>
    <col min="13571" max="13571" width="40.42578125" style="146" customWidth="1"/>
    <col min="13572" max="13572" width="5.5703125" style="146" customWidth="1"/>
    <col min="13573" max="13573" width="8.5703125" style="146" customWidth="1"/>
    <col min="13574" max="13574" width="9.85546875" style="146" customWidth="1"/>
    <col min="13575" max="13575" width="13.85546875" style="146" customWidth="1"/>
    <col min="13576" max="13579" width="9.140625" style="146"/>
    <col min="13580" max="13580" width="75.42578125" style="146" customWidth="1"/>
    <col min="13581" max="13581" width="45.28515625" style="146" customWidth="1"/>
    <col min="13582" max="13824" width="9.140625" style="146"/>
    <col min="13825" max="13825" width="4.42578125" style="146" customWidth="1"/>
    <col min="13826" max="13826" width="11.5703125" style="146" customWidth="1"/>
    <col min="13827" max="13827" width="40.42578125" style="146" customWidth="1"/>
    <col min="13828" max="13828" width="5.5703125" style="146" customWidth="1"/>
    <col min="13829" max="13829" width="8.5703125" style="146" customWidth="1"/>
    <col min="13830" max="13830" width="9.85546875" style="146" customWidth="1"/>
    <col min="13831" max="13831" width="13.85546875" style="146" customWidth="1"/>
    <col min="13832" max="13835" width="9.140625" style="146"/>
    <col min="13836" max="13836" width="75.42578125" style="146" customWidth="1"/>
    <col min="13837" max="13837" width="45.28515625" style="146" customWidth="1"/>
    <col min="13838" max="14080" width="9.140625" style="146"/>
    <col min="14081" max="14081" width="4.42578125" style="146" customWidth="1"/>
    <col min="14082" max="14082" width="11.5703125" style="146" customWidth="1"/>
    <col min="14083" max="14083" width="40.42578125" style="146" customWidth="1"/>
    <col min="14084" max="14084" width="5.5703125" style="146" customWidth="1"/>
    <col min="14085" max="14085" width="8.5703125" style="146" customWidth="1"/>
    <col min="14086" max="14086" width="9.85546875" style="146" customWidth="1"/>
    <col min="14087" max="14087" width="13.85546875" style="146" customWidth="1"/>
    <col min="14088" max="14091" width="9.140625" style="146"/>
    <col min="14092" max="14092" width="75.42578125" style="146" customWidth="1"/>
    <col min="14093" max="14093" width="45.28515625" style="146" customWidth="1"/>
    <col min="14094" max="14336" width="9.140625" style="146"/>
    <col min="14337" max="14337" width="4.42578125" style="146" customWidth="1"/>
    <col min="14338" max="14338" width="11.5703125" style="146" customWidth="1"/>
    <col min="14339" max="14339" width="40.42578125" style="146" customWidth="1"/>
    <col min="14340" max="14340" width="5.5703125" style="146" customWidth="1"/>
    <col min="14341" max="14341" width="8.5703125" style="146" customWidth="1"/>
    <col min="14342" max="14342" width="9.85546875" style="146" customWidth="1"/>
    <col min="14343" max="14343" width="13.85546875" style="146" customWidth="1"/>
    <col min="14344" max="14347" width="9.140625" style="146"/>
    <col min="14348" max="14348" width="75.42578125" style="146" customWidth="1"/>
    <col min="14349" max="14349" width="45.28515625" style="146" customWidth="1"/>
    <col min="14350" max="14592" width="9.140625" style="146"/>
    <col min="14593" max="14593" width="4.42578125" style="146" customWidth="1"/>
    <col min="14594" max="14594" width="11.5703125" style="146" customWidth="1"/>
    <col min="14595" max="14595" width="40.42578125" style="146" customWidth="1"/>
    <col min="14596" max="14596" width="5.5703125" style="146" customWidth="1"/>
    <col min="14597" max="14597" width="8.5703125" style="146" customWidth="1"/>
    <col min="14598" max="14598" width="9.85546875" style="146" customWidth="1"/>
    <col min="14599" max="14599" width="13.85546875" style="146" customWidth="1"/>
    <col min="14600" max="14603" width="9.140625" style="146"/>
    <col min="14604" max="14604" width="75.42578125" style="146" customWidth="1"/>
    <col min="14605" max="14605" width="45.28515625" style="146" customWidth="1"/>
    <col min="14606" max="14848" width="9.140625" style="146"/>
    <col min="14849" max="14849" width="4.42578125" style="146" customWidth="1"/>
    <col min="14850" max="14850" width="11.5703125" style="146" customWidth="1"/>
    <col min="14851" max="14851" width="40.42578125" style="146" customWidth="1"/>
    <col min="14852" max="14852" width="5.5703125" style="146" customWidth="1"/>
    <col min="14853" max="14853" width="8.5703125" style="146" customWidth="1"/>
    <col min="14854" max="14854" width="9.85546875" style="146" customWidth="1"/>
    <col min="14855" max="14855" width="13.85546875" style="146" customWidth="1"/>
    <col min="14856" max="14859" width="9.140625" style="146"/>
    <col min="14860" max="14860" width="75.42578125" style="146" customWidth="1"/>
    <col min="14861" max="14861" width="45.28515625" style="146" customWidth="1"/>
    <col min="14862" max="15104" width="9.140625" style="146"/>
    <col min="15105" max="15105" width="4.42578125" style="146" customWidth="1"/>
    <col min="15106" max="15106" width="11.5703125" style="146" customWidth="1"/>
    <col min="15107" max="15107" width="40.42578125" style="146" customWidth="1"/>
    <col min="15108" max="15108" width="5.5703125" style="146" customWidth="1"/>
    <col min="15109" max="15109" width="8.5703125" style="146" customWidth="1"/>
    <col min="15110" max="15110" width="9.85546875" style="146" customWidth="1"/>
    <col min="15111" max="15111" width="13.85546875" style="146" customWidth="1"/>
    <col min="15112" max="15115" width="9.140625" style="146"/>
    <col min="15116" max="15116" width="75.42578125" style="146" customWidth="1"/>
    <col min="15117" max="15117" width="45.28515625" style="146" customWidth="1"/>
    <col min="15118" max="15360" width="9.140625" style="146"/>
    <col min="15361" max="15361" width="4.42578125" style="146" customWidth="1"/>
    <col min="15362" max="15362" width="11.5703125" style="146" customWidth="1"/>
    <col min="15363" max="15363" width="40.42578125" style="146" customWidth="1"/>
    <col min="15364" max="15364" width="5.5703125" style="146" customWidth="1"/>
    <col min="15365" max="15365" width="8.5703125" style="146" customWidth="1"/>
    <col min="15366" max="15366" width="9.85546875" style="146" customWidth="1"/>
    <col min="15367" max="15367" width="13.85546875" style="146" customWidth="1"/>
    <col min="15368" max="15371" width="9.140625" style="146"/>
    <col min="15372" max="15372" width="75.42578125" style="146" customWidth="1"/>
    <col min="15373" max="15373" width="45.28515625" style="146" customWidth="1"/>
    <col min="15374" max="15616" width="9.140625" style="146"/>
    <col min="15617" max="15617" width="4.42578125" style="146" customWidth="1"/>
    <col min="15618" max="15618" width="11.5703125" style="146" customWidth="1"/>
    <col min="15619" max="15619" width="40.42578125" style="146" customWidth="1"/>
    <col min="15620" max="15620" width="5.5703125" style="146" customWidth="1"/>
    <col min="15621" max="15621" width="8.5703125" style="146" customWidth="1"/>
    <col min="15622" max="15622" width="9.85546875" style="146" customWidth="1"/>
    <col min="15623" max="15623" width="13.85546875" style="146" customWidth="1"/>
    <col min="15624" max="15627" width="9.140625" style="146"/>
    <col min="15628" max="15628" width="75.42578125" style="146" customWidth="1"/>
    <col min="15629" max="15629" width="45.28515625" style="146" customWidth="1"/>
    <col min="15630" max="15872" width="9.140625" style="146"/>
    <col min="15873" max="15873" width="4.42578125" style="146" customWidth="1"/>
    <col min="15874" max="15874" width="11.5703125" style="146" customWidth="1"/>
    <col min="15875" max="15875" width="40.42578125" style="146" customWidth="1"/>
    <col min="15876" max="15876" width="5.5703125" style="146" customWidth="1"/>
    <col min="15877" max="15877" width="8.5703125" style="146" customWidth="1"/>
    <col min="15878" max="15878" width="9.85546875" style="146" customWidth="1"/>
    <col min="15879" max="15879" width="13.85546875" style="146" customWidth="1"/>
    <col min="15880" max="15883" width="9.140625" style="146"/>
    <col min="15884" max="15884" width="75.42578125" style="146" customWidth="1"/>
    <col min="15885" max="15885" width="45.28515625" style="146" customWidth="1"/>
    <col min="15886" max="16128" width="9.140625" style="146"/>
    <col min="16129" max="16129" width="4.42578125" style="146" customWidth="1"/>
    <col min="16130" max="16130" width="11.5703125" style="146" customWidth="1"/>
    <col min="16131" max="16131" width="40.42578125" style="146" customWidth="1"/>
    <col min="16132" max="16132" width="5.5703125" style="146" customWidth="1"/>
    <col min="16133" max="16133" width="8.5703125" style="146" customWidth="1"/>
    <col min="16134" max="16134" width="9.85546875" style="146" customWidth="1"/>
    <col min="16135" max="16135" width="13.85546875" style="146" customWidth="1"/>
    <col min="16136" max="16139" width="9.140625" style="146"/>
    <col min="16140" max="16140" width="75.42578125" style="146" customWidth="1"/>
    <col min="16141" max="16141" width="45.28515625" style="146" customWidth="1"/>
    <col min="16142" max="16384" width="9.140625" style="146"/>
  </cols>
  <sheetData>
    <row r="1" spans="1:104" ht="15.75">
      <c r="A1" s="463" t="s">
        <v>0</v>
      </c>
      <c r="B1" s="463"/>
      <c r="C1" s="463"/>
      <c r="D1" s="463"/>
      <c r="E1" s="463"/>
      <c r="F1" s="463"/>
      <c r="G1" s="463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5" thickTop="1">
      <c r="A3" s="464" t="s">
        <v>1</v>
      </c>
      <c r="B3" s="465"/>
      <c r="C3" s="213" t="s">
        <v>368</v>
      </c>
      <c r="D3" s="214"/>
      <c r="E3" s="153" t="s">
        <v>251</v>
      </c>
      <c r="F3" s="154">
        <f>[2]Rekapitulace!H1</f>
        <v>0</v>
      </c>
      <c r="G3" s="155"/>
    </row>
    <row r="4" spans="1:104" ht="13.5" thickBot="1">
      <c r="A4" s="466" t="s">
        <v>4</v>
      </c>
      <c r="B4" s="467"/>
      <c r="C4" s="215" t="s">
        <v>369</v>
      </c>
      <c r="D4" s="157"/>
      <c r="E4" s="468">
        <f>[2]Rekapitulace!G2</f>
        <v>0</v>
      </c>
      <c r="F4" s="469"/>
      <c r="G4" s="470"/>
    </row>
    <row r="5" spans="1:104" ht="13.5" thickTop="1">
      <c r="A5" s="158"/>
      <c r="B5" s="147"/>
      <c r="C5" s="147"/>
      <c r="D5" s="147"/>
      <c r="E5" s="159"/>
      <c r="F5" s="147"/>
      <c r="G5" s="147"/>
    </row>
    <row r="6" spans="1:104">
      <c r="A6" s="160" t="s">
        <v>6</v>
      </c>
      <c r="B6" s="161" t="s">
        <v>7</v>
      </c>
      <c r="C6" s="161" t="s">
        <v>8</v>
      </c>
      <c r="D6" s="161" t="s">
        <v>9</v>
      </c>
      <c r="E6" s="161" t="s">
        <v>10</v>
      </c>
      <c r="F6" s="161" t="s">
        <v>11</v>
      </c>
      <c r="G6" s="162" t="s">
        <v>12</v>
      </c>
    </row>
    <row r="7" spans="1:104">
      <c r="A7" s="163" t="s">
        <v>13</v>
      </c>
      <c r="B7" s="164" t="s">
        <v>14</v>
      </c>
      <c r="C7" s="165" t="s">
        <v>15</v>
      </c>
      <c r="D7" s="166"/>
      <c r="E7" s="167"/>
      <c r="F7" s="167"/>
      <c r="G7" s="168"/>
      <c r="O7" s="169">
        <v>1</v>
      </c>
    </row>
    <row r="8" spans="1:104">
      <c r="A8" s="170">
        <v>1</v>
      </c>
      <c r="B8" s="171" t="s">
        <v>16</v>
      </c>
      <c r="C8" s="172" t="s">
        <v>17</v>
      </c>
      <c r="D8" s="173" t="s">
        <v>253</v>
      </c>
      <c r="E8" s="174">
        <v>200</v>
      </c>
      <c r="F8" s="174" t="s">
        <v>3</v>
      </c>
      <c r="G8" s="175" t="e">
        <f>E8*F8</f>
        <v>#VALUE!</v>
      </c>
      <c r="O8" s="169">
        <v>2</v>
      </c>
      <c r="AA8" s="146">
        <v>1</v>
      </c>
      <c r="AB8" s="146">
        <v>1</v>
      </c>
      <c r="AC8" s="146">
        <v>1</v>
      </c>
      <c r="AZ8" s="146">
        <v>1</v>
      </c>
      <c r="BA8" s="146" t="e">
        <f>IF(AZ8=1,G8,0)</f>
        <v>#VALUE!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6">
        <v>1</v>
      </c>
      <c r="CB8" s="176">
        <v>1</v>
      </c>
      <c r="CZ8" s="146">
        <v>0</v>
      </c>
    </row>
    <row r="9" spans="1:104">
      <c r="A9" s="170">
        <v>2</v>
      </c>
      <c r="B9" s="171" t="s">
        <v>370</v>
      </c>
      <c r="C9" s="172" t="s">
        <v>371</v>
      </c>
      <c r="D9" s="173" t="s">
        <v>21</v>
      </c>
      <c r="E9" s="174">
        <v>5</v>
      </c>
      <c r="F9" s="174" t="s">
        <v>3</v>
      </c>
      <c r="G9" s="175" t="e">
        <f>E9*F9</f>
        <v>#VALUE!</v>
      </c>
      <c r="O9" s="169">
        <v>2</v>
      </c>
      <c r="AA9" s="146">
        <v>1</v>
      </c>
      <c r="AB9" s="146">
        <v>1</v>
      </c>
      <c r="AC9" s="146">
        <v>1</v>
      </c>
      <c r="AZ9" s="146">
        <v>1</v>
      </c>
      <c r="BA9" s="146" t="e">
        <f>IF(AZ9=1,#REF!,0)</f>
        <v>#REF!</v>
      </c>
      <c r="BB9" s="146">
        <f>IF(AZ9=2,#REF!,0)</f>
        <v>0</v>
      </c>
      <c r="BC9" s="146">
        <f>IF(AZ9=3,#REF!,0)</f>
        <v>0</v>
      </c>
      <c r="BD9" s="146">
        <f>IF(AZ9=4,#REF!,0)</f>
        <v>0</v>
      </c>
      <c r="BE9" s="146">
        <f>IF(AZ9=5,#REF!,0)</f>
        <v>0</v>
      </c>
      <c r="CA9" s="176">
        <v>1</v>
      </c>
      <c r="CB9" s="176">
        <v>1</v>
      </c>
      <c r="CZ9" s="146">
        <v>7.0200000000000002E-3</v>
      </c>
    </row>
    <row r="10" spans="1:104">
      <c r="A10" s="170">
        <v>3</v>
      </c>
      <c r="B10" s="171" t="s">
        <v>372</v>
      </c>
      <c r="C10" s="172" t="s">
        <v>373</v>
      </c>
      <c r="D10" s="173" t="s">
        <v>21</v>
      </c>
      <c r="E10" s="174">
        <v>5</v>
      </c>
      <c r="F10" s="174" t="s">
        <v>3</v>
      </c>
      <c r="G10" s="175" t="e">
        <f>E10*F10</f>
        <v>#VALUE!</v>
      </c>
      <c r="O10" s="169">
        <v>2</v>
      </c>
      <c r="AA10" s="146">
        <v>1</v>
      </c>
      <c r="AB10" s="146">
        <v>1</v>
      </c>
      <c r="AC10" s="146">
        <v>1</v>
      </c>
      <c r="AZ10" s="146">
        <v>1</v>
      </c>
      <c r="BA10" s="146" t="e">
        <f>IF(AZ10=1,#REF!,0)</f>
        <v>#REF!</v>
      </c>
      <c r="BB10" s="146">
        <f>IF(AZ10=2,#REF!,0)</f>
        <v>0</v>
      </c>
      <c r="BC10" s="146">
        <f>IF(AZ10=3,#REF!,0)</f>
        <v>0</v>
      </c>
      <c r="BD10" s="146">
        <f>IF(AZ10=4,#REF!,0)</f>
        <v>0</v>
      </c>
      <c r="BE10" s="146">
        <f>IF(AZ10=5,#REF!,0)</f>
        <v>0</v>
      </c>
      <c r="CA10" s="176">
        <v>1</v>
      </c>
      <c r="CB10" s="176">
        <v>1</v>
      </c>
      <c r="CZ10" s="146">
        <v>0</v>
      </c>
    </row>
    <row r="11" spans="1:104">
      <c r="A11" s="170">
        <v>4</v>
      </c>
      <c r="B11" s="171" t="s">
        <v>374</v>
      </c>
      <c r="C11" s="172" t="s">
        <v>375</v>
      </c>
      <c r="D11" s="173" t="s">
        <v>25</v>
      </c>
      <c r="E11" s="174">
        <v>110</v>
      </c>
      <c r="F11" s="174" t="s">
        <v>3</v>
      </c>
      <c r="G11" s="175" t="e">
        <f>E11*F11</f>
        <v>#VALUE!</v>
      </c>
      <c r="O11" s="169">
        <v>2</v>
      </c>
      <c r="AA11" s="146">
        <v>1</v>
      </c>
      <c r="AB11" s="146">
        <v>1</v>
      </c>
      <c r="AC11" s="146">
        <v>1</v>
      </c>
      <c r="AZ11" s="146">
        <v>1</v>
      </c>
      <c r="BA11" s="146" t="e">
        <f>IF(AZ11=1,#REF!,0)</f>
        <v>#REF!</v>
      </c>
      <c r="BB11" s="146">
        <f>IF(AZ11=2,#REF!,0)</f>
        <v>0</v>
      </c>
      <c r="BC11" s="146">
        <f>IF(AZ11=3,#REF!,0)</f>
        <v>0</v>
      </c>
      <c r="BD11" s="146">
        <f>IF(AZ11=4,#REF!,0)</f>
        <v>0</v>
      </c>
      <c r="BE11" s="146">
        <f>IF(AZ11=5,#REF!,0)</f>
        <v>0</v>
      </c>
      <c r="CA11" s="176">
        <v>1</v>
      </c>
      <c r="CB11" s="176">
        <v>1</v>
      </c>
      <c r="CZ11" s="146">
        <v>2.478E-2</v>
      </c>
    </row>
    <row r="12" spans="1:104">
      <c r="A12" s="170">
        <v>5</v>
      </c>
      <c r="B12" s="171" t="s">
        <v>259</v>
      </c>
      <c r="C12" s="216" t="s">
        <v>376</v>
      </c>
      <c r="D12" s="217" t="s">
        <v>25</v>
      </c>
      <c r="E12" s="218">
        <v>2518.6999999999998</v>
      </c>
      <c r="F12" s="174" t="s">
        <v>3</v>
      </c>
      <c r="G12" s="175" t="e">
        <f>E12*F12</f>
        <v>#VALUE!</v>
      </c>
      <c r="O12" s="169">
        <v>2</v>
      </c>
      <c r="AA12" s="146">
        <v>1</v>
      </c>
      <c r="AB12" s="146">
        <v>1</v>
      </c>
      <c r="AC12" s="146">
        <v>1</v>
      </c>
      <c r="AZ12" s="146">
        <v>1</v>
      </c>
      <c r="BA12" s="146" t="e">
        <f>IF(AZ12=1,G11,0)</f>
        <v>#VALUE!</v>
      </c>
      <c r="BB12" s="146">
        <f>IF(AZ12=2,G11,0)</f>
        <v>0</v>
      </c>
      <c r="BC12" s="146">
        <f>IF(AZ12=3,G11,0)</f>
        <v>0</v>
      </c>
      <c r="BD12" s="146">
        <f>IF(AZ12=4,G11,0)</f>
        <v>0</v>
      </c>
      <c r="BE12" s="146">
        <f>IF(AZ12=5,G11,0)</f>
        <v>0</v>
      </c>
      <c r="CA12" s="176">
        <v>1</v>
      </c>
      <c r="CB12" s="176">
        <v>1</v>
      </c>
      <c r="CZ12" s="146">
        <v>0</v>
      </c>
    </row>
    <row r="13" spans="1:104">
      <c r="A13" s="206"/>
      <c r="B13" s="219"/>
      <c r="C13" s="220" t="s">
        <v>377</v>
      </c>
      <c r="D13" s="221"/>
      <c r="E13" s="222">
        <v>2518.6999999999998</v>
      </c>
      <c r="F13" s="223" t="s">
        <v>3</v>
      </c>
      <c r="G13" s="224"/>
      <c r="O13" s="169">
        <v>2</v>
      </c>
      <c r="AA13" s="146">
        <v>1</v>
      </c>
      <c r="AB13" s="146">
        <v>1</v>
      </c>
      <c r="AC13" s="146">
        <v>1</v>
      </c>
      <c r="AZ13" s="146">
        <v>1</v>
      </c>
      <c r="BA13" s="146" t="e">
        <f>IF(AZ13=1,#REF!,0)</f>
        <v>#REF!</v>
      </c>
      <c r="BB13" s="146">
        <f>IF(AZ13=2,#REF!,0)</f>
        <v>0</v>
      </c>
      <c r="BC13" s="146">
        <f>IF(AZ13=3,#REF!,0)</f>
        <v>0</v>
      </c>
      <c r="BD13" s="146">
        <f>IF(AZ13=4,#REF!,0)</f>
        <v>0</v>
      </c>
      <c r="BE13" s="146">
        <f>IF(AZ13=5,#REF!,0)</f>
        <v>0</v>
      </c>
      <c r="CA13" s="176">
        <v>1</v>
      </c>
      <c r="CB13" s="176">
        <v>1</v>
      </c>
      <c r="CZ13" s="146">
        <v>0</v>
      </c>
    </row>
    <row r="14" spans="1:104">
      <c r="A14" s="170">
        <v>6</v>
      </c>
      <c r="B14" s="171" t="s">
        <v>30</v>
      </c>
      <c r="C14" s="172" t="s">
        <v>378</v>
      </c>
      <c r="D14" s="173" t="s">
        <v>34</v>
      </c>
      <c r="E14" s="174">
        <v>1259.3499999999999</v>
      </c>
      <c r="F14" s="174" t="s">
        <v>3</v>
      </c>
      <c r="G14" s="175" t="e">
        <f>E14*F14</f>
        <v>#VALUE!</v>
      </c>
      <c r="M14" s="183" t="s">
        <v>262</v>
      </c>
      <c r="O14" s="169"/>
    </row>
    <row r="15" spans="1:104">
      <c r="A15" s="170">
        <v>7</v>
      </c>
      <c r="B15" s="171" t="s">
        <v>32</v>
      </c>
      <c r="C15" s="216" t="s">
        <v>379</v>
      </c>
      <c r="D15" s="217" t="s">
        <v>34</v>
      </c>
      <c r="E15" s="218">
        <v>1110.52</v>
      </c>
      <c r="F15" s="174" t="s">
        <v>3</v>
      </c>
      <c r="G15" s="175" t="e">
        <f>E15*F15</f>
        <v>#VALUE!</v>
      </c>
      <c r="O15" s="169">
        <v>2</v>
      </c>
      <c r="AA15" s="146">
        <v>1</v>
      </c>
      <c r="AB15" s="146">
        <v>1</v>
      </c>
      <c r="AC15" s="146">
        <v>1</v>
      </c>
      <c r="AZ15" s="146">
        <v>1</v>
      </c>
      <c r="BA15" s="146" t="e">
        <f>IF(AZ15=1,#REF!,0)</f>
        <v>#REF!</v>
      </c>
      <c r="BB15" s="146">
        <f>IF(AZ15=2,#REF!,0)</f>
        <v>0</v>
      </c>
      <c r="BC15" s="146">
        <f>IF(AZ15=3,#REF!,0)</f>
        <v>0</v>
      </c>
      <c r="BD15" s="146">
        <f>IF(AZ15=4,#REF!,0)</f>
        <v>0</v>
      </c>
      <c r="BE15" s="146">
        <f>IF(AZ15=5,#REF!,0)</f>
        <v>0</v>
      </c>
      <c r="CA15" s="176">
        <v>1</v>
      </c>
      <c r="CB15" s="176">
        <v>1</v>
      </c>
      <c r="CZ15" s="146">
        <v>0</v>
      </c>
    </row>
    <row r="16" spans="1:104">
      <c r="A16" s="206"/>
      <c r="B16" s="219"/>
      <c r="C16" s="220" t="s">
        <v>380</v>
      </c>
      <c r="D16" s="221"/>
      <c r="E16" s="222">
        <v>1110.52</v>
      </c>
      <c r="F16" s="223" t="s">
        <v>3</v>
      </c>
      <c r="G16" s="224"/>
      <c r="O16" s="169">
        <v>2</v>
      </c>
      <c r="AA16" s="146">
        <v>1</v>
      </c>
      <c r="AB16" s="146">
        <v>1</v>
      </c>
      <c r="AC16" s="146">
        <v>1</v>
      </c>
      <c r="AZ16" s="146">
        <v>1</v>
      </c>
      <c r="BA16" s="146" t="e">
        <f>IF(AZ16=1,G12,0)</f>
        <v>#VALUE!</v>
      </c>
      <c r="BB16" s="146">
        <f>IF(AZ16=2,G12,0)</f>
        <v>0</v>
      </c>
      <c r="BC16" s="146">
        <f>IF(AZ16=3,G12,0)</f>
        <v>0</v>
      </c>
      <c r="BD16" s="146">
        <f>IF(AZ16=4,G12,0)</f>
        <v>0</v>
      </c>
      <c r="BE16" s="146">
        <f>IF(AZ16=5,G12,0)</f>
        <v>0</v>
      </c>
      <c r="CA16" s="176">
        <v>1</v>
      </c>
      <c r="CB16" s="176">
        <v>1</v>
      </c>
      <c r="CZ16" s="146">
        <v>0</v>
      </c>
    </row>
    <row r="17" spans="1:104">
      <c r="A17" s="170">
        <v>8</v>
      </c>
      <c r="B17" s="171" t="s">
        <v>381</v>
      </c>
      <c r="C17" s="216" t="s">
        <v>382</v>
      </c>
      <c r="D17" s="217" t="s">
        <v>34</v>
      </c>
      <c r="E17" s="218">
        <v>2603.48</v>
      </c>
      <c r="F17" s="174" t="s">
        <v>3</v>
      </c>
      <c r="G17" s="175" t="e">
        <f>E17*F17</f>
        <v>#VALUE!</v>
      </c>
      <c r="M17" s="183" t="s">
        <v>268</v>
      </c>
      <c r="O17" s="169"/>
    </row>
    <row r="18" spans="1:104">
      <c r="A18" s="206"/>
      <c r="B18" s="219"/>
      <c r="C18" s="220" t="s">
        <v>383</v>
      </c>
      <c r="D18" s="221"/>
      <c r="E18" s="222">
        <v>2603.6799999999998</v>
      </c>
      <c r="F18" s="223" t="s">
        <v>3</v>
      </c>
      <c r="G18" s="224"/>
      <c r="O18" s="169">
        <v>2</v>
      </c>
      <c r="AA18" s="146">
        <v>1</v>
      </c>
      <c r="AB18" s="146">
        <v>1</v>
      </c>
      <c r="AC18" s="146">
        <v>1</v>
      </c>
      <c r="AZ18" s="146">
        <v>1</v>
      </c>
      <c r="BA18" s="146" t="e">
        <f>IF(AZ18=1,G14,0)</f>
        <v>#VALUE!</v>
      </c>
      <c r="BB18" s="146">
        <f>IF(AZ18=2,G14,0)</f>
        <v>0</v>
      </c>
      <c r="BC18" s="146">
        <f>IF(AZ18=3,G14,0)</f>
        <v>0</v>
      </c>
      <c r="BD18" s="146">
        <f>IF(AZ18=4,G14,0)</f>
        <v>0</v>
      </c>
      <c r="BE18" s="146">
        <f>IF(AZ18=5,G14,0)</f>
        <v>0</v>
      </c>
      <c r="CA18" s="176">
        <v>1</v>
      </c>
      <c r="CB18" s="176">
        <v>1</v>
      </c>
      <c r="CZ18" s="146">
        <v>0</v>
      </c>
    </row>
    <row r="19" spans="1:104">
      <c r="A19" s="170">
        <v>9</v>
      </c>
      <c r="B19" s="171" t="s">
        <v>384</v>
      </c>
      <c r="C19" s="216" t="s">
        <v>385</v>
      </c>
      <c r="D19" s="217" t="s">
        <v>34</v>
      </c>
      <c r="E19" s="218">
        <v>164.8</v>
      </c>
      <c r="F19" s="174" t="s">
        <v>3</v>
      </c>
      <c r="G19" s="175" t="e">
        <f>E19*F19</f>
        <v>#VALUE!</v>
      </c>
      <c r="O19" s="169">
        <v>2</v>
      </c>
      <c r="AA19" s="146">
        <v>1</v>
      </c>
      <c r="AB19" s="146">
        <v>1</v>
      </c>
      <c r="AC19" s="146">
        <v>1</v>
      </c>
      <c r="AZ19" s="146">
        <v>1</v>
      </c>
      <c r="BA19" s="146" t="e">
        <f>IF(AZ19=1,#REF!,0)</f>
        <v>#REF!</v>
      </c>
      <c r="BB19" s="146">
        <f>IF(AZ19=2,#REF!,0)</f>
        <v>0</v>
      </c>
      <c r="BC19" s="146">
        <f>IF(AZ19=3,#REF!,0)</f>
        <v>0</v>
      </c>
      <c r="BD19" s="146">
        <f>IF(AZ19=4,#REF!,0)</f>
        <v>0</v>
      </c>
      <c r="BE19" s="146">
        <f>IF(AZ19=5,#REF!,0)</f>
        <v>0</v>
      </c>
      <c r="CA19" s="176">
        <v>1</v>
      </c>
      <c r="CB19" s="176">
        <v>1</v>
      </c>
      <c r="CZ19" s="146">
        <v>0</v>
      </c>
    </row>
    <row r="20" spans="1:104">
      <c r="A20" s="206"/>
      <c r="B20" s="219"/>
      <c r="C20" s="220" t="s">
        <v>386</v>
      </c>
      <c r="D20" s="221"/>
      <c r="E20" s="222">
        <v>164.8</v>
      </c>
      <c r="F20" s="223"/>
      <c r="G20" s="224"/>
      <c r="O20" s="169">
        <v>2</v>
      </c>
      <c r="AA20" s="146">
        <v>1</v>
      </c>
      <c r="AB20" s="146">
        <v>1</v>
      </c>
      <c r="AC20" s="146">
        <v>1</v>
      </c>
      <c r="AZ20" s="146">
        <v>1</v>
      </c>
      <c r="BA20" s="146" t="e">
        <f>IF(AZ20=1,#REF!,0)</f>
        <v>#REF!</v>
      </c>
      <c r="BB20" s="146">
        <f>IF(AZ20=2,#REF!,0)</f>
        <v>0</v>
      </c>
      <c r="BC20" s="146">
        <f>IF(AZ20=3,#REF!,0)</f>
        <v>0</v>
      </c>
      <c r="BD20" s="146">
        <f>IF(AZ20=4,#REF!,0)</f>
        <v>0</v>
      </c>
      <c r="BE20" s="146">
        <f>IF(AZ20=5,#REF!,0)</f>
        <v>0</v>
      </c>
      <c r="CA20" s="176">
        <v>1</v>
      </c>
      <c r="CB20" s="176">
        <v>1</v>
      </c>
      <c r="CZ20" s="146">
        <v>0</v>
      </c>
    </row>
    <row r="21" spans="1:104">
      <c r="A21" s="170">
        <v>10</v>
      </c>
      <c r="B21" s="171" t="s">
        <v>387</v>
      </c>
      <c r="C21" s="172" t="s">
        <v>388</v>
      </c>
      <c r="D21" s="173" t="s">
        <v>34</v>
      </c>
      <c r="E21" s="174">
        <v>1110.52</v>
      </c>
      <c r="F21" s="174" t="s">
        <v>3</v>
      </c>
      <c r="G21" s="175" t="e">
        <f>E21*F21</f>
        <v>#VALUE!</v>
      </c>
      <c r="O21" s="169">
        <v>2</v>
      </c>
      <c r="AA21" s="146">
        <v>1</v>
      </c>
      <c r="AB21" s="146">
        <v>1</v>
      </c>
      <c r="AC21" s="146">
        <v>1</v>
      </c>
      <c r="AZ21" s="146">
        <v>1</v>
      </c>
      <c r="BA21" s="146" t="e">
        <f>IF(AZ21=1,G33,0)</f>
        <v>#VALUE!</v>
      </c>
      <c r="BB21" s="146">
        <f>IF(AZ21=2,G33,0)</f>
        <v>0</v>
      </c>
      <c r="BC21" s="146">
        <f>IF(AZ21=3,G33,0)</f>
        <v>0</v>
      </c>
      <c r="BD21" s="146">
        <f>IF(AZ21=4,G33,0)</f>
        <v>0</v>
      </c>
      <c r="BE21" s="146">
        <f>IF(AZ21=5,G33,0)</f>
        <v>0</v>
      </c>
      <c r="CA21" s="176">
        <v>1</v>
      </c>
      <c r="CB21" s="176">
        <v>1</v>
      </c>
      <c r="CZ21" s="146">
        <v>0</v>
      </c>
    </row>
    <row r="22" spans="1:104">
      <c r="A22" s="170">
        <v>11</v>
      </c>
      <c r="B22" s="171" t="s">
        <v>389</v>
      </c>
      <c r="C22" s="172" t="s">
        <v>390</v>
      </c>
      <c r="D22" s="173" t="s">
        <v>34</v>
      </c>
      <c r="E22" s="174">
        <v>2603.48</v>
      </c>
      <c r="F22" s="174" t="s">
        <v>3</v>
      </c>
      <c r="G22" s="175" t="e">
        <f>E22*F22</f>
        <v>#VALUE!</v>
      </c>
      <c r="O22" s="169">
        <v>2</v>
      </c>
      <c r="AA22" s="146">
        <v>1</v>
      </c>
      <c r="AB22" s="146">
        <v>1</v>
      </c>
      <c r="AC22" s="146">
        <v>1</v>
      </c>
      <c r="AZ22" s="146">
        <v>1</v>
      </c>
      <c r="BA22" s="146" t="e">
        <f>IF(AZ22=1,G34,0)</f>
        <v>#VALUE!</v>
      </c>
      <c r="BB22" s="146">
        <f>IF(AZ22=2,G34,0)</f>
        <v>0</v>
      </c>
      <c r="BC22" s="146">
        <f>IF(AZ22=3,G34,0)</f>
        <v>0</v>
      </c>
      <c r="BD22" s="146">
        <f>IF(AZ22=4,G34,0)</f>
        <v>0</v>
      </c>
      <c r="BE22" s="146">
        <f>IF(AZ22=5,G34,0)</f>
        <v>0</v>
      </c>
      <c r="CA22" s="176">
        <v>1</v>
      </c>
      <c r="CB22" s="176">
        <v>1</v>
      </c>
      <c r="CZ22" s="146">
        <v>0</v>
      </c>
    </row>
    <row r="23" spans="1:104">
      <c r="A23" s="170">
        <v>12</v>
      </c>
      <c r="B23" s="171" t="s">
        <v>391</v>
      </c>
      <c r="C23" s="172" t="s">
        <v>392</v>
      </c>
      <c r="D23" s="173" t="s">
        <v>34</v>
      </c>
      <c r="E23" s="174">
        <v>164.8</v>
      </c>
      <c r="F23" s="174" t="s">
        <v>3</v>
      </c>
      <c r="G23" s="175" t="e">
        <f>E23*F23</f>
        <v>#VALUE!</v>
      </c>
      <c r="M23" s="183" t="s">
        <v>278</v>
      </c>
      <c r="O23" s="169"/>
    </row>
    <row r="24" spans="1:104">
      <c r="A24" s="170">
        <v>13</v>
      </c>
      <c r="B24" s="171" t="s">
        <v>43</v>
      </c>
      <c r="C24" s="172" t="s">
        <v>44</v>
      </c>
      <c r="D24" s="173" t="s">
        <v>25</v>
      </c>
      <c r="E24" s="174">
        <v>737.9</v>
      </c>
      <c r="F24" s="174" t="s">
        <v>3</v>
      </c>
      <c r="G24" s="175" t="e">
        <f>E24*F24</f>
        <v>#VALUE!</v>
      </c>
      <c r="O24" s="169">
        <v>2</v>
      </c>
      <c r="AA24" s="146">
        <v>1</v>
      </c>
      <c r="AB24" s="146">
        <v>1</v>
      </c>
      <c r="AC24" s="146">
        <v>1</v>
      </c>
      <c r="AZ24" s="146">
        <v>1</v>
      </c>
      <c r="BA24" s="146" t="e">
        <f>IF(AZ24=1,#REF!,0)</f>
        <v>#REF!</v>
      </c>
      <c r="BB24" s="146">
        <f>IF(AZ24=2,#REF!,0)</f>
        <v>0</v>
      </c>
      <c r="BC24" s="146">
        <f>IF(AZ24=3,#REF!,0)</f>
        <v>0</v>
      </c>
      <c r="BD24" s="146">
        <f>IF(AZ24=4,#REF!,0)</f>
        <v>0</v>
      </c>
      <c r="BE24" s="146">
        <f>IF(AZ24=5,#REF!,0)</f>
        <v>0</v>
      </c>
      <c r="CA24" s="176">
        <v>1</v>
      </c>
      <c r="CB24" s="176">
        <v>1</v>
      </c>
      <c r="CZ24" s="146">
        <v>0</v>
      </c>
    </row>
    <row r="25" spans="1:104">
      <c r="A25" s="206"/>
      <c r="B25" s="219"/>
      <c r="C25" s="225" t="s">
        <v>393</v>
      </c>
      <c r="D25" s="173"/>
      <c r="E25" s="226">
        <v>737.9</v>
      </c>
      <c r="F25" s="223" t="s">
        <v>3</v>
      </c>
      <c r="G25" s="224"/>
      <c r="M25" s="183" t="s">
        <v>282</v>
      </c>
      <c r="O25" s="169"/>
    </row>
    <row r="26" spans="1:104">
      <c r="A26" s="170">
        <v>14</v>
      </c>
      <c r="B26" s="171" t="s">
        <v>394</v>
      </c>
      <c r="C26" s="227" t="s">
        <v>395</v>
      </c>
      <c r="D26" s="217" t="s">
        <v>25</v>
      </c>
      <c r="E26" s="228">
        <v>537.08000000000004</v>
      </c>
      <c r="F26" s="174" t="s">
        <v>3</v>
      </c>
      <c r="G26" s="175" t="e">
        <f>E26*F26</f>
        <v>#VALUE!</v>
      </c>
      <c r="O26" s="169">
        <v>2</v>
      </c>
      <c r="AA26" s="146">
        <v>1</v>
      </c>
      <c r="AB26" s="146">
        <v>1</v>
      </c>
      <c r="AC26" s="146">
        <v>1</v>
      </c>
      <c r="AZ26" s="146">
        <v>1</v>
      </c>
      <c r="BA26" s="146" t="e">
        <f>IF(AZ26=1,G38,0)</f>
        <v>#VALUE!</v>
      </c>
      <c r="BB26" s="146">
        <f>IF(AZ26=2,G38,0)</f>
        <v>0</v>
      </c>
      <c r="BC26" s="146">
        <f>IF(AZ26=3,G38,0)</f>
        <v>0</v>
      </c>
      <c r="BD26" s="146">
        <f>IF(AZ26=4,G38,0)</f>
        <v>0</v>
      </c>
      <c r="BE26" s="146">
        <f>IF(AZ26=5,G38,0)</f>
        <v>0</v>
      </c>
      <c r="CA26" s="176">
        <v>1</v>
      </c>
      <c r="CB26" s="176">
        <v>1</v>
      </c>
      <c r="CZ26" s="146">
        <v>0</v>
      </c>
    </row>
    <row r="27" spans="1:104">
      <c r="A27" s="206"/>
      <c r="B27" s="219"/>
      <c r="C27" s="220" t="s">
        <v>396</v>
      </c>
      <c r="D27" s="221"/>
      <c r="E27" s="222">
        <v>537.08000000000004</v>
      </c>
      <c r="F27" s="223" t="s">
        <v>3</v>
      </c>
      <c r="G27" s="224"/>
      <c r="M27" s="183" t="s">
        <v>60</v>
      </c>
      <c r="O27" s="169"/>
    </row>
    <row r="28" spans="1:104">
      <c r="A28" s="170">
        <v>15</v>
      </c>
      <c r="B28" s="171" t="s">
        <v>397</v>
      </c>
      <c r="C28" s="227" t="s">
        <v>398</v>
      </c>
      <c r="D28" s="217" t="s">
        <v>25</v>
      </c>
      <c r="E28" s="228">
        <v>37.5</v>
      </c>
      <c r="F28" s="174" t="s">
        <v>3</v>
      </c>
      <c r="G28" s="175" t="e">
        <f>E28*F28</f>
        <v>#VALUE!</v>
      </c>
      <c r="O28" s="169">
        <v>2</v>
      </c>
      <c r="AA28" s="146">
        <v>12</v>
      </c>
      <c r="AB28" s="146">
        <v>0</v>
      </c>
      <c r="AC28" s="146">
        <v>16</v>
      </c>
      <c r="AZ28" s="146">
        <v>1</v>
      </c>
      <c r="BA28" s="146" t="e">
        <f>IF(AZ28=1,#REF!,0)</f>
        <v>#REF!</v>
      </c>
      <c r="BB28" s="146">
        <f>IF(AZ28=2,#REF!,0)</f>
        <v>0</v>
      </c>
      <c r="BC28" s="146">
        <f>IF(AZ28=3,#REF!,0)</f>
        <v>0</v>
      </c>
      <c r="BD28" s="146">
        <f>IF(AZ28=4,#REF!,0)</f>
        <v>0</v>
      </c>
      <c r="BE28" s="146">
        <f>IF(AZ28=5,#REF!,0)</f>
        <v>0</v>
      </c>
      <c r="CA28" s="176">
        <v>12</v>
      </c>
      <c r="CB28" s="176">
        <v>0</v>
      </c>
      <c r="CZ28" s="146">
        <v>0</v>
      </c>
    </row>
    <row r="29" spans="1:104">
      <c r="A29" s="206"/>
      <c r="B29" s="219"/>
      <c r="C29" s="220" t="s">
        <v>399</v>
      </c>
      <c r="D29" s="221"/>
      <c r="E29" s="222">
        <v>37.5</v>
      </c>
      <c r="F29" s="223" t="s">
        <v>3</v>
      </c>
      <c r="G29" s="224"/>
      <c r="O29" s="169">
        <v>2</v>
      </c>
      <c r="AA29" s="146">
        <v>12</v>
      </c>
      <c r="AB29" s="146">
        <v>0</v>
      </c>
      <c r="AC29" s="146">
        <v>17</v>
      </c>
      <c r="AZ29" s="146">
        <v>1</v>
      </c>
      <c r="BA29" s="146" t="e">
        <f>IF(AZ29=1,G40,0)</f>
        <v>#VALUE!</v>
      </c>
      <c r="BB29" s="146">
        <f>IF(AZ29=2,G40,0)</f>
        <v>0</v>
      </c>
      <c r="BC29" s="146">
        <f>IF(AZ29=3,G40,0)</f>
        <v>0</v>
      </c>
      <c r="BD29" s="146">
        <f>IF(AZ29=4,G40,0)</f>
        <v>0</v>
      </c>
      <c r="BE29" s="146">
        <f>IF(AZ29=5,G40,0)</f>
        <v>0</v>
      </c>
      <c r="CA29" s="176">
        <v>12</v>
      </c>
      <c r="CB29" s="176">
        <v>0</v>
      </c>
      <c r="CZ29" s="146">
        <v>0</v>
      </c>
    </row>
    <row r="30" spans="1:104">
      <c r="A30" s="170">
        <v>16</v>
      </c>
      <c r="B30" s="171" t="s">
        <v>45</v>
      </c>
      <c r="C30" s="216" t="s">
        <v>46</v>
      </c>
      <c r="D30" s="217" t="s">
        <v>25</v>
      </c>
      <c r="E30" s="218">
        <v>2460.1999999999998</v>
      </c>
      <c r="F30" s="174" t="s">
        <v>3</v>
      </c>
      <c r="G30" s="175" t="e">
        <f>E30*F30</f>
        <v>#VALUE!</v>
      </c>
      <c r="O30" s="169">
        <v>2</v>
      </c>
      <c r="AA30" s="146">
        <v>12</v>
      </c>
      <c r="AB30" s="146">
        <v>0</v>
      </c>
      <c r="AC30" s="146">
        <v>18</v>
      </c>
      <c r="AZ30" s="146">
        <v>1</v>
      </c>
      <c r="BA30" s="146" t="e">
        <f>IF(AZ30=1,G42,0)</f>
        <v>#VALUE!</v>
      </c>
      <c r="BB30" s="146">
        <f>IF(AZ30=2,G42,0)</f>
        <v>0</v>
      </c>
      <c r="BC30" s="146">
        <f>IF(AZ30=3,G42,0)</f>
        <v>0</v>
      </c>
      <c r="BD30" s="146">
        <f>IF(AZ30=4,G42,0)</f>
        <v>0</v>
      </c>
      <c r="BE30" s="146">
        <f>IF(AZ30=5,G42,0)</f>
        <v>0</v>
      </c>
      <c r="CA30" s="176">
        <v>12</v>
      </c>
      <c r="CB30" s="176">
        <v>0</v>
      </c>
      <c r="CZ30" s="146">
        <v>0</v>
      </c>
    </row>
    <row r="31" spans="1:104">
      <c r="A31" s="206"/>
      <c r="B31" s="219"/>
      <c r="C31" s="220" t="s">
        <v>400</v>
      </c>
      <c r="D31" s="221"/>
      <c r="E31" s="222">
        <v>2460.1999999999998</v>
      </c>
      <c r="F31" s="223" t="s">
        <v>3</v>
      </c>
      <c r="G31" s="224"/>
      <c r="O31" s="169">
        <v>4</v>
      </c>
      <c r="BA31" s="184" t="e">
        <f>SUM(BA7:BA30)</f>
        <v>#VALUE!</v>
      </c>
      <c r="BB31" s="184">
        <f>SUM(BB7:BB30)</f>
        <v>0</v>
      </c>
      <c r="BC31" s="184">
        <f>SUM(BC7:BC30)</f>
        <v>0</v>
      </c>
      <c r="BD31" s="184">
        <f>SUM(BD7:BD30)</f>
        <v>0</v>
      </c>
      <c r="BE31" s="184">
        <f>SUM(BE7:BE30)</f>
        <v>0</v>
      </c>
    </row>
    <row r="32" spans="1:104">
      <c r="A32" s="170">
        <v>17</v>
      </c>
      <c r="B32" s="171" t="s">
        <v>48</v>
      </c>
      <c r="C32" s="172" t="s">
        <v>401</v>
      </c>
      <c r="D32" s="173" t="s">
        <v>25</v>
      </c>
      <c r="E32" s="174">
        <v>2460.1999999999998</v>
      </c>
      <c r="F32" s="174" t="s">
        <v>3</v>
      </c>
      <c r="G32" s="175" t="e">
        <f>E32*F32</f>
        <v>#VALUE!</v>
      </c>
      <c r="O32" s="169">
        <v>1</v>
      </c>
    </row>
    <row r="33" spans="1:104">
      <c r="A33" s="170">
        <v>18</v>
      </c>
      <c r="B33" s="171" t="s">
        <v>286</v>
      </c>
      <c r="C33" s="172" t="s">
        <v>287</v>
      </c>
      <c r="D33" s="173" t="s">
        <v>25</v>
      </c>
      <c r="E33" s="174">
        <v>2460.1999999999998</v>
      </c>
      <c r="F33" s="174" t="s">
        <v>3</v>
      </c>
      <c r="G33" s="175" t="e">
        <f>E33*F33</f>
        <v>#VALUE!</v>
      </c>
      <c r="O33" s="169">
        <v>2</v>
      </c>
      <c r="AA33" s="146">
        <v>1</v>
      </c>
      <c r="AB33" s="146">
        <v>1</v>
      </c>
      <c r="AC33" s="146">
        <v>1</v>
      </c>
      <c r="AZ33" s="146">
        <v>1</v>
      </c>
      <c r="BA33" s="146" t="e">
        <f>IF(AZ33=1,#REF!,0)</f>
        <v>#REF!</v>
      </c>
      <c r="BB33" s="146">
        <f>IF(AZ33=2,#REF!,0)</f>
        <v>0</v>
      </c>
      <c r="BC33" s="146">
        <f>IF(AZ33=3,#REF!,0)</f>
        <v>0</v>
      </c>
      <c r="BD33" s="146">
        <f>IF(AZ33=4,#REF!,0)</f>
        <v>0</v>
      </c>
      <c r="BE33" s="146">
        <f>IF(AZ33=5,#REF!,0)</f>
        <v>0</v>
      </c>
      <c r="CA33" s="176">
        <v>1</v>
      </c>
      <c r="CB33" s="176">
        <v>1</v>
      </c>
      <c r="CZ33" s="146">
        <v>0</v>
      </c>
    </row>
    <row r="34" spans="1:104" ht="22.5">
      <c r="A34" s="170">
        <v>19</v>
      </c>
      <c r="B34" s="171" t="s">
        <v>54</v>
      </c>
      <c r="C34" s="216" t="s">
        <v>402</v>
      </c>
      <c r="D34" s="217" t="s">
        <v>25</v>
      </c>
      <c r="E34" s="218">
        <v>569.12</v>
      </c>
      <c r="F34" s="174" t="s">
        <v>3</v>
      </c>
      <c r="G34" s="175" t="e">
        <f>E34*F34</f>
        <v>#VALUE!</v>
      </c>
      <c r="O34" s="169">
        <v>2</v>
      </c>
      <c r="AA34" s="146">
        <v>1</v>
      </c>
      <c r="AB34" s="146">
        <v>1</v>
      </c>
      <c r="AC34" s="146">
        <v>1</v>
      </c>
      <c r="AZ34" s="146">
        <v>1</v>
      </c>
      <c r="BA34" s="146" t="e">
        <f>IF(AZ34=1,#REF!,0)</f>
        <v>#REF!</v>
      </c>
      <c r="BB34" s="146">
        <f>IF(AZ34=2,#REF!,0)</f>
        <v>0</v>
      </c>
      <c r="BC34" s="146">
        <f>IF(AZ34=3,#REF!,0)</f>
        <v>0</v>
      </c>
      <c r="BD34" s="146">
        <f>IF(AZ34=4,#REF!,0)</f>
        <v>0</v>
      </c>
      <c r="BE34" s="146">
        <f>IF(AZ34=5,#REF!,0)</f>
        <v>0</v>
      </c>
      <c r="CA34" s="176">
        <v>1</v>
      </c>
      <c r="CB34" s="176">
        <v>1</v>
      </c>
      <c r="CZ34" s="146">
        <v>0</v>
      </c>
    </row>
    <row r="35" spans="1:104">
      <c r="A35" s="206"/>
      <c r="B35" s="219"/>
      <c r="C35" s="220" t="s">
        <v>403</v>
      </c>
      <c r="D35" s="221"/>
      <c r="E35" s="222">
        <v>569.12</v>
      </c>
      <c r="F35" s="223" t="s">
        <v>3</v>
      </c>
      <c r="G35" s="224"/>
      <c r="O35" s="169">
        <v>2</v>
      </c>
      <c r="AA35" s="146">
        <v>1</v>
      </c>
      <c r="AB35" s="146">
        <v>1</v>
      </c>
      <c r="AC35" s="146">
        <v>1</v>
      </c>
      <c r="AZ35" s="146">
        <v>1</v>
      </c>
      <c r="BA35" s="146" t="e">
        <f>IF(AZ35=1,#REF!,0)</f>
        <v>#REF!</v>
      </c>
      <c r="BB35" s="146">
        <f>IF(AZ35=2,#REF!,0)</f>
        <v>0</v>
      </c>
      <c r="BC35" s="146">
        <f>IF(AZ35=3,#REF!,0)</f>
        <v>0</v>
      </c>
      <c r="BD35" s="146">
        <f>IF(AZ35=4,#REF!,0)</f>
        <v>0</v>
      </c>
      <c r="BE35" s="146">
        <f>IF(AZ35=5,#REF!,0)</f>
        <v>0</v>
      </c>
      <c r="CA35" s="176">
        <v>1</v>
      </c>
      <c r="CB35" s="176">
        <v>1</v>
      </c>
      <c r="CZ35" s="146">
        <v>0</v>
      </c>
    </row>
    <row r="36" spans="1:104">
      <c r="A36" s="170">
        <v>20</v>
      </c>
      <c r="B36" s="171" t="s">
        <v>52</v>
      </c>
      <c r="C36" s="216" t="s">
        <v>404</v>
      </c>
      <c r="D36" s="217" t="s">
        <v>25</v>
      </c>
      <c r="E36" s="218">
        <v>1782.35</v>
      </c>
      <c r="F36" s="174" t="s">
        <v>3</v>
      </c>
      <c r="G36" s="175" t="e">
        <f>E36*F36</f>
        <v>#VALUE!</v>
      </c>
      <c r="O36" s="169">
        <v>2</v>
      </c>
      <c r="AA36" s="146">
        <v>1</v>
      </c>
      <c r="AB36" s="146">
        <v>1</v>
      </c>
      <c r="AC36" s="146">
        <v>1</v>
      </c>
      <c r="AZ36" s="146">
        <v>1</v>
      </c>
      <c r="BA36" s="146" t="e">
        <f>IF(AZ36=1,#REF!,0)</f>
        <v>#REF!</v>
      </c>
      <c r="BB36" s="146">
        <f>IF(AZ36=2,#REF!,0)</f>
        <v>0</v>
      </c>
      <c r="BC36" s="146">
        <f>IF(AZ36=3,#REF!,0)</f>
        <v>0</v>
      </c>
      <c r="BD36" s="146">
        <f>IF(AZ36=4,#REF!,0)</f>
        <v>0</v>
      </c>
      <c r="BE36" s="146">
        <f>IF(AZ36=5,#REF!,0)</f>
        <v>0</v>
      </c>
      <c r="CA36" s="176">
        <v>1</v>
      </c>
      <c r="CB36" s="176">
        <v>1</v>
      </c>
      <c r="CZ36" s="146">
        <v>0</v>
      </c>
    </row>
    <row r="37" spans="1:104">
      <c r="A37" s="206"/>
      <c r="B37" s="219"/>
      <c r="C37" s="220" t="s">
        <v>405</v>
      </c>
      <c r="D37" s="221"/>
      <c r="E37" s="222">
        <v>1782.35</v>
      </c>
      <c r="F37" s="223" t="s">
        <v>3</v>
      </c>
      <c r="G37" s="224"/>
      <c r="O37" s="169">
        <v>2</v>
      </c>
      <c r="AA37" s="146">
        <v>1</v>
      </c>
      <c r="AB37" s="146">
        <v>1</v>
      </c>
      <c r="AC37" s="146">
        <v>1</v>
      </c>
      <c r="AZ37" s="146">
        <v>1</v>
      </c>
      <c r="BA37" s="146" t="e">
        <f>IF(AZ37=1,#REF!,0)</f>
        <v>#REF!</v>
      </c>
      <c r="BB37" s="146">
        <f>IF(AZ37=2,#REF!,0)</f>
        <v>0</v>
      </c>
      <c r="BC37" s="146">
        <f>IF(AZ37=3,#REF!,0)</f>
        <v>0</v>
      </c>
      <c r="BD37" s="146">
        <f>IF(AZ37=4,#REF!,0)</f>
        <v>0</v>
      </c>
      <c r="BE37" s="146">
        <f>IF(AZ37=5,#REF!,0)</f>
        <v>0</v>
      </c>
      <c r="CA37" s="176">
        <v>1</v>
      </c>
      <c r="CB37" s="176">
        <v>1</v>
      </c>
      <c r="CZ37" s="146">
        <v>0</v>
      </c>
    </row>
    <row r="38" spans="1:104">
      <c r="A38" s="170">
        <v>21</v>
      </c>
      <c r="B38" s="171" t="s">
        <v>58</v>
      </c>
      <c r="C38" s="172" t="s">
        <v>290</v>
      </c>
      <c r="D38" s="173" t="s">
        <v>21</v>
      </c>
      <c r="E38" s="174">
        <v>1990</v>
      </c>
      <c r="F38" s="174" t="s">
        <v>3</v>
      </c>
      <c r="G38" s="175" t="e">
        <f>E38*F38</f>
        <v>#VALUE!</v>
      </c>
      <c r="O38" s="169">
        <v>4</v>
      </c>
      <c r="BA38" s="184" t="e">
        <f>SUM(BA32:BA37)</f>
        <v>#REF!</v>
      </c>
      <c r="BB38" s="184">
        <f>SUM(BB32:BB37)</f>
        <v>0</v>
      </c>
      <c r="BC38" s="184">
        <f>SUM(BC32:BC37)</f>
        <v>0</v>
      </c>
      <c r="BD38" s="184">
        <f>SUM(BD32:BD37)</f>
        <v>0</v>
      </c>
      <c r="BE38" s="184">
        <f>SUM(BE32:BE37)</f>
        <v>0</v>
      </c>
    </row>
    <row r="39" spans="1:104">
      <c r="A39" s="178" t="s">
        <v>3</v>
      </c>
      <c r="B39" s="179"/>
      <c r="C39" s="471" t="s">
        <v>60</v>
      </c>
      <c r="D39" s="472"/>
      <c r="E39" s="180">
        <v>0</v>
      </c>
      <c r="F39" s="181" t="s">
        <v>3</v>
      </c>
      <c r="G39" s="182"/>
      <c r="O39" s="169">
        <v>1</v>
      </c>
    </row>
    <row r="40" spans="1:104">
      <c r="A40" s="170">
        <v>22</v>
      </c>
      <c r="B40" s="171" t="s">
        <v>61</v>
      </c>
      <c r="C40" s="172" t="s">
        <v>62</v>
      </c>
      <c r="D40" s="173" t="s">
        <v>63</v>
      </c>
      <c r="E40" s="174">
        <v>2976.6</v>
      </c>
      <c r="F40" s="174" t="s">
        <v>3</v>
      </c>
      <c r="G40" s="175" t="e">
        <f>E40*F40</f>
        <v>#VALUE!</v>
      </c>
      <c r="O40" s="169">
        <v>2</v>
      </c>
      <c r="AA40" s="146">
        <v>1</v>
      </c>
      <c r="AB40" s="146">
        <v>1</v>
      </c>
      <c r="AC40" s="146">
        <v>1</v>
      </c>
      <c r="AZ40" s="146">
        <v>1</v>
      </c>
      <c r="BA40" s="146" t="e">
        <f>IF(AZ40=1,#REF!,0)</f>
        <v>#REF!</v>
      </c>
      <c r="BB40" s="146">
        <f>IF(AZ40=2,#REF!,0)</f>
        <v>0</v>
      </c>
      <c r="BC40" s="146">
        <f>IF(AZ40=3,#REF!,0)</f>
        <v>0</v>
      </c>
      <c r="BD40" s="146">
        <f>IF(AZ40=4,#REF!,0)</f>
        <v>0</v>
      </c>
      <c r="BE40" s="146">
        <f>IF(AZ40=5,#REF!,0)</f>
        <v>0</v>
      </c>
      <c r="CA40" s="176">
        <v>1</v>
      </c>
      <c r="CB40" s="176">
        <v>1</v>
      </c>
      <c r="CZ40" s="146">
        <v>0</v>
      </c>
    </row>
    <row r="41" spans="1:104">
      <c r="A41" s="170">
        <v>23</v>
      </c>
      <c r="B41" s="171" t="s">
        <v>406</v>
      </c>
      <c r="C41" s="172" t="s">
        <v>407</v>
      </c>
      <c r="D41" s="173" t="s">
        <v>98</v>
      </c>
      <c r="E41" s="174">
        <v>5</v>
      </c>
      <c r="F41" s="174" t="s">
        <v>3</v>
      </c>
      <c r="G41" s="175" t="e">
        <f>E41*F41</f>
        <v>#VALUE!</v>
      </c>
      <c r="O41" s="169">
        <v>2</v>
      </c>
      <c r="AA41" s="146">
        <v>1</v>
      </c>
      <c r="AB41" s="146">
        <v>1</v>
      </c>
      <c r="AC41" s="146">
        <v>1</v>
      </c>
      <c r="AZ41" s="146">
        <v>1</v>
      </c>
      <c r="BA41" s="146" t="e">
        <f>IF(AZ41=1,#REF!,0)</f>
        <v>#REF!</v>
      </c>
      <c r="BB41" s="146">
        <f>IF(AZ41=2,#REF!,0)</f>
        <v>0</v>
      </c>
      <c r="BC41" s="146">
        <f>IF(AZ41=3,#REF!,0)</f>
        <v>0</v>
      </c>
      <c r="BD41" s="146">
        <f>IF(AZ41=4,#REF!,0)</f>
        <v>0</v>
      </c>
      <c r="BE41" s="146">
        <f>IF(AZ41=5,#REF!,0)</f>
        <v>0</v>
      </c>
      <c r="CA41" s="176">
        <v>1</v>
      </c>
      <c r="CB41" s="176">
        <v>1</v>
      </c>
      <c r="CZ41" s="146">
        <v>0</v>
      </c>
    </row>
    <row r="42" spans="1:104">
      <c r="A42" s="170">
        <v>24</v>
      </c>
      <c r="B42" s="171" t="s">
        <v>408</v>
      </c>
      <c r="C42" s="172" t="s">
        <v>293</v>
      </c>
      <c r="D42" s="173" t="s">
        <v>63</v>
      </c>
      <c r="E42" s="174">
        <v>3208.23</v>
      </c>
      <c r="F42" s="174" t="s">
        <v>3</v>
      </c>
      <c r="G42" s="175" t="e">
        <f>E42*F42</f>
        <v>#VALUE!</v>
      </c>
      <c r="O42" s="169">
        <v>2</v>
      </c>
      <c r="AA42" s="146">
        <v>1</v>
      </c>
      <c r="AB42" s="146">
        <v>1</v>
      </c>
      <c r="AC42" s="146">
        <v>1</v>
      </c>
      <c r="AZ42" s="146">
        <v>1</v>
      </c>
      <c r="BA42" s="146" t="e">
        <f>IF(AZ42=1,#REF!,0)</f>
        <v>#REF!</v>
      </c>
      <c r="BB42" s="146">
        <f>IF(AZ42=2,#REF!,0)</f>
        <v>0</v>
      </c>
      <c r="BC42" s="146">
        <f>IF(AZ42=3,#REF!,0)</f>
        <v>0</v>
      </c>
      <c r="BD42" s="146">
        <f>IF(AZ42=4,#REF!,0)</f>
        <v>0</v>
      </c>
      <c r="BE42" s="146">
        <f>IF(AZ42=5,#REF!,0)</f>
        <v>0</v>
      </c>
      <c r="CA42" s="176">
        <v>1</v>
      </c>
      <c r="CB42" s="176">
        <v>1</v>
      </c>
      <c r="CZ42" s="146">
        <v>0</v>
      </c>
    </row>
    <row r="43" spans="1:104">
      <c r="A43" s="185"/>
      <c r="B43" s="186" t="s">
        <v>66</v>
      </c>
      <c r="C43" s="187" t="str">
        <f>CONCATENATE(B7," ",C7)</f>
        <v>1 Zemní práce</v>
      </c>
      <c r="D43" s="188"/>
      <c r="E43" s="189"/>
      <c r="F43" s="190" t="s">
        <v>3</v>
      </c>
      <c r="G43" s="191" t="e">
        <f>SUM(G7:G42)</f>
        <v>#VALUE!</v>
      </c>
      <c r="M43" s="183" t="s">
        <v>60</v>
      </c>
      <c r="O43" s="169"/>
    </row>
    <row r="44" spans="1:104">
      <c r="A44" s="163" t="s">
        <v>13</v>
      </c>
      <c r="B44" s="164" t="s">
        <v>298</v>
      </c>
      <c r="C44" s="165" t="s">
        <v>299</v>
      </c>
      <c r="D44" s="166"/>
      <c r="E44" s="167"/>
      <c r="F44" s="167" t="s">
        <v>3</v>
      </c>
      <c r="G44" s="168"/>
      <c r="O44" s="169">
        <v>2</v>
      </c>
      <c r="AA44" s="146">
        <v>12</v>
      </c>
      <c r="AB44" s="146">
        <v>0</v>
      </c>
      <c r="AC44" s="146">
        <v>27</v>
      </c>
      <c r="AZ44" s="146">
        <v>1</v>
      </c>
      <c r="BA44" s="146" t="e">
        <f>IF(AZ44=1,#REF!,0)</f>
        <v>#REF!</v>
      </c>
      <c r="BB44" s="146">
        <f>IF(AZ44=2,#REF!,0)</f>
        <v>0</v>
      </c>
      <c r="BC44" s="146">
        <f>IF(AZ44=3,#REF!,0)</f>
        <v>0</v>
      </c>
      <c r="BD44" s="146">
        <f>IF(AZ44=4,#REF!,0)</f>
        <v>0</v>
      </c>
      <c r="BE44" s="146">
        <f>IF(AZ44=5,#REF!,0)</f>
        <v>0</v>
      </c>
      <c r="CA44" s="176">
        <v>12</v>
      </c>
      <c r="CB44" s="176">
        <v>0</v>
      </c>
      <c r="CZ44" s="146">
        <v>0</v>
      </c>
    </row>
    <row r="45" spans="1:104">
      <c r="A45" s="170">
        <v>1</v>
      </c>
      <c r="B45" s="171" t="s">
        <v>409</v>
      </c>
      <c r="C45" s="216" t="s">
        <v>410</v>
      </c>
      <c r="D45" s="217" t="s">
        <v>25</v>
      </c>
      <c r="E45" s="218">
        <v>107.65</v>
      </c>
      <c r="F45" s="174" t="s">
        <v>3</v>
      </c>
      <c r="G45" s="175" t="e">
        <f>E45*F45</f>
        <v>#VALUE!</v>
      </c>
      <c r="O45" s="169">
        <v>4</v>
      </c>
      <c r="BA45" s="184" t="e">
        <f>SUM(BA39:BA44)</f>
        <v>#REF!</v>
      </c>
      <c r="BB45" s="184">
        <f>SUM(BB39:BB44)</f>
        <v>0</v>
      </c>
      <c r="BC45" s="184">
        <f>SUM(BC39:BC44)</f>
        <v>0</v>
      </c>
      <c r="BD45" s="184">
        <f>SUM(BD39:BD44)</f>
        <v>0</v>
      </c>
      <c r="BE45" s="184">
        <f>SUM(BE39:BE44)</f>
        <v>0</v>
      </c>
    </row>
    <row r="46" spans="1:104">
      <c r="A46" s="206"/>
      <c r="B46" s="219"/>
      <c r="C46" s="220" t="s">
        <v>411</v>
      </c>
      <c r="D46" s="221"/>
      <c r="E46" s="222">
        <v>107.65</v>
      </c>
      <c r="F46" s="223" t="s">
        <v>3</v>
      </c>
      <c r="G46" s="224"/>
      <c r="O46" s="169">
        <v>1</v>
      </c>
    </row>
    <row r="47" spans="1:104">
      <c r="A47" s="185"/>
      <c r="B47" s="186" t="s">
        <v>66</v>
      </c>
      <c r="C47" s="187" t="str">
        <f>CONCATENATE(B44," ",C44)</f>
        <v>45 Podkladní a vedlejší konstrukce</v>
      </c>
      <c r="D47" s="188"/>
      <c r="E47" s="189"/>
      <c r="F47" s="190" t="s">
        <v>3</v>
      </c>
      <c r="G47" s="191" t="e">
        <f>SUM(G44:G45)</f>
        <v>#VALUE!</v>
      </c>
      <c r="O47" s="169">
        <v>2</v>
      </c>
      <c r="AA47" s="146">
        <v>1</v>
      </c>
      <c r="AB47" s="146">
        <v>1</v>
      </c>
      <c r="AC47" s="146">
        <v>1</v>
      </c>
      <c r="AZ47" s="146">
        <v>1</v>
      </c>
      <c r="BA47" s="146" t="e">
        <f>IF(AZ47=1,#REF!,0)</f>
        <v>#REF!</v>
      </c>
      <c r="BB47" s="146">
        <f>IF(AZ47=2,#REF!,0)</f>
        <v>0</v>
      </c>
      <c r="BC47" s="146">
        <f>IF(AZ47=3,#REF!,0)</f>
        <v>0</v>
      </c>
      <c r="BD47" s="146">
        <f>IF(AZ47=4,#REF!,0)</f>
        <v>0</v>
      </c>
      <c r="BE47" s="146">
        <f>IF(AZ47=5,#REF!,0)</f>
        <v>0</v>
      </c>
      <c r="CA47" s="176">
        <v>1</v>
      </c>
      <c r="CB47" s="176">
        <v>1</v>
      </c>
      <c r="CZ47" s="146">
        <v>0</v>
      </c>
    </row>
    <row r="48" spans="1:104">
      <c r="A48" s="163" t="s">
        <v>13</v>
      </c>
      <c r="B48" s="164" t="s">
        <v>412</v>
      </c>
      <c r="C48" s="165" t="s">
        <v>413</v>
      </c>
      <c r="D48" s="166"/>
      <c r="E48" s="167"/>
      <c r="F48" s="167" t="s">
        <v>3</v>
      </c>
      <c r="G48" s="168"/>
      <c r="M48" s="183" t="s">
        <v>310</v>
      </c>
      <c r="O48" s="169"/>
    </row>
    <row r="49" spans="1:104">
      <c r="A49" s="170">
        <v>1</v>
      </c>
      <c r="B49" s="171" t="s">
        <v>414</v>
      </c>
      <c r="C49" s="172" t="s">
        <v>415</v>
      </c>
      <c r="D49" s="173" t="s">
        <v>21</v>
      </c>
      <c r="E49" s="174">
        <v>148</v>
      </c>
      <c r="F49" s="174" t="s">
        <v>3</v>
      </c>
      <c r="G49" s="175" t="e">
        <f t="shared" ref="G49:G59" si="0">E49*F49</f>
        <v>#VALUE!</v>
      </c>
      <c r="O49" s="169">
        <v>2</v>
      </c>
      <c r="AA49" s="146">
        <v>1</v>
      </c>
      <c r="AB49" s="146">
        <v>1</v>
      </c>
      <c r="AC49" s="146">
        <v>1</v>
      </c>
      <c r="AZ49" s="146">
        <v>1</v>
      </c>
      <c r="BA49" s="146" t="e">
        <f>IF(AZ49=1,#REF!,0)</f>
        <v>#REF!</v>
      </c>
      <c r="BB49" s="146">
        <f>IF(AZ49=2,#REF!,0)</f>
        <v>0</v>
      </c>
      <c r="BC49" s="146">
        <f>IF(AZ49=3,#REF!,0)</f>
        <v>0</v>
      </c>
      <c r="BD49" s="146">
        <f>IF(AZ49=4,#REF!,0)</f>
        <v>0</v>
      </c>
      <c r="BE49" s="146">
        <f>IF(AZ49=5,#REF!,0)</f>
        <v>0</v>
      </c>
      <c r="CA49" s="176">
        <v>1</v>
      </c>
      <c r="CB49" s="176">
        <v>1</v>
      </c>
      <c r="CZ49" s="146">
        <v>0</v>
      </c>
    </row>
    <row r="50" spans="1:104">
      <c r="A50" s="170">
        <v>2</v>
      </c>
      <c r="B50" s="171" t="s">
        <v>416</v>
      </c>
      <c r="C50" s="172" t="s">
        <v>417</v>
      </c>
      <c r="D50" s="173" t="s">
        <v>21</v>
      </c>
      <c r="E50" s="174">
        <v>72.5</v>
      </c>
      <c r="F50" s="174" t="s">
        <v>3</v>
      </c>
      <c r="G50" s="175" t="e">
        <f>E50*F50</f>
        <v>#VALUE!</v>
      </c>
      <c r="O50" s="169">
        <v>2</v>
      </c>
      <c r="AA50" s="146">
        <v>1</v>
      </c>
      <c r="AB50" s="146">
        <v>1</v>
      </c>
      <c r="AC50" s="146">
        <v>1</v>
      </c>
      <c r="AZ50" s="146">
        <v>1</v>
      </c>
      <c r="BA50" s="146" t="e">
        <f>IF(AZ50=1,#REF!,0)</f>
        <v>#REF!</v>
      </c>
      <c r="BB50" s="146">
        <f>IF(AZ50=2,#REF!,0)</f>
        <v>0</v>
      </c>
      <c r="BC50" s="146">
        <f>IF(AZ50=3,#REF!,0)</f>
        <v>0</v>
      </c>
      <c r="BD50" s="146">
        <f>IF(AZ50=4,#REF!,0)</f>
        <v>0</v>
      </c>
      <c r="BE50" s="146">
        <f>IF(AZ50=5,#REF!,0)</f>
        <v>0</v>
      </c>
      <c r="CA50" s="176">
        <v>1</v>
      </c>
      <c r="CB50" s="176">
        <v>1</v>
      </c>
      <c r="CZ50" s="146">
        <v>0</v>
      </c>
    </row>
    <row r="51" spans="1:104">
      <c r="A51" s="170">
        <v>3</v>
      </c>
      <c r="B51" s="171" t="s">
        <v>418</v>
      </c>
      <c r="C51" s="172" t="s">
        <v>419</v>
      </c>
      <c r="D51" s="173" t="s">
        <v>21</v>
      </c>
      <c r="E51" s="174">
        <v>337</v>
      </c>
      <c r="F51" s="174" t="s">
        <v>3</v>
      </c>
      <c r="G51" s="175" t="e">
        <f t="shared" si="0"/>
        <v>#VALUE!</v>
      </c>
      <c r="O51" s="169">
        <v>2</v>
      </c>
      <c r="AA51" s="146">
        <v>1</v>
      </c>
      <c r="AB51" s="146">
        <v>1</v>
      </c>
      <c r="AC51" s="146">
        <v>1</v>
      </c>
      <c r="AZ51" s="146">
        <v>1</v>
      </c>
      <c r="BA51" s="146" t="e">
        <f>IF(AZ51=1,#REF!,0)</f>
        <v>#REF!</v>
      </c>
      <c r="BB51" s="146">
        <f>IF(AZ51=2,#REF!,0)</f>
        <v>0</v>
      </c>
      <c r="BC51" s="146">
        <f>IF(AZ51=3,#REF!,0)</f>
        <v>0</v>
      </c>
      <c r="BD51" s="146">
        <f>IF(AZ51=4,#REF!,0)</f>
        <v>0</v>
      </c>
      <c r="BE51" s="146">
        <f>IF(AZ51=5,#REF!,0)</f>
        <v>0</v>
      </c>
      <c r="CA51" s="176">
        <v>1</v>
      </c>
      <c r="CB51" s="176">
        <v>1</v>
      </c>
      <c r="CZ51" s="146">
        <v>0</v>
      </c>
    </row>
    <row r="52" spans="1:104">
      <c r="A52" s="170">
        <v>4</v>
      </c>
      <c r="B52" s="171" t="s">
        <v>420</v>
      </c>
      <c r="C52" s="172" t="s">
        <v>421</v>
      </c>
      <c r="D52" s="173" t="s">
        <v>21</v>
      </c>
      <c r="E52" s="174">
        <v>275.5</v>
      </c>
      <c r="F52" s="174" t="s">
        <v>3</v>
      </c>
      <c r="G52" s="175" t="e">
        <f t="shared" si="0"/>
        <v>#VALUE!</v>
      </c>
      <c r="O52" s="169">
        <v>4</v>
      </c>
      <c r="BA52" s="184" t="e">
        <f>SUM(BA46:BA51)</f>
        <v>#REF!</v>
      </c>
      <c r="BB52" s="184">
        <f>SUM(BB46:BB51)</f>
        <v>0</v>
      </c>
      <c r="BC52" s="184">
        <f>SUM(BC46:BC51)</f>
        <v>0</v>
      </c>
      <c r="BD52" s="184">
        <f>SUM(BD46:BD51)</f>
        <v>0</v>
      </c>
      <c r="BE52" s="184">
        <f>SUM(BE46:BE51)</f>
        <v>0</v>
      </c>
    </row>
    <row r="53" spans="1:104">
      <c r="A53" s="170">
        <v>5</v>
      </c>
      <c r="B53" s="171" t="s">
        <v>422</v>
      </c>
      <c r="C53" s="172" t="s">
        <v>423</v>
      </c>
      <c r="D53" s="173" t="s">
        <v>21</v>
      </c>
      <c r="E53" s="174">
        <v>81</v>
      </c>
      <c r="F53" s="174" t="s">
        <v>3</v>
      </c>
      <c r="G53" s="175" t="e">
        <f t="shared" si="0"/>
        <v>#VALUE!</v>
      </c>
      <c r="O53" s="169">
        <v>1</v>
      </c>
    </row>
    <row r="54" spans="1:104">
      <c r="A54" s="170">
        <v>6</v>
      </c>
      <c r="B54" s="171" t="s">
        <v>422</v>
      </c>
      <c r="C54" s="172" t="s">
        <v>424</v>
      </c>
      <c r="D54" s="173" t="s">
        <v>21</v>
      </c>
      <c r="E54" s="174">
        <v>67</v>
      </c>
      <c r="F54" s="174" t="s">
        <v>3</v>
      </c>
      <c r="G54" s="175" t="e">
        <f>E54*F54</f>
        <v>#VALUE!</v>
      </c>
      <c r="O54" s="169">
        <v>2</v>
      </c>
      <c r="AA54" s="146">
        <v>1</v>
      </c>
      <c r="AB54" s="146">
        <v>1</v>
      </c>
      <c r="AC54" s="146">
        <v>1</v>
      </c>
      <c r="AZ54" s="146">
        <v>1</v>
      </c>
      <c r="BA54" s="146" t="e">
        <f>IF(AZ54=1,#REF!,0)</f>
        <v>#REF!</v>
      </c>
      <c r="BB54" s="146">
        <f>IF(AZ54=2,#REF!,0)</f>
        <v>0</v>
      </c>
      <c r="BC54" s="146">
        <f>IF(AZ54=3,#REF!,0)</f>
        <v>0</v>
      </c>
      <c r="BD54" s="146">
        <f>IF(AZ54=4,#REF!,0)</f>
        <v>0</v>
      </c>
      <c r="BE54" s="146">
        <f>IF(AZ54=5,#REF!,0)</f>
        <v>0</v>
      </c>
      <c r="CA54" s="176">
        <v>1</v>
      </c>
      <c r="CB54" s="176">
        <v>1</v>
      </c>
      <c r="CZ54" s="146">
        <v>0</v>
      </c>
    </row>
    <row r="55" spans="1:104">
      <c r="A55" s="170">
        <v>7</v>
      </c>
      <c r="B55" s="171" t="s">
        <v>425</v>
      </c>
      <c r="C55" s="172" t="s">
        <v>426</v>
      </c>
      <c r="D55" s="173" t="s">
        <v>98</v>
      </c>
      <c r="E55" s="174">
        <v>18</v>
      </c>
      <c r="F55" s="174" t="s">
        <v>3</v>
      </c>
      <c r="G55" s="175" t="e">
        <f t="shared" si="0"/>
        <v>#VALUE!</v>
      </c>
      <c r="O55" s="169">
        <v>2</v>
      </c>
      <c r="AA55" s="146">
        <v>1</v>
      </c>
      <c r="AB55" s="146">
        <v>1</v>
      </c>
      <c r="AC55" s="146">
        <v>1</v>
      </c>
      <c r="AZ55" s="146">
        <v>1</v>
      </c>
      <c r="BA55" s="146" t="e">
        <f>IF(AZ55=1,#REF!,0)</f>
        <v>#REF!</v>
      </c>
      <c r="BB55" s="146">
        <f>IF(AZ55=2,#REF!,0)</f>
        <v>0</v>
      </c>
      <c r="BC55" s="146">
        <f>IF(AZ55=3,#REF!,0)</f>
        <v>0</v>
      </c>
      <c r="BD55" s="146">
        <f>IF(AZ55=4,#REF!,0)</f>
        <v>0</v>
      </c>
      <c r="BE55" s="146">
        <f>IF(AZ55=5,#REF!,0)</f>
        <v>0</v>
      </c>
      <c r="CA55" s="176">
        <v>1</v>
      </c>
      <c r="CB55" s="176">
        <v>1</v>
      </c>
      <c r="CZ55" s="146">
        <v>0</v>
      </c>
    </row>
    <row r="56" spans="1:104">
      <c r="A56" s="170">
        <v>8</v>
      </c>
      <c r="B56" s="171" t="s">
        <v>427</v>
      </c>
      <c r="C56" s="172" t="s">
        <v>428</v>
      </c>
      <c r="D56" s="173" t="s">
        <v>98</v>
      </c>
      <c r="E56" s="174">
        <v>20</v>
      </c>
      <c r="F56" s="174" t="s">
        <v>3</v>
      </c>
      <c r="G56" s="175" t="e">
        <f>E56*F56</f>
        <v>#VALUE!</v>
      </c>
      <c r="O56" s="169">
        <v>2</v>
      </c>
      <c r="AA56" s="146">
        <v>1</v>
      </c>
      <c r="AB56" s="146">
        <v>1</v>
      </c>
      <c r="AC56" s="146">
        <v>1</v>
      </c>
      <c r="AZ56" s="146">
        <v>1</v>
      </c>
      <c r="BA56" s="146" t="e">
        <f>IF(AZ56=1,#REF!,0)</f>
        <v>#REF!</v>
      </c>
      <c r="BB56" s="146">
        <f>IF(AZ56=2,#REF!,0)</f>
        <v>0</v>
      </c>
      <c r="BC56" s="146">
        <f>IF(AZ56=3,#REF!,0)</f>
        <v>0</v>
      </c>
      <c r="BD56" s="146">
        <f>IF(AZ56=4,#REF!,0)</f>
        <v>0</v>
      </c>
      <c r="BE56" s="146">
        <f>IF(AZ56=5,#REF!,0)</f>
        <v>0</v>
      </c>
      <c r="CA56" s="176">
        <v>1</v>
      </c>
      <c r="CB56" s="176">
        <v>1</v>
      </c>
      <c r="CZ56" s="146">
        <v>0</v>
      </c>
    </row>
    <row r="57" spans="1:104">
      <c r="A57" s="170">
        <v>9</v>
      </c>
      <c r="B57" s="171" t="s">
        <v>429</v>
      </c>
      <c r="C57" s="172" t="s">
        <v>430</v>
      </c>
      <c r="D57" s="173" t="s">
        <v>98</v>
      </c>
      <c r="E57" s="174">
        <v>12</v>
      </c>
      <c r="F57" s="174" t="s">
        <v>3</v>
      </c>
      <c r="G57" s="175" t="e">
        <f t="shared" si="0"/>
        <v>#VALUE!</v>
      </c>
      <c r="H57" s="146" t="s">
        <v>3</v>
      </c>
      <c r="O57" s="169">
        <v>2</v>
      </c>
      <c r="AA57" s="146">
        <v>1</v>
      </c>
      <c r="AB57" s="146">
        <v>1</v>
      </c>
      <c r="AC57" s="146">
        <v>1</v>
      </c>
      <c r="AZ57" s="146">
        <v>1</v>
      </c>
      <c r="BA57" s="146" t="e">
        <f>IF(AZ57=1,#REF!,0)</f>
        <v>#REF!</v>
      </c>
      <c r="BB57" s="146">
        <f>IF(AZ57=2,#REF!,0)</f>
        <v>0</v>
      </c>
      <c r="BC57" s="146">
        <f>IF(AZ57=3,#REF!,0)</f>
        <v>0</v>
      </c>
      <c r="BD57" s="146">
        <f>IF(AZ57=4,#REF!,0)</f>
        <v>0</v>
      </c>
      <c r="BE57" s="146">
        <f>IF(AZ57=5,#REF!,0)</f>
        <v>0</v>
      </c>
      <c r="CA57" s="176">
        <v>1</v>
      </c>
      <c r="CB57" s="176">
        <v>1</v>
      </c>
      <c r="CZ57" s="146">
        <v>0</v>
      </c>
    </row>
    <row r="58" spans="1:104">
      <c r="A58" s="170">
        <v>10</v>
      </c>
      <c r="B58" s="171" t="s">
        <v>431</v>
      </c>
      <c r="C58" s="172" t="s">
        <v>432</v>
      </c>
      <c r="D58" s="173" t="s">
        <v>98</v>
      </c>
      <c r="E58" s="174">
        <v>10</v>
      </c>
      <c r="F58" s="174" t="s">
        <v>3</v>
      </c>
      <c r="G58" s="175" t="e">
        <f t="shared" si="0"/>
        <v>#VALUE!</v>
      </c>
      <c r="O58" s="169">
        <v>2</v>
      </c>
      <c r="AA58" s="146">
        <v>1</v>
      </c>
      <c r="AB58" s="146">
        <v>1</v>
      </c>
      <c r="AC58" s="146">
        <v>1</v>
      </c>
      <c r="AZ58" s="146">
        <v>1</v>
      </c>
      <c r="BA58" s="146" t="e">
        <f>IF(AZ58=1,#REF!,0)</f>
        <v>#REF!</v>
      </c>
      <c r="BB58" s="146">
        <f>IF(AZ58=2,#REF!,0)</f>
        <v>0</v>
      </c>
      <c r="BC58" s="146">
        <f>IF(AZ58=3,#REF!,0)</f>
        <v>0</v>
      </c>
      <c r="BD58" s="146">
        <f>IF(AZ58=4,#REF!,0)</f>
        <v>0</v>
      </c>
      <c r="BE58" s="146">
        <f>IF(AZ58=5,#REF!,0)</f>
        <v>0</v>
      </c>
      <c r="CA58" s="176">
        <v>1</v>
      </c>
      <c r="CB58" s="176">
        <v>1</v>
      </c>
      <c r="CZ58" s="146">
        <v>0</v>
      </c>
    </row>
    <row r="59" spans="1:104">
      <c r="A59" s="170">
        <v>11</v>
      </c>
      <c r="B59" s="171" t="s">
        <v>433</v>
      </c>
      <c r="C59" s="172" t="s">
        <v>434</v>
      </c>
      <c r="D59" s="173" t="s">
        <v>98</v>
      </c>
      <c r="E59" s="174">
        <v>4</v>
      </c>
      <c r="F59" s="174" t="s">
        <v>3</v>
      </c>
      <c r="G59" s="175" t="e">
        <f t="shared" si="0"/>
        <v>#VALUE!</v>
      </c>
      <c r="O59" s="169">
        <v>2</v>
      </c>
      <c r="AA59" s="146">
        <v>1</v>
      </c>
      <c r="AB59" s="146">
        <v>1</v>
      </c>
      <c r="AC59" s="146">
        <v>1</v>
      </c>
      <c r="AZ59" s="146">
        <v>1</v>
      </c>
      <c r="BA59" s="146" t="e">
        <f>IF(AZ59=1,#REF!,0)</f>
        <v>#REF!</v>
      </c>
      <c r="BB59" s="146">
        <f>IF(AZ59=2,#REF!,0)</f>
        <v>0</v>
      </c>
      <c r="BC59" s="146">
        <f>IF(AZ59=3,#REF!,0)</f>
        <v>0</v>
      </c>
      <c r="BD59" s="146">
        <f>IF(AZ59=4,#REF!,0)</f>
        <v>0</v>
      </c>
      <c r="BE59" s="146">
        <f>IF(AZ59=5,#REF!,0)</f>
        <v>0</v>
      </c>
      <c r="CA59" s="176">
        <v>1</v>
      </c>
      <c r="CB59" s="176">
        <v>1</v>
      </c>
      <c r="CZ59" s="146">
        <v>0</v>
      </c>
    </row>
    <row r="60" spans="1:104">
      <c r="A60" s="170">
        <v>12</v>
      </c>
      <c r="B60" s="171" t="s">
        <v>435</v>
      </c>
      <c r="C60" s="172" t="s">
        <v>436</v>
      </c>
      <c r="D60" s="173" t="s">
        <v>98</v>
      </c>
      <c r="E60" s="174">
        <v>3</v>
      </c>
      <c r="F60" s="174" t="s">
        <v>3</v>
      </c>
      <c r="G60" s="175" t="e">
        <f>E60*F60</f>
        <v>#VALUE!</v>
      </c>
      <c r="M60" s="183" t="s">
        <v>60</v>
      </c>
      <c r="O60" s="169"/>
    </row>
    <row r="61" spans="1:104">
      <c r="A61" s="170">
        <v>13</v>
      </c>
      <c r="B61" s="171" t="s">
        <v>437</v>
      </c>
      <c r="C61" s="172" t="s">
        <v>438</v>
      </c>
      <c r="D61" s="173" t="s">
        <v>98</v>
      </c>
      <c r="E61" s="174">
        <v>1</v>
      </c>
      <c r="F61" s="174" t="s">
        <v>3</v>
      </c>
      <c r="G61" s="175" t="e">
        <f>E61*F61</f>
        <v>#VALUE!</v>
      </c>
      <c r="O61" s="169">
        <v>2</v>
      </c>
      <c r="AA61" s="146">
        <v>12</v>
      </c>
      <c r="AB61" s="146">
        <v>0</v>
      </c>
      <c r="AC61" s="146">
        <v>38</v>
      </c>
      <c r="AZ61" s="146">
        <v>1</v>
      </c>
      <c r="BA61" s="146" t="e">
        <f>IF(AZ61=1,#REF!,0)</f>
        <v>#REF!</v>
      </c>
      <c r="BB61" s="146">
        <f>IF(AZ61=2,#REF!,0)</f>
        <v>0</v>
      </c>
      <c r="BC61" s="146">
        <f>IF(AZ61=3,#REF!,0)</f>
        <v>0</v>
      </c>
      <c r="BD61" s="146">
        <f>IF(AZ61=4,#REF!,0)</f>
        <v>0</v>
      </c>
      <c r="BE61" s="146">
        <f>IF(AZ61=5,#REF!,0)</f>
        <v>0</v>
      </c>
      <c r="CA61" s="176">
        <v>12</v>
      </c>
      <c r="CB61" s="176">
        <v>0</v>
      </c>
      <c r="CZ61" s="146">
        <v>0</v>
      </c>
    </row>
    <row r="62" spans="1:104" ht="12.6" customHeight="1">
      <c r="A62" s="170">
        <v>14</v>
      </c>
      <c r="B62" s="171" t="s">
        <v>439</v>
      </c>
      <c r="C62" s="172" t="s">
        <v>440</v>
      </c>
      <c r="D62" s="173" t="s">
        <v>98</v>
      </c>
      <c r="E62" s="174">
        <v>11</v>
      </c>
      <c r="F62" s="174" t="s">
        <v>3</v>
      </c>
      <c r="G62" s="175" t="e">
        <f>E62*F62</f>
        <v>#VALUE!</v>
      </c>
      <c r="O62" s="169">
        <v>2</v>
      </c>
      <c r="AA62" s="146">
        <v>12</v>
      </c>
      <c r="AB62" s="146">
        <v>0</v>
      </c>
      <c r="AC62" s="146">
        <v>39</v>
      </c>
      <c r="AZ62" s="146">
        <v>1</v>
      </c>
      <c r="BA62" s="146" t="e">
        <f>IF(AZ62=1,#REF!,0)</f>
        <v>#REF!</v>
      </c>
      <c r="BB62" s="146">
        <f>IF(AZ62=2,#REF!,0)</f>
        <v>0</v>
      </c>
      <c r="BC62" s="146">
        <f>IF(AZ62=3,#REF!,0)</f>
        <v>0</v>
      </c>
      <c r="BD62" s="146">
        <f>IF(AZ62=4,#REF!,0)</f>
        <v>0</v>
      </c>
      <c r="BE62" s="146">
        <f>IF(AZ62=5,#REF!,0)</f>
        <v>0</v>
      </c>
      <c r="CA62" s="176">
        <v>12</v>
      </c>
      <c r="CB62" s="176">
        <v>0</v>
      </c>
      <c r="CZ62" s="146">
        <v>0</v>
      </c>
    </row>
    <row r="63" spans="1:104">
      <c r="A63" s="170">
        <v>15</v>
      </c>
      <c r="B63" s="171" t="s">
        <v>441</v>
      </c>
      <c r="C63" s="172" t="s">
        <v>442</v>
      </c>
      <c r="D63" s="173" t="s">
        <v>98</v>
      </c>
      <c r="E63" s="174">
        <v>5</v>
      </c>
      <c r="F63" s="174" t="s">
        <v>3</v>
      </c>
      <c r="G63" s="175" t="e">
        <f>E63*F63</f>
        <v>#VALUE!</v>
      </c>
      <c r="O63" s="169">
        <v>2</v>
      </c>
      <c r="AA63" s="146">
        <v>12</v>
      </c>
      <c r="AB63" s="146">
        <v>0</v>
      </c>
      <c r="AC63" s="146">
        <v>42</v>
      </c>
      <c r="AZ63" s="146">
        <v>1</v>
      </c>
      <c r="BA63" s="146" t="e">
        <f>IF(AZ63=1,#REF!,0)</f>
        <v>#REF!</v>
      </c>
      <c r="BB63" s="146">
        <f>IF(AZ63=2,#REF!,0)</f>
        <v>0</v>
      </c>
      <c r="BC63" s="146">
        <f>IF(AZ63=3,#REF!,0)</f>
        <v>0</v>
      </c>
      <c r="BD63" s="146">
        <f>IF(AZ63=4,#REF!,0)</f>
        <v>0</v>
      </c>
      <c r="BE63" s="146">
        <f>IF(AZ63=5,#REF!,0)</f>
        <v>0</v>
      </c>
      <c r="CA63" s="176">
        <v>12</v>
      </c>
      <c r="CB63" s="176">
        <v>0</v>
      </c>
      <c r="CZ63" s="146">
        <v>0</v>
      </c>
    </row>
    <row r="64" spans="1:104">
      <c r="A64" s="170">
        <v>16</v>
      </c>
      <c r="B64" s="171" t="s">
        <v>443</v>
      </c>
      <c r="C64" s="172" t="s">
        <v>444</v>
      </c>
      <c r="D64" s="173" t="s">
        <v>98</v>
      </c>
      <c r="E64" s="174">
        <v>3</v>
      </c>
      <c r="F64" s="174" t="s">
        <v>3</v>
      </c>
      <c r="G64" s="175" t="e">
        <f>E64*F64</f>
        <v>#VALUE!</v>
      </c>
      <c r="O64" s="169">
        <v>2</v>
      </c>
      <c r="AA64" s="146">
        <v>12</v>
      </c>
      <c r="AB64" s="146">
        <v>0</v>
      </c>
      <c r="AC64" s="146">
        <v>43</v>
      </c>
      <c r="AZ64" s="146">
        <v>1</v>
      </c>
      <c r="BA64" s="146" t="e">
        <f>IF(AZ64=1,#REF!,0)</f>
        <v>#REF!</v>
      </c>
      <c r="BB64" s="146">
        <f>IF(AZ64=2,#REF!,0)</f>
        <v>0</v>
      </c>
      <c r="BC64" s="146">
        <f>IF(AZ64=3,#REF!,0)</f>
        <v>0</v>
      </c>
      <c r="BD64" s="146">
        <f>IF(AZ64=4,#REF!,0)</f>
        <v>0</v>
      </c>
      <c r="BE64" s="146">
        <f>IF(AZ64=5,#REF!,0)</f>
        <v>0</v>
      </c>
      <c r="CA64" s="176">
        <v>12</v>
      </c>
      <c r="CB64" s="176">
        <v>0</v>
      </c>
      <c r="CZ64" s="146">
        <v>0</v>
      </c>
    </row>
    <row r="65" spans="1:104">
      <c r="A65" s="178"/>
      <c r="B65" s="179"/>
      <c r="C65" s="471" t="s">
        <v>60</v>
      </c>
      <c r="D65" s="473"/>
      <c r="E65" s="180">
        <v>0</v>
      </c>
      <c r="F65" s="181" t="s">
        <v>3</v>
      </c>
      <c r="G65" s="182"/>
      <c r="O65" s="169">
        <v>2</v>
      </c>
      <c r="AA65" s="146">
        <v>12</v>
      </c>
      <c r="AB65" s="146">
        <v>0</v>
      </c>
      <c r="AC65" s="146">
        <v>44</v>
      </c>
      <c r="AZ65" s="146">
        <v>1</v>
      </c>
      <c r="BA65" s="146" t="e">
        <f>IF(AZ65=1,#REF!,0)</f>
        <v>#REF!</v>
      </c>
      <c r="BB65" s="146">
        <f>IF(AZ65=2,#REF!,0)</f>
        <v>0</v>
      </c>
      <c r="BC65" s="146">
        <f>IF(AZ65=3,#REF!,0)</f>
        <v>0</v>
      </c>
      <c r="BD65" s="146">
        <f>IF(AZ65=4,#REF!,0)</f>
        <v>0</v>
      </c>
      <c r="BE65" s="146">
        <f>IF(AZ65=5,#REF!,0)</f>
        <v>0</v>
      </c>
      <c r="CA65" s="176">
        <v>12</v>
      </c>
      <c r="CB65" s="176">
        <v>0</v>
      </c>
      <c r="CZ65" s="146">
        <v>0</v>
      </c>
    </row>
    <row r="66" spans="1:104">
      <c r="A66" s="197">
        <v>17</v>
      </c>
      <c r="B66" s="202" t="s">
        <v>445</v>
      </c>
      <c r="C66" s="203" t="s">
        <v>446</v>
      </c>
      <c r="D66" s="204" t="s">
        <v>21</v>
      </c>
      <c r="E66" s="177">
        <v>152.44</v>
      </c>
      <c r="F66" s="177" t="s">
        <v>3</v>
      </c>
      <c r="G66" s="205" t="e">
        <f t="shared" ref="G66:G96" si="1">E66*F66</f>
        <v>#VALUE!</v>
      </c>
      <c r="O66" s="169">
        <v>2</v>
      </c>
      <c r="AA66" s="146">
        <v>12</v>
      </c>
      <c r="AB66" s="146">
        <v>0</v>
      </c>
      <c r="AC66" s="146">
        <v>45</v>
      </c>
      <c r="AZ66" s="146">
        <v>1</v>
      </c>
      <c r="BA66" s="146" t="e">
        <f>IF(AZ66=1,#REF!,0)</f>
        <v>#REF!</v>
      </c>
      <c r="BB66" s="146">
        <f>IF(AZ66=2,#REF!,0)</f>
        <v>0</v>
      </c>
      <c r="BC66" s="146">
        <f>IF(AZ66=3,#REF!,0)</f>
        <v>0</v>
      </c>
      <c r="BD66" s="146">
        <f>IF(AZ66=4,#REF!,0)</f>
        <v>0</v>
      </c>
      <c r="BE66" s="146">
        <f>IF(AZ66=5,#REF!,0)</f>
        <v>0</v>
      </c>
      <c r="CA66" s="176">
        <v>12</v>
      </c>
      <c r="CB66" s="176">
        <v>0</v>
      </c>
      <c r="CZ66" s="146">
        <v>0</v>
      </c>
    </row>
    <row r="67" spans="1:104">
      <c r="A67" s="197">
        <v>18</v>
      </c>
      <c r="B67" s="202" t="s">
        <v>447</v>
      </c>
      <c r="C67" s="203" t="s">
        <v>448</v>
      </c>
      <c r="D67" s="204" t="s">
        <v>21</v>
      </c>
      <c r="E67" s="177">
        <v>74.680000000000007</v>
      </c>
      <c r="F67" s="177" t="s">
        <v>3</v>
      </c>
      <c r="G67" s="205" t="e">
        <f>E67*F67</f>
        <v>#VALUE!</v>
      </c>
      <c r="O67" s="169">
        <v>2</v>
      </c>
      <c r="AA67" s="146">
        <v>12</v>
      </c>
      <c r="AB67" s="146">
        <v>0</v>
      </c>
      <c r="AC67" s="146">
        <v>46</v>
      </c>
      <c r="AZ67" s="146">
        <v>1</v>
      </c>
      <c r="BA67" s="146" t="e">
        <f>IF(AZ67=1,#REF!,0)</f>
        <v>#REF!</v>
      </c>
      <c r="BB67" s="146">
        <f>IF(AZ67=2,#REF!,0)</f>
        <v>0</v>
      </c>
      <c r="BC67" s="146">
        <f>IF(AZ67=3,#REF!,0)</f>
        <v>0</v>
      </c>
      <c r="BD67" s="146">
        <f>IF(AZ67=4,#REF!,0)</f>
        <v>0</v>
      </c>
      <c r="BE67" s="146">
        <f>IF(AZ67=5,#REF!,0)</f>
        <v>0</v>
      </c>
      <c r="CA67" s="176">
        <v>12</v>
      </c>
      <c r="CB67" s="176">
        <v>0</v>
      </c>
      <c r="CZ67" s="146">
        <v>0</v>
      </c>
    </row>
    <row r="68" spans="1:104">
      <c r="A68" s="197">
        <v>19</v>
      </c>
      <c r="B68" s="202" t="s">
        <v>449</v>
      </c>
      <c r="C68" s="203" t="s">
        <v>450</v>
      </c>
      <c r="D68" s="204" t="s">
        <v>21</v>
      </c>
      <c r="E68" s="177">
        <v>347.11</v>
      </c>
      <c r="F68" s="177" t="s">
        <v>3</v>
      </c>
      <c r="G68" s="205" t="e">
        <f t="shared" si="1"/>
        <v>#VALUE!</v>
      </c>
      <c r="O68" s="169">
        <v>2</v>
      </c>
      <c r="AA68" s="146">
        <v>12</v>
      </c>
      <c r="AB68" s="146">
        <v>0</v>
      </c>
      <c r="AC68" s="146">
        <v>47</v>
      </c>
      <c r="AZ68" s="146">
        <v>1</v>
      </c>
      <c r="BA68" s="146" t="e">
        <f>IF(AZ68=1,#REF!,0)</f>
        <v>#REF!</v>
      </c>
      <c r="BB68" s="146">
        <f>IF(AZ68=2,#REF!,0)</f>
        <v>0</v>
      </c>
      <c r="BC68" s="146">
        <f>IF(AZ68=3,#REF!,0)</f>
        <v>0</v>
      </c>
      <c r="BD68" s="146">
        <f>IF(AZ68=4,#REF!,0)</f>
        <v>0</v>
      </c>
      <c r="BE68" s="146">
        <f>IF(AZ68=5,#REF!,0)</f>
        <v>0</v>
      </c>
      <c r="CA68" s="176">
        <v>12</v>
      </c>
      <c r="CB68" s="176">
        <v>0</v>
      </c>
      <c r="CZ68" s="146">
        <v>0</v>
      </c>
    </row>
    <row r="69" spans="1:104">
      <c r="A69" s="197">
        <v>20</v>
      </c>
      <c r="B69" s="202" t="s">
        <v>451</v>
      </c>
      <c r="C69" s="203" t="s">
        <v>452</v>
      </c>
      <c r="D69" s="204" t="s">
        <v>21</v>
      </c>
      <c r="E69" s="177">
        <v>283.76</v>
      </c>
      <c r="F69" s="177" t="s">
        <v>3</v>
      </c>
      <c r="G69" s="205" t="e">
        <f t="shared" si="1"/>
        <v>#VALUE!</v>
      </c>
      <c r="O69" s="169">
        <v>2</v>
      </c>
      <c r="AA69" s="146">
        <v>12</v>
      </c>
      <c r="AB69" s="146">
        <v>0</v>
      </c>
      <c r="AC69" s="146">
        <v>48</v>
      </c>
      <c r="AZ69" s="146">
        <v>1</v>
      </c>
      <c r="BA69" s="146" t="e">
        <f>IF(AZ69=1,#REF!,0)</f>
        <v>#REF!</v>
      </c>
      <c r="BB69" s="146">
        <f>IF(AZ69=2,#REF!,0)</f>
        <v>0</v>
      </c>
      <c r="BC69" s="146">
        <f>IF(AZ69=3,#REF!,0)</f>
        <v>0</v>
      </c>
      <c r="BD69" s="146">
        <f>IF(AZ69=4,#REF!,0)</f>
        <v>0</v>
      </c>
      <c r="BE69" s="146">
        <f>IF(AZ69=5,#REF!,0)</f>
        <v>0</v>
      </c>
      <c r="CA69" s="176">
        <v>12</v>
      </c>
      <c r="CB69" s="176">
        <v>0</v>
      </c>
      <c r="CZ69" s="146">
        <v>0</v>
      </c>
    </row>
    <row r="70" spans="1:104">
      <c r="A70" s="197">
        <v>21</v>
      </c>
      <c r="B70" s="202" t="s">
        <v>453</v>
      </c>
      <c r="C70" s="203" t="s">
        <v>454</v>
      </c>
      <c r="D70" s="204" t="s">
        <v>21</v>
      </c>
      <c r="E70" s="177">
        <v>83.45</v>
      </c>
      <c r="F70" s="177" t="s">
        <v>3</v>
      </c>
      <c r="G70" s="205" t="e">
        <f t="shared" si="1"/>
        <v>#VALUE!</v>
      </c>
      <c r="O70" s="169">
        <v>2</v>
      </c>
      <c r="AA70" s="146">
        <v>12</v>
      </c>
      <c r="AB70" s="146">
        <v>0</v>
      </c>
      <c r="AC70" s="146">
        <v>49</v>
      </c>
      <c r="AZ70" s="146">
        <v>1</v>
      </c>
      <c r="BA70" s="146" t="e">
        <f>IF(AZ70=1,#REF!,0)</f>
        <v>#REF!</v>
      </c>
      <c r="BB70" s="146">
        <f>IF(AZ70=2,#REF!,0)</f>
        <v>0</v>
      </c>
      <c r="BC70" s="146">
        <f>IF(AZ70=3,#REF!,0)</f>
        <v>0</v>
      </c>
      <c r="BD70" s="146">
        <f>IF(AZ70=4,#REF!,0)</f>
        <v>0</v>
      </c>
      <c r="BE70" s="146">
        <f>IF(AZ70=5,#REF!,0)</f>
        <v>0</v>
      </c>
      <c r="CA70" s="176">
        <v>12</v>
      </c>
      <c r="CB70" s="176">
        <v>0</v>
      </c>
      <c r="CZ70" s="146">
        <v>0</v>
      </c>
    </row>
    <row r="71" spans="1:104">
      <c r="A71" s="197">
        <v>22</v>
      </c>
      <c r="B71" s="202" t="s">
        <v>455</v>
      </c>
      <c r="C71" s="203" t="s">
        <v>456</v>
      </c>
      <c r="D71" s="204" t="s">
        <v>21</v>
      </c>
      <c r="E71" s="177">
        <v>69.05</v>
      </c>
      <c r="F71" s="177" t="s">
        <v>3</v>
      </c>
      <c r="G71" s="205" t="e">
        <f>E71*F71</f>
        <v>#VALUE!</v>
      </c>
      <c r="O71" s="169">
        <v>2</v>
      </c>
      <c r="AA71" s="146">
        <v>12</v>
      </c>
      <c r="AB71" s="146">
        <v>0</v>
      </c>
      <c r="AC71" s="146">
        <v>50</v>
      </c>
      <c r="AZ71" s="146">
        <v>1</v>
      </c>
      <c r="BA71" s="146" t="e">
        <f>IF(AZ71=1,#REF!,0)</f>
        <v>#REF!</v>
      </c>
      <c r="BB71" s="146">
        <f>IF(AZ71=2,#REF!,0)</f>
        <v>0</v>
      </c>
      <c r="BC71" s="146">
        <f>IF(AZ71=3,#REF!,0)</f>
        <v>0</v>
      </c>
      <c r="BD71" s="146">
        <f>IF(AZ71=4,#REF!,0)</f>
        <v>0</v>
      </c>
      <c r="BE71" s="146">
        <f>IF(AZ71=5,#REF!,0)</f>
        <v>0</v>
      </c>
      <c r="CA71" s="176">
        <v>12</v>
      </c>
      <c r="CB71" s="176">
        <v>0</v>
      </c>
      <c r="CZ71" s="146">
        <v>0</v>
      </c>
    </row>
    <row r="72" spans="1:104">
      <c r="A72" s="197">
        <v>23</v>
      </c>
      <c r="B72" s="202" t="s">
        <v>457</v>
      </c>
      <c r="C72" s="203" t="s">
        <v>458</v>
      </c>
      <c r="D72" s="204" t="s">
        <v>98</v>
      </c>
      <c r="E72" s="177">
        <v>1.03</v>
      </c>
      <c r="F72" s="177" t="s">
        <v>3</v>
      </c>
      <c r="G72" s="205" t="e">
        <f>E72*F72</f>
        <v>#VALUE!</v>
      </c>
      <c r="O72" s="169">
        <v>2</v>
      </c>
      <c r="AA72" s="146">
        <v>12</v>
      </c>
      <c r="AB72" s="146">
        <v>0</v>
      </c>
      <c r="AC72" s="146">
        <v>51</v>
      </c>
      <c r="AZ72" s="146">
        <v>1</v>
      </c>
      <c r="BA72" s="146" t="e">
        <f>IF(AZ72=1,#REF!,0)</f>
        <v>#REF!</v>
      </c>
      <c r="BB72" s="146">
        <f>IF(AZ72=2,#REF!,0)</f>
        <v>0</v>
      </c>
      <c r="BC72" s="146">
        <f>IF(AZ72=3,#REF!,0)</f>
        <v>0</v>
      </c>
      <c r="BD72" s="146">
        <f>IF(AZ72=4,#REF!,0)</f>
        <v>0</v>
      </c>
      <c r="BE72" s="146">
        <f>IF(AZ72=5,#REF!,0)</f>
        <v>0</v>
      </c>
      <c r="CA72" s="176">
        <v>12</v>
      </c>
      <c r="CB72" s="176">
        <v>0</v>
      </c>
      <c r="CZ72" s="146">
        <v>0</v>
      </c>
    </row>
    <row r="73" spans="1:104">
      <c r="A73" s="197">
        <v>24</v>
      </c>
      <c r="B73" s="202" t="s">
        <v>459</v>
      </c>
      <c r="C73" s="203" t="s">
        <v>460</v>
      </c>
      <c r="D73" s="204" t="s">
        <v>98</v>
      </c>
      <c r="E73" s="177">
        <v>1.03</v>
      </c>
      <c r="F73" s="177" t="s">
        <v>3</v>
      </c>
      <c r="G73" s="205" t="e">
        <f>E73*F73</f>
        <v>#VALUE!</v>
      </c>
      <c r="O73" s="169">
        <v>2</v>
      </c>
      <c r="AA73" s="146">
        <v>12</v>
      </c>
      <c r="AB73" s="146">
        <v>0</v>
      </c>
      <c r="AC73" s="146">
        <v>52</v>
      </c>
      <c r="AZ73" s="146">
        <v>1</v>
      </c>
      <c r="BA73" s="146" t="e">
        <f>IF(AZ73=1,#REF!,0)</f>
        <v>#REF!</v>
      </c>
      <c r="BB73" s="146">
        <f>IF(AZ73=2,#REF!,0)</f>
        <v>0</v>
      </c>
      <c r="BC73" s="146">
        <f>IF(AZ73=3,#REF!,0)</f>
        <v>0</v>
      </c>
      <c r="BD73" s="146">
        <f>IF(AZ73=4,#REF!,0)</f>
        <v>0</v>
      </c>
      <c r="BE73" s="146">
        <f>IF(AZ73=5,#REF!,0)</f>
        <v>0</v>
      </c>
      <c r="CA73" s="176">
        <v>12</v>
      </c>
      <c r="CB73" s="176">
        <v>0</v>
      </c>
      <c r="CZ73" s="146">
        <v>0</v>
      </c>
    </row>
    <row r="74" spans="1:104">
      <c r="A74" s="197">
        <v>25</v>
      </c>
      <c r="B74" s="202" t="s">
        <v>461</v>
      </c>
      <c r="C74" s="203" t="s">
        <v>462</v>
      </c>
      <c r="D74" s="204" t="s">
        <v>98</v>
      </c>
      <c r="E74" s="177">
        <v>1.03</v>
      </c>
      <c r="F74" s="177" t="s">
        <v>3</v>
      </c>
      <c r="G74" s="205" t="e">
        <f>E74*F74</f>
        <v>#VALUE!</v>
      </c>
      <c r="O74" s="169">
        <v>2</v>
      </c>
      <c r="AA74" s="146">
        <v>12</v>
      </c>
      <c r="AB74" s="146">
        <v>0</v>
      </c>
      <c r="AC74" s="146">
        <v>53</v>
      </c>
      <c r="AZ74" s="146">
        <v>1</v>
      </c>
      <c r="BA74" s="146" t="e">
        <f>IF(AZ74=1,#REF!,0)</f>
        <v>#REF!</v>
      </c>
      <c r="BB74" s="146">
        <f>IF(AZ74=2,#REF!,0)</f>
        <v>0</v>
      </c>
      <c r="BC74" s="146">
        <f>IF(AZ74=3,#REF!,0)</f>
        <v>0</v>
      </c>
      <c r="BD74" s="146">
        <f>IF(AZ74=4,#REF!,0)</f>
        <v>0</v>
      </c>
      <c r="BE74" s="146">
        <f>IF(AZ74=5,#REF!,0)</f>
        <v>0</v>
      </c>
      <c r="CA74" s="176">
        <v>12</v>
      </c>
      <c r="CB74" s="176">
        <v>0</v>
      </c>
      <c r="CZ74" s="146">
        <v>0</v>
      </c>
    </row>
    <row r="75" spans="1:104">
      <c r="A75" s="197">
        <v>26</v>
      </c>
      <c r="B75" s="202" t="s">
        <v>463</v>
      </c>
      <c r="C75" s="203" t="s">
        <v>464</v>
      </c>
      <c r="D75" s="204" t="s">
        <v>98</v>
      </c>
      <c r="E75" s="177">
        <v>4.12</v>
      </c>
      <c r="F75" s="177" t="s">
        <v>3</v>
      </c>
      <c r="G75" s="205" t="e">
        <f>E75*F75</f>
        <v>#VALUE!</v>
      </c>
      <c r="O75" s="169">
        <v>2</v>
      </c>
      <c r="AA75" s="146">
        <v>12</v>
      </c>
      <c r="AB75" s="146">
        <v>0</v>
      </c>
      <c r="AC75" s="146">
        <v>54</v>
      </c>
      <c r="AZ75" s="146">
        <v>1</v>
      </c>
      <c r="BA75" s="146" t="e">
        <f>IF(AZ75=1,#REF!,0)</f>
        <v>#REF!</v>
      </c>
      <c r="BB75" s="146">
        <f>IF(AZ75=2,#REF!,0)</f>
        <v>0</v>
      </c>
      <c r="BC75" s="146">
        <f>IF(AZ75=3,#REF!,0)</f>
        <v>0</v>
      </c>
      <c r="BD75" s="146">
        <f>IF(AZ75=4,#REF!,0)</f>
        <v>0</v>
      </c>
      <c r="BE75" s="146">
        <f>IF(AZ75=5,#REF!,0)</f>
        <v>0</v>
      </c>
      <c r="CA75" s="176">
        <v>12</v>
      </c>
      <c r="CB75" s="176">
        <v>0</v>
      </c>
      <c r="CZ75" s="146">
        <v>0</v>
      </c>
    </row>
    <row r="76" spans="1:104">
      <c r="A76" s="197">
        <v>27</v>
      </c>
      <c r="B76" s="202" t="s">
        <v>465</v>
      </c>
      <c r="C76" s="203" t="s">
        <v>466</v>
      </c>
      <c r="D76" s="204" t="s">
        <v>98</v>
      </c>
      <c r="E76" s="177">
        <v>10.3</v>
      </c>
      <c r="F76" s="177" t="s">
        <v>3</v>
      </c>
      <c r="G76" s="205" t="e">
        <f t="shared" si="1"/>
        <v>#VALUE!</v>
      </c>
      <c r="O76" s="169">
        <v>4</v>
      </c>
      <c r="BA76" s="184" t="e">
        <f>SUM(BA53:BA75)</f>
        <v>#REF!</v>
      </c>
      <c r="BB76" s="184">
        <f>SUM(BB53:BB75)</f>
        <v>0</v>
      </c>
      <c r="BC76" s="184">
        <f>SUM(BC53:BC75)</f>
        <v>0</v>
      </c>
      <c r="BD76" s="184">
        <f>SUM(BD53:BD75)</f>
        <v>0</v>
      </c>
      <c r="BE76" s="184">
        <f>SUM(BE53:BE75)</f>
        <v>0</v>
      </c>
    </row>
    <row r="77" spans="1:104">
      <c r="A77" s="197">
        <v>28</v>
      </c>
      <c r="B77" s="202" t="s">
        <v>467</v>
      </c>
      <c r="C77" s="203" t="s">
        <v>464</v>
      </c>
      <c r="D77" s="204" t="s">
        <v>98</v>
      </c>
      <c r="E77" s="177">
        <v>5.15</v>
      </c>
      <c r="F77" s="177" t="s">
        <v>3</v>
      </c>
      <c r="G77" s="205" t="e">
        <f t="shared" si="1"/>
        <v>#VALUE!</v>
      </c>
      <c r="O77" s="169">
        <v>1</v>
      </c>
    </row>
    <row r="78" spans="1:104">
      <c r="A78" s="197">
        <v>29</v>
      </c>
      <c r="B78" s="202" t="s">
        <v>468</v>
      </c>
      <c r="C78" s="203" t="s">
        <v>469</v>
      </c>
      <c r="D78" s="204" t="s">
        <v>98</v>
      </c>
      <c r="E78" s="177">
        <v>1.03</v>
      </c>
      <c r="F78" s="177" t="s">
        <v>3</v>
      </c>
      <c r="G78" s="205" t="e">
        <f>E78*F78</f>
        <v>#VALUE!</v>
      </c>
      <c r="O78" s="169">
        <v>2</v>
      </c>
      <c r="AA78" s="146">
        <v>1</v>
      </c>
      <c r="AB78" s="146">
        <v>1</v>
      </c>
      <c r="AC78" s="146">
        <v>1</v>
      </c>
      <c r="AZ78" s="146">
        <v>1</v>
      </c>
      <c r="BA78" s="146" t="e">
        <f>IF(AZ78=1,#REF!,0)</f>
        <v>#REF!</v>
      </c>
      <c r="BB78" s="146">
        <f>IF(AZ78=2,#REF!,0)</f>
        <v>0</v>
      </c>
      <c r="BC78" s="146">
        <f>IF(AZ78=3,#REF!,0)</f>
        <v>0</v>
      </c>
      <c r="BD78" s="146">
        <f>IF(AZ78=4,#REF!,0)</f>
        <v>0</v>
      </c>
      <c r="BE78" s="146">
        <f>IF(AZ78=5,#REF!,0)</f>
        <v>0</v>
      </c>
      <c r="CA78" s="176">
        <v>1</v>
      </c>
      <c r="CB78" s="176">
        <v>1</v>
      </c>
      <c r="CZ78" s="146">
        <v>7.3349999999999999E-2</v>
      </c>
    </row>
    <row r="79" spans="1:104">
      <c r="A79" s="197">
        <v>30</v>
      </c>
      <c r="B79" s="202" t="s">
        <v>470</v>
      </c>
      <c r="C79" s="203" t="s">
        <v>471</v>
      </c>
      <c r="D79" s="204" t="s">
        <v>98</v>
      </c>
      <c r="E79" s="177">
        <v>14.42</v>
      </c>
      <c r="F79" s="177" t="s">
        <v>3</v>
      </c>
      <c r="G79" s="205" t="e">
        <f>E79*F79</f>
        <v>#VALUE!</v>
      </c>
      <c r="O79" s="169">
        <v>2</v>
      </c>
      <c r="AA79" s="146">
        <v>1</v>
      </c>
      <c r="AB79" s="146">
        <v>1</v>
      </c>
      <c r="AC79" s="146">
        <v>1</v>
      </c>
      <c r="AZ79" s="146">
        <v>1</v>
      </c>
      <c r="BA79" s="146" t="e">
        <f>IF(AZ79=1,#REF!,0)</f>
        <v>#REF!</v>
      </c>
      <c r="BB79" s="146">
        <f>IF(AZ79=2,#REF!,0)</f>
        <v>0</v>
      </c>
      <c r="BC79" s="146">
        <f>IF(AZ79=3,#REF!,0)</f>
        <v>0</v>
      </c>
      <c r="BD79" s="146">
        <f>IF(AZ79=4,#REF!,0)</f>
        <v>0</v>
      </c>
      <c r="BE79" s="146">
        <f>IF(AZ79=5,#REF!,0)</f>
        <v>0</v>
      </c>
      <c r="CA79" s="176">
        <v>1</v>
      </c>
      <c r="CB79" s="176">
        <v>1</v>
      </c>
      <c r="CZ79" s="146">
        <v>0</v>
      </c>
    </row>
    <row r="80" spans="1:104">
      <c r="A80" s="197">
        <v>31</v>
      </c>
      <c r="B80" s="202" t="s">
        <v>472</v>
      </c>
      <c r="C80" s="203" t="s">
        <v>473</v>
      </c>
      <c r="D80" s="204" t="s">
        <v>98</v>
      </c>
      <c r="E80" s="177">
        <v>4.12</v>
      </c>
      <c r="F80" s="177" t="s">
        <v>3</v>
      </c>
      <c r="G80" s="205" t="e">
        <f>E80*F80</f>
        <v>#VALUE!</v>
      </c>
      <c r="O80" s="169">
        <v>2</v>
      </c>
      <c r="AA80" s="146">
        <v>1</v>
      </c>
      <c r="AB80" s="146">
        <v>1</v>
      </c>
      <c r="AC80" s="146">
        <v>1</v>
      </c>
      <c r="AZ80" s="146">
        <v>1</v>
      </c>
      <c r="BA80" s="146" t="e">
        <f>IF(AZ80=1,#REF!,0)</f>
        <v>#REF!</v>
      </c>
      <c r="BB80" s="146">
        <f>IF(AZ80=2,#REF!,0)</f>
        <v>0</v>
      </c>
      <c r="BC80" s="146">
        <f>IF(AZ80=3,#REF!,0)</f>
        <v>0</v>
      </c>
      <c r="BD80" s="146">
        <f>IF(AZ80=4,#REF!,0)</f>
        <v>0</v>
      </c>
      <c r="BE80" s="146">
        <f>IF(AZ80=5,#REF!,0)</f>
        <v>0</v>
      </c>
      <c r="CA80" s="176">
        <v>1</v>
      </c>
      <c r="CB80" s="176">
        <v>1</v>
      </c>
      <c r="CZ80" s="146">
        <v>0</v>
      </c>
    </row>
    <row r="81" spans="1:104">
      <c r="A81" s="197">
        <v>32</v>
      </c>
      <c r="B81" s="202" t="s">
        <v>474</v>
      </c>
      <c r="C81" s="203" t="s">
        <v>475</v>
      </c>
      <c r="D81" s="204" t="s">
        <v>98</v>
      </c>
      <c r="E81" s="177">
        <v>12.36</v>
      </c>
      <c r="F81" s="177" t="s">
        <v>3</v>
      </c>
      <c r="G81" s="205" t="e">
        <f t="shared" si="1"/>
        <v>#VALUE!</v>
      </c>
      <c r="O81" s="169">
        <v>2</v>
      </c>
      <c r="AA81" s="146">
        <v>1</v>
      </c>
      <c r="AB81" s="146">
        <v>1</v>
      </c>
      <c r="AC81" s="146">
        <v>1</v>
      </c>
      <c r="AZ81" s="146">
        <v>1</v>
      </c>
      <c r="BA81" s="146" t="e">
        <f>IF(AZ81=1,#REF!,0)</f>
        <v>#REF!</v>
      </c>
      <c r="BB81" s="146">
        <f>IF(AZ81=2,#REF!,0)</f>
        <v>0</v>
      </c>
      <c r="BC81" s="146">
        <f>IF(AZ81=3,#REF!,0)</f>
        <v>0</v>
      </c>
      <c r="BD81" s="146">
        <f>IF(AZ81=4,#REF!,0)</f>
        <v>0</v>
      </c>
      <c r="BE81" s="146">
        <f>IF(AZ81=5,#REF!,0)</f>
        <v>0</v>
      </c>
      <c r="CA81" s="176">
        <v>1</v>
      </c>
      <c r="CB81" s="176">
        <v>1</v>
      </c>
      <c r="CZ81" s="146">
        <v>0</v>
      </c>
    </row>
    <row r="82" spans="1:104">
      <c r="A82" s="197">
        <v>33</v>
      </c>
      <c r="B82" s="202" t="s">
        <v>476</v>
      </c>
      <c r="C82" s="203" t="s">
        <v>477</v>
      </c>
      <c r="D82" s="204" t="s">
        <v>98</v>
      </c>
      <c r="E82" s="177">
        <v>10.3</v>
      </c>
      <c r="F82" s="177" t="s">
        <v>3</v>
      </c>
      <c r="G82" s="205" t="e">
        <f t="shared" si="1"/>
        <v>#VALUE!</v>
      </c>
      <c r="O82" s="169">
        <v>2</v>
      </c>
      <c r="AA82" s="146">
        <v>1</v>
      </c>
      <c r="AB82" s="146">
        <v>1</v>
      </c>
      <c r="AC82" s="146">
        <v>1</v>
      </c>
      <c r="AZ82" s="146">
        <v>1</v>
      </c>
      <c r="BA82" s="146" t="e">
        <f>IF(AZ82=1,#REF!,0)</f>
        <v>#REF!</v>
      </c>
      <c r="BB82" s="146">
        <f>IF(AZ82=2,#REF!,0)</f>
        <v>0</v>
      </c>
      <c r="BC82" s="146">
        <f>IF(AZ82=3,#REF!,0)</f>
        <v>0</v>
      </c>
      <c r="BD82" s="146">
        <f>IF(AZ82=4,#REF!,0)</f>
        <v>0</v>
      </c>
      <c r="BE82" s="146">
        <f>IF(AZ82=5,#REF!,0)</f>
        <v>0</v>
      </c>
      <c r="CA82" s="176">
        <v>1</v>
      </c>
      <c r="CB82" s="176">
        <v>1</v>
      </c>
      <c r="CZ82" s="146">
        <v>1.7000000000000001E-4</v>
      </c>
    </row>
    <row r="83" spans="1:104">
      <c r="A83" s="197">
        <v>34</v>
      </c>
      <c r="B83" s="202" t="s">
        <v>478</v>
      </c>
      <c r="C83" s="203" t="s">
        <v>479</v>
      </c>
      <c r="D83" s="204" t="s">
        <v>98</v>
      </c>
      <c r="E83" s="177">
        <v>4.12</v>
      </c>
      <c r="F83" s="177" t="s">
        <v>3</v>
      </c>
      <c r="G83" s="205" t="e">
        <f t="shared" si="1"/>
        <v>#VALUE!</v>
      </c>
      <c r="O83" s="169">
        <v>2</v>
      </c>
      <c r="AA83" s="146">
        <v>1</v>
      </c>
      <c r="AB83" s="146">
        <v>1</v>
      </c>
      <c r="AC83" s="146">
        <v>1</v>
      </c>
      <c r="AZ83" s="146">
        <v>1</v>
      </c>
      <c r="BA83" s="146" t="e">
        <f>IF(AZ83=1,#REF!,0)</f>
        <v>#REF!</v>
      </c>
      <c r="BB83" s="146">
        <f>IF(AZ83=2,#REF!,0)</f>
        <v>0</v>
      </c>
      <c r="BC83" s="146">
        <f>IF(AZ83=3,#REF!,0)</f>
        <v>0</v>
      </c>
      <c r="BD83" s="146">
        <f>IF(AZ83=4,#REF!,0)</f>
        <v>0</v>
      </c>
      <c r="BE83" s="146">
        <f>IF(AZ83=5,#REF!,0)</f>
        <v>0</v>
      </c>
      <c r="CA83" s="176">
        <v>1</v>
      </c>
      <c r="CB83" s="176">
        <v>1</v>
      </c>
      <c r="CZ83" s="146">
        <v>0</v>
      </c>
    </row>
    <row r="84" spans="1:104">
      <c r="A84" s="197">
        <v>35</v>
      </c>
      <c r="B84" s="202" t="s">
        <v>480</v>
      </c>
      <c r="C84" s="203" t="s">
        <v>481</v>
      </c>
      <c r="D84" s="204" t="s">
        <v>98</v>
      </c>
      <c r="E84" s="177">
        <v>3.09</v>
      </c>
      <c r="F84" s="177" t="s">
        <v>3</v>
      </c>
      <c r="G84" s="205" t="e">
        <f>E84*F84</f>
        <v>#VALUE!</v>
      </c>
      <c r="O84" s="169">
        <v>2</v>
      </c>
      <c r="AA84" s="146">
        <v>1</v>
      </c>
      <c r="AB84" s="146">
        <v>1</v>
      </c>
      <c r="AC84" s="146">
        <v>1</v>
      </c>
      <c r="AZ84" s="146">
        <v>1</v>
      </c>
      <c r="BA84" s="146" t="e">
        <f>IF(AZ84=1,#REF!,0)</f>
        <v>#REF!</v>
      </c>
      <c r="BB84" s="146">
        <f>IF(AZ84=2,#REF!,0)</f>
        <v>0</v>
      </c>
      <c r="BC84" s="146">
        <f>IF(AZ84=3,#REF!,0)</f>
        <v>0</v>
      </c>
      <c r="BD84" s="146">
        <f>IF(AZ84=4,#REF!,0)</f>
        <v>0</v>
      </c>
      <c r="BE84" s="146">
        <f>IF(AZ84=5,#REF!,0)</f>
        <v>0</v>
      </c>
      <c r="CA84" s="176">
        <v>1</v>
      </c>
      <c r="CB84" s="176">
        <v>1</v>
      </c>
      <c r="CZ84" s="146">
        <v>0</v>
      </c>
    </row>
    <row r="85" spans="1:104">
      <c r="A85" s="197">
        <v>36</v>
      </c>
      <c r="B85" s="202" t="s">
        <v>482</v>
      </c>
      <c r="C85" s="203" t="s">
        <v>483</v>
      </c>
      <c r="D85" s="204" t="s">
        <v>98</v>
      </c>
      <c r="E85" s="177">
        <v>1.02</v>
      </c>
      <c r="F85" s="177" t="s">
        <v>3</v>
      </c>
      <c r="G85" s="205" t="e">
        <f t="shared" si="1"/>
        <v>#VALUE!</v>
      </c>
      <c r="O85" s="169">
        <v>2</v>
      </c>
      <c r="AA85" s="146">
        <v>1</v>
      </c>
      <c r="AB85" s="146">
        <v>1</v>
      </c>
      <c r="AC85" s="146">
        <v>1</v>
      </c>
      <c r="AZ85" s="146">
        <v>1</v>
      </c>
      <c r="BA85" s="146" t="e">
        <f>IF(AZ85=1,#REF!,0)</f>
        <v>#REF!</v>
      </c>
      <c r="BB85" s="146">
        <f>IF(AZ85=2,#REF!,0)</f>
        <v>0</v>
      </c>
      <c r="BC85" s="146">
        <f>IF(AZ85=3,#REF!,0)</f>
        <v>0</v>
      </c>
      <c r="BD85" s="146">
        <f>IF(AZ85=4,#REF!,0)</f>
        <v>0</v>
      </c>
      <c r="BE85" s="146">
        <f>IF(AZ85=5,#REF!,0)</f>
        <v>0</v>
      </c>
      <c r="CA85" s="176">
        <v>1</v>
      </c>
      <c r="CB85" s="176">
        <v>1</v>
      </c>
      <c r="CZ85" s="146">
        <v>7.0200000000000002E-3</v>
      </c>
    </row>
    <row r="86" spans="1:104">
      <c r="A86" s="197">
        <v>37</v>
      </c>
      <c r="B86" s="202" t="s">
        <v>484</v>
      </c>
      <c r="C86" s="203" t="s">
        <v>485</v>
      </c>
      <c r="D86" s="204" t="s">
        <v>98</v>
      </c>
      <c r="E86" s="177">
        <v>1.02</v>
      </c>
      <c r="F86" s="177" t="s">
        <v>3</v>
      </c>
      <c r="G86" s="205" t="e">
        <f t="shared" si="1"/>
        <v>#VALUE!</v>
      </c>
      <c r="O86" s="169">
        <v>2</v>
      </c>
      <c r="AA86" s="146">
        <v>1</v>
      </c>
      <c r="AB86" s="146">
        <v>1</v>
      </c>
      <c r="AC86" s="146">
        <v>1</v>
      </c>
      <c r="AZ86" s="146">
        <v>1</v>
      </c>
      <c r="BA86" s="146" t="e">
        <f>IF(AZ86=1,G117,0)</f>
        <v>#VALUE!</v>
      </c>
      <c r="BB86" s="146">
        <f>IF(AZ86=2,G117,0)</f>
        <v>0</v>
      </c>
      <c r="BC86" s="146">
        <f>IF(AZ86=3,G117,0)</f>
        <v>0</v>
      </c>
      <c r="BD86" s="146">
        <f>IF(AZ86=4,G117,0)</f>
        <v>0</v>
      </c>
      <c r="BE86" s="146">
        <f>IF(AZ86=5,G117,0)</f>
        <v>0</v>
      </c>
      <c r="CA86" s="176">
        <v>1</v>
      </c>
      <c r="CB86" s="176">
        <v>1</v>
      </c>
      <c r="CZ86" s="146">
        <v>7.0200000000000002E-3</v>
      </c>
    </row>
    <row r="87" spans="1:104">
      <c r="A87" s="197">
        <v>38</v>
      </c>
      <c r="B87" s="202" t="s">
        <v>486</v>
      </c>
      <c r="C87" s="203" t="s">
        <v>487</v>
      </c>
      <c r="D87" s="204" t="s">
        <v>98</v>
      </c>
      <c r="E87" s="177">
        <v>1.02</v>
      </c>
      <c r="F87" s="177" t="s">
        <v>3</v>
      </c>
      <c r="G87" s="205" t="e">
        <f t="shared" si="1"/>
        <v>#VALUE!</v>
      </c>
      <c r="O87" s="169">
        <v>2</v>
      </c>
      <c r="AA87" s="146">
        <v>1</v>
      </c>
      <c r="AB87" s="146">
        <v>1</v>
      </c>
      <c r="AC87" s="146">
        <v>1</v>
      </c>
      <c r="AZ87" s="146">
        <v>1</v>
      </c>
      <c r="BA87" s="146" t="e">
        <f>IF(AZ87=1,#REF!,0)</f>
        <v>#REF!</v>
      </c>
      <c r="BB87" s="146">
        <f>IF(AZ87=2,#REF!,0)</f>
        <v>0</v>
      </c>
      <c r="BC87" s="146">
        <f>IF(AZ87=3,#REF!,0)</f>
        <v>0</v>
      </c>
      <c r="BD87" s="146">
        <f>IF(AZ87=4,#REF!,0)</f>
        <v>0</v>
      </c>
      <c r="BE87" s="146">
        <f>IF(AZ87=5,#REF!,0)</f>
        <v>0</v>
      </c>
      <c r="CA87" s="176">
        <v>1</v>
      </c>
      <c r="CB87" s="176">
        <v>1</v>
      </c>
      <c r="CZ87" s="146">
        <v>7.0200000000000002E-3</v>
      </c>
    </row>
    <row r="88" spans="1:104">
      <c r="A88" s="197">
        <v>39</v>
      </c>
      <c r="B88" s="202" t="s">
        <v>488</v>
      </c>
      <c r="C88" s="203" t="s">
        <v>489</v>
      </c>
      <c r="D88" s="204" t="s">
        <v>98</v>
      </c>
      <c r="E88" s="177">
        <v>1.02</v>
      </c>
      <c r="F88" s="177" t="s">
        <v>3</v>
      </c>
      <c r="G88" s="205" t="e">
        <f>E88*F88</f>
        <v>#VALUE!</v>
      </c>
      <c r="O88" s="169">
        <v>2</v>
      </c>
      <c r="AA88" s="146">
        <v>1</v>
      </c>
      <c r="AB88" s="146">
        <v>1</v>
      </c>
      <c r="AC88" s="146">
        <v>1</v>
      </c>
      <c r="AZ88" s="146">
        <v>1</v>
      </c>
      <c r="BA88" s="146" t="e">
        <f>IF(AZ88=1,#REF!,0)</f>
        <v>#REF!</v>
      </c>
      <c r="BB88" s="146">
        <f>IF(AZ88=2,#REF!,0)</f>
        <v>0</v>
      </c>
      <c r="BC88" s="146">
        <f>IF(AZ88=3,#REF!,0)</f>
        <v>0</v>
      </c>
      <c r="BD88" s="146">
        <f>IF(AZ88=4,#REF!,0)</f>
        <v>0</v>
      </c>
      <c r="BE88" s="146">
        <f>IF(AZ88=5,#REF!,0)</f>
        <v>0</v>
      </c>
      <c r="CA88" s="176">
        <v>1</v>
      </c>
      <c r="CB88" s="176">
        <v>1</v>
      </c>
      <c r="CZ88" s="146">
        <v>0</v>
      </c>
    </row>
    <row r="89" spans="1:104">
      <c r="A89" s="197">
        <v>40</v>
      </c>
      <c r="B89" s="202" t="s">
        <v>490</v>
      </c>
      <c r="C89" s="203" t="s">
        <v>491</v>
      </c>
      <c r="D89" s="204" t="s">
        <v>98</v>
      </c>
      <c r="E89" s="177">
        <v>1.02</v>
      </c>
      <c r="F89" s="177" t="s">
        <v>3</v>
      </c>
      <c r="G89" s="205" t="e">
        <f>E89*F89</f>
        <v>#VALUE!</v>
      </c>
      <c r="M89" s="183" t="s">
        <v>60</v>
      </c>
      <c r="O89" s="169"/>
    </row>
    <row r="90" spans="1:104">
      <c r="A90" s="197">
        <v>41</v>
      </c>
      <c r="B90" s="202" t="s">
        <v>492</v>
      </c>
      <c r="C90" s="203" t="s">
        <v>493</v>
      </c>
      <c r="D90" s="204" t="s">
        <v>98</v>
      </c>
      <c r="E90" s="177">
        <v>3.09</v>
      </c>
      <c r="F90" s="177" t="s">
        <v>3</v>
      </c>
      <c r="G90" s="205" t="e">
        <f>E90*F90</f>
        <v>#VALUE!</v>
      </c>
      <c r="O90" s="169">
        <v>2</v>
      </c>
      <c r="AA90" s="146">
        <v>12</v>
      </c>
      <c r="AB90" s="146">
        <v>0</v>
      </c>
      <c r="AC90" s="146">
        <v>66</v>
      </c>
      <c r="AZ90" s="146">
        <v>1</v>
      </c>
      <c r="BA90" s="146" t="e">
        <f>IF(AZ90=1,#REF!,0)</f>
        <v>#REF!</v>
      </c>
      <c r="BB90" s="146">
        <f>IF(AZ90=2,#REF!,0)</f>
        <v>0</v>
      </c>
      <c r="BC90" s="146">
        <f>IF(AZ90=3,#REF!,0)</f>
        <v>0</v>
      </c>
      <c r="BD90" s="146">
        <f>IF(AZ90=4,#REF!,0)</f>
        <v>0</v>
      </c>
      <c r="BE90" s="146">
        <f>IF(AZ90=5,#REF!,0)</f>
        <v>0</v>
      </c>
      <c r="CA90" s="176">
        <v>12</v>
      </c>
      <c r="CB90" s="176">
        <v>0</v>
      </c>
      <c r="CZ90" s="146">
        <v>0</v>
      </c>
    </row>
    <row r="91" spans="1:104">
      <c r="A91" s="197">
        <v>42</v>
      </c>
      <c r="B91" s="202" t="s">
        <v>494</v>
      </c>
      <c r="C91" s="203" t="s">
        <v>495</v>
      </c>
      <c r="D91" s="204" t="s">
        <v>98</v>
      </c>
      <c r="E91" s="177">
        <v>15.45</v>
      </c>
      <c r="F91" s="177" t="s">
        <v>3</v>
      </c>
      <c r="G91" s="205" t="e">
        <f t="shared" si="1"/>
        <v>#VALUE!</v>
      </c>
      <c r="O91" s="169">
        <v>2</v>
      </c>
      <c r="AA91" s="146">
        <v>12</v>
      </c>
      <c r="AB91" s="146">
        <v>0</v>
      </c>
      <c r="AC91" s="146">
        <v>67</v>
      </c>
      <c r="AZ91" s="146">
        <v>1</v>
      </c>
      <c r="BA91" s="146" t="e">
        <f>IF(AZ91=1,#REF!,0)</f>
        <v>#REF!</v>
      </c>
      <c r="BB91" s="146">
        <f>IF(AZ91=2,#REF!,0)</f>
        <v>0</v>
      </c>
      <c r="BC91" s="146">
        <f>IF(AZ91=3,#REF!,0)</f>
        <v>0</v>
      </c>
      <c r="BD91" s="146">
        <f>IF(AZ91=4,#REF!,0)</f>
        <v>0</v>
      </c>
      <c r="BE91" s="146">
        <f>IF(AZ91=5,#REF!,0)</f>
        <v>0</v>
      </c>
      <c r="CA91" s="176">
        <v>12</v>
      </c>
      <c r="CB91" s="176">
        <v>0</v>
      </c>
      <c r="CZ91" s="146">
        <v>0</v>
      </c>
    </row>
    <row r="92" spans="1:104">
      <c r="A92" s="197">
        <v>43</v>
      </c>
      <c r="B92" s="202" t="s">
        <v>496</v>
      </c>
      <c r="C92" s="203" t="s">
        <v>497</v>
      </c>
      <c r="D92" s="204" t="s">
        <v>98</v>
      </c>
      <c r="E92" s="177">
        <v>15.45</v>
      </c>
      <c r="F92" s="177" t="s">
        <v>3</v>
      </c>
      <c r="G92" s="205" t="e">
        <f>E92*F92</f>
        <v>#VALUE!</v>
      </c>
      <c r="O92" s="169">
        <v>2</v>
      </c>
      <c r="AA92" s="146">
        <v>12</v>
      </c>
      <c r="AB92" s="146">
        <v>0</v>
      </c>
      <c r="AC92" s="146">
        <v>68</v>
      </c>
      <c r="AZ92" s="146">
        <v>1</v>
      </c>
      <c r="BA92" s="146" t="e">
        <f>IF(AZ92=1,#REF!,0)</f>
        <v>#REF!</v>
      </c>
      <c r="BB92" s="146">
        <f>IF(AZ92=2,#REF!,0)</f>
        <v>0</v>
      </c>
      <c r="BC92" s="146">
        <f>IF(AZ92=3,#REF!,0)</f>
        <v>0</v>
      </c>
      <c r="BD92" s="146">
        <f>IF(AZ92=4,#REF!,0)</f>
        <v>0</v>
      </c>
      <c r="BE92" s="146">
        <f>IF(AZ92=5,#REF!,0)</f>
        <v>0</v>
      </c>
      <c r="CA92" s="176">
        <v>12</v>
      </c>
      <c r="CB92" s="176">
        <v>0</v>
      </c>
      <c r="CZ92" s="146">
        <v>0</v>
      </c>
    </row>
    <row r="93" spans="1:104">
      <c r="A93" s="197">
        <v>44</v>
      </c>
      <c r="B93" s="202" t="s">
        <v>498</v>
      </c>
      <c r="C93" s="203" t="s">
        <v>499</v>
      </c>
      <c r="D93" s="204" t="s">
        <v>98</v>
      </c>
      <c r="E93" s="177">
        <v>17.510000000000002</v>
      </c>
      <c r="F93" s="177" t="s">
        <v>3</v>
      </c>
      <c r="G93" s="205" t="e">
        <f t="shared" si="1"/>
        <v>#VALUE!</v>
      </c>
      <c r="H93" s="169">
        <v>2</v>
      </c>
      <c r="O93" s="169">
        <v>2</v>
      </c>
      <c r="AA93" s="146">
        <v>12</v>
      </c>
      <c r="AB93" s="146">
        <v>0</v>
      </c>
      <c r="AC93" s="146">
        <v>69</v>
      </c>
      <c r="AZ93" s="146">
        <v>1</v>
      </c>
      <c r="BA93" s="146" t="e">
        <f>IF(AZ93=1,#REF!,0)</f>
        <v>#REF!</v>
      </c>
      <c r="BB93" s="146">
        <f>IF(AZ93=2,#REF!,0)</f>
        <v>0</v>
      </c>
      <c r="BC93" s="146">
        <f>IF(AZ93=3,#REF!,0)</f>
        <v>0</v>
      </c>
      <c r="BD93" s="146">
        <f>IF(AZ93=4,#REF!,0)</f>
        <v>0</v>
      </c>
      <c r="BE93" s="146">
        <f>IF(AZ93=5,#REF!,0)</f>
        <v>0</v>
      </c>
      <c r="CA93" s="176">
        <v>12</v>
      </c>
      <c r="CB93" s="176">
        <v>0</v>
      </c>
      <c r="CZ93" s="146">
        <v>0</v>
      </c>
    </row>
    <row r="94" spans="1:104">
      <c r="A94" s="197">
        <v>45</v>
      </c>
      <c r="B94" s="202" t="s">
        <v>500</v>
      </c>
      <c r="C94" s="203" t="s">
        <v>501</v>
      </c>
      <c r="D94" s="204" t="s">
        <v>98</v>
      </c>
      <c r="E94" s="177">
        <v>17.510000000000002</v>
      </c>
      <c r="F94" s="177" t="s">
        <v>3</v>
      </c>
      <c r="G94" s="205" t="e">
        <f t="shared" si="1"/>
        <v>#VALUE!</v>
      </c>
      <c r="H94" s="169">
        <v>4</v>
      </c>
      <c r="O94" s="169">
        <v>2</v>
      </c>
      <c r="AA94" s="146">
        <v>12</v>
      </c>
      <c r="AB94" s="146">
        <v>0</v>
      </c>
      <c r="AC94" s="146">
        <v>70</v>
      </c>
      <c r="AZ94" s="146">
        <v>1</v>
      </c>
      <c r="BA94" s="146" t="e">
        <f>IF(AZ94=1,#REF!,0)</f>
        <v>#REF!</v>
      </c>
      <c r="BB94" s="146">
        <f>IF(AZ94=2,#REF!,0)</f>
        <v>0</v>
      </c>
      <c r="BC94" s="146">
        <f>IF(AZ94=3,#REF!,0)</f>
        <v>0</v>
      </c>
      <c r="BD94" s="146">
        <f>IF(AZ94=4,#REF!,0)</f>
        <v>0</v>
      </c>
      <c r="BE94" s="146">
        <f>IF(AZ94=5,#REF!,0)</f>
        <v>0</v>
      </c>
      <c r="CA94" s="176">
        <v>12</v>
      </c>
      <c r="CB94" s="176">
        <v>0</v>
      </c>
      <c r="CZ94" s="146">
        <v>0</v>
      </c>
    </row>
    <row r="95" spans="1:104">
      <c r="A95" s="197">
        <v>46</v>
      </c>
      <c r="B95" s="202" t="s">
        <v>502</v>
      </c>
      <c r="C95" s="203" t="s">
        <v>503</v>
      </c>
      <c r="D95" s="204" t="s">
        <v>98</v>
      </c>
      <c r="E95" s="177">
        <v>15.45</v>
      </c>
      <c r="F95" s="177" t="s">
        <v>3</v>
      </c>
      <c r="G95" s="205" t="e">
        <f t="shared" si="1"/>
        <v>#VALUE!</v>
      </c>
      <c r="H95" s="169">
        <v>1</v>
      </c>
      <c r="O95" s="169">
        <v>2</v>
      </c>
      <c r="AA95" s="146">
        <v>12</v>
      </c>
      <c r="AB95" s="146">
        <v>0</v>
      </c>
      <c r="AC95" s="146">
        <v>71</v>
      </c>
      <c r="AZ95" s="146">
        <v>1</v>
      </c>
      <c r="BA95" s="146" t="e">
        <f>IF(AZ95=1,#REF!,0)</f>
        <v>#REF!</v>
      </c>
      <c r="BB95" s="146">
        <f>IF(AZ95=2,#REF!,0)</f>
        <v>0</v>
      </c>
      <c r="BC95" s="146">
        <f>IF(AZ95=3,#REF!,0)</f>
        <v>0</v>
      </c>
      <c r="BD95" s="146">
        <f>IF(AZ95=4,#REF!,0)</f>
        <v>0</v>
      </c>
      <c r="BE95" s="146">
        <f>IF(AZ95=5,#REF!,0)</f>
        <v>0</v>
      </c>
      <c r="CA95" s="176">
        <v>12</v>
      </c>
      <c r="CB95" s="176">
        <v>0</v>
      </c>
      <c r="CZ95" s="146">
        <v>0</v>
      </c>
    </row>
    <row r="96" spans="1:104">
      <c r="A96" s="197">
        <v>47</v>
      </c>
      <c r="B96" s="202" t="s">
        <v>504</v>
      </c>
      <c r="C96" s="203" t="s">
        <v>505</v>
      </c>
      <c r="D96" s="204" t="s">
        <v>98</v>
      </c>
      <c r="E96" s="177">
        <v>7.21</v>
      </c>
      <c r="F96" s="177" t="s">
        <v>3</v>
      </c>
      <c r="G96" s="205" t="e">
        <f t="shared" si="1"/>
        <v>#VALUE!</v>
      </c>
      <c r="H96" s="169">
        <v>2</v>
      </c>
      <c r="O96" s="169">
        <v>2</v>
      </c>
      <c r="AA96" s="146">
        <v>12</v>
      </c>
      <c r="AB96" s="146">
        <v>0</v>
      </c>
      <c r="AC96" s="146">
        <v>72</v>
      </c>
      <c r="AZ96" s="146">
        <v>1</v>
      </c>
      <c r="BA96" s="146" t="e">
        <f>IF(AZ96=1,#REF!,0)</f>
        <v>#REF!</v>
      </c>
      <c r="BB96" s="146">
        <f>IF(AZ96=2,#REF!,0)</f>
        <v>0</v>
      </c>
      <c r="BC96" s="146">
        <f>IF(AZ96=3,#REF!,0)</f>
        <v>0</v>
      </c>
      <c r="BD96" s="146">
        <f>IF(AZ96=4,#REF!,0)</f>
        <v>0</v>
      </c>
      <c r="BE96" s="146">
        <f>IF(AZ96=5,#REF!,0)</f>
        <v>0</v>
      </c>
      <c r="CA96" s="176">
        <v>12</v>
      </c>
      <c r="CB96" s="176">
        <v>0</v>
      </c>
      <c r="CZ96" s="146">
        <v>0</v>
      </c>
    </row>
    <row r="97" spans="1:104">
      <c r="A97" s="197">
        <v>48</v>
      </c>
      <c r="B97" s="202" t="s">
        <v>506</v>
      </c>
      <c r="C97" s="203" t="s">
        <v>507</v>
      </c>
      <c r="D97" s="204" t="s">
        <v>98</v>
      </c>
      <c r="E97" s="177">
        <v>5.15</v>
      </c>
      <c r="F97" s="177" t="s">
        <v>3</v>
      </c>
      <c r="G97" s="205" t="e">
        <f>E97*F97</f>
        <v>#VALUE!</v>
      </c>
      <c r="H97" s="169">
        <v>2</v>
      </c>
      <c r="O97" s="169">
        <v>2</v>
      </c>
      <c r="AA97" s="146">
        <v>12</v>
      </c>
      <c r="AB97" s="146">
        <v>0</v>
      </c>
      <c r="AC97" s="146">
        <v>73</v>
      </c>
      <c r="AZ97" s="146">
        <v>1</v>
      </c>
      <c r="BA97" s="146" t="e">
        <f>IF(AZ97=1,#REF!,0)</f>
        <v>#REF!</v>
      </c>
      <c r="BB97" s="146">
        <f>IF(AZ97=2,#REF!,0)</f>
        <v>0</v>
      </c>
      <c r="BC97" s="146">
        <f>IF(AZ97=3,#REF!,0)</f>
        <v>0</v>
      </c>
      <c r="BD97" s="146">
        <f>IF(AZ97=4,#REF!,0)</f>
        <v>0</v>
      </c>
      <c r="BE97" s="146">
        <f>IF(AZ97=5,#REF!,0)</f>
        <v>0</v>
      </c>
      <c r="CA97" s="176">
        <v>12</v>
      </c>
      <c r="CB97" s="176">
        <v>0</v>
      </c>
      <c r="CZ97" s="146">
        <v>0</v>
      </c>
    </row>
    <row r="98" spans="1:104">
      <c r="A98" s="197"/>
      <c r="B98" s="202"/>
      <c r="C98" s="229" t="s">
        <v>508</v>
      </c>
      <c r="D98" s="230"/>
      <c r="E98" s="231"/>
      <c r="F98" s="232" t="s">
        <v>3</v>
      </c>
      <c r="G98" s="205"/>
      <c r="H98" s="169"/>
      <c r="O98" s="169">
        <v>2</v>
      </c>
      <c r="AA98" s="146">
        <v>12</v>
      </c>
      <c r="AB98" s="146">
        <v>0</v>
      </c>
      <c r="AC98" s="146">
        <v>74</v>
      </c>
      <c r="AZ98" s="146">
        <v>1</v>
      </c>
      <c r="BA98" s="146" t="e">
        <f>IF(AZ98=1,#REF!,0)</f>
        <v>#REF!</v>
      </c>
      <c r="BB98" s="146">
        <f>IF(AZ98=2,#REF!,0)</f>
        <v>0</v>
      </c>
      <c r="BC98" s="146">
        <f>IF(AZ98=3,#REF!,0)</f>
        <v>0</v>
      </c>
      <c r="BD98" s="146">
        <f>IF(AZ98=4,#REF!,0)</f>
        <v>0</v>
      </c>
      <c r="BE98" s="146">
        <f>IF(AZ98=5,#REF!,0)</f>
        <v>0</v>
      </c>
      <c r="CA98" s="176">
        <v>12</v>
      </c>
      <c r="CB98" s="176">
        <v>0</v>
      </c>
      <c r="CZ98" s="146">
        <v>0</v>
      </c>
    </row>
    <row r="99" spans="1:104">
      <c r="A99" s="197">
        <v>49</v>
      </c>
      <c r="B99" s="202" t="s">
        <v>509</v>
      </c>
      <c r="C99" s="203" t="s">
        <v>510</v>
      </c>
      <c r="D99" s="204" t="s">
        <v>98</v>
      </c>
      <c r="E99" s="177">
        <v>1</v>
      </c>
      <c r="F99" s="232" t="s">
        <v>3</v>
      </c>
      <c r="G99" s="205" t="e">
        <f>E99*F99</f>
        <v>#VALUE!</v>
      </c>
      <c r="H99" s="169">
        <v>2</v>
      </c>
      <c r="I99" s="146" t="s">
        <v>511</v>
      </c>
      <c r="T99" s="146">
        <v>12</v>
      </c>
      <c r="U99" s="146">
        <v>0</v>
      </c>
      <c r="V99" s="146">
        <v>75</v>
      </c>
      <c r="AS99" s="146">
        <v>1</v>
      </c>
      <c r="AT99" s="146" t="e">
        <f>IF(AS99=1,#REF!,0)</f>
        <v>#REF!</v>
      </c>
      <c r="AU99" s="146">
        <f>IF(AS99=2,#REF!,0)</f>
        <v>0</v>
      </c>
      <c r="AV99" s="146">
        <f>IF(AS99=3,#REF!,0)</f>
        <v>0</v>
      </c>
      <c r="AW99" s="146">
        <f>IF(AS99=4,#REF!,0)</f>
        <v>0</v>
      </c>
      <c r="AX99" s="146">
        <f>IF(AS99=5,#REF!,0)</f>
        <v>0</v>
      </c>
      <c r="BT99" s="176">
        <v>12</v>
      </c>
      <c r="BU99" s="176">
        <v>0</v>
      </c>
      <c r="CS99" s="146">
        <v>0</v>
      </c>
    </row>
    <row r="100" spans="1:104">
      <c r="A100" s="197">
        <v>50</v>
      </c>
      <c r="B100" s="202" t="s">
        <v>509</v>
      </c>
      <c r="C100" s="203" t="s">
        <v>512</v>
      </c>
      <c r="D100" s="204" t="s">
        <v>98</v>
      </c>
      <c r="E100" s="177">
        <v>1</v>
      </c>
      <c r="F100" s="232" t="s">
        <v>3</v>
      </c>
      <c r="G100" s="205" t="e">
        <f>E100*F100</f>
        <v>#VALUE!</v>
      </c>
      <c r="H100" s="169">
        <v>2</v>
      </c>
      <c r="AT100" s="184" t="e">
        <f>SUM(BA77:BA99)</f>
        <v>#REF!</v>
      </c>
      <c r="AU100" s="184">
        <f>SUM(BB77:BB99)</f>
        <v>0</v>
      </c>
      <c r="AV100" s="184">
        <f>SUM(BC77:BC99)</f>
        <v>0</v>
      </c>
      <c r="AW100" s="184">
        <f>SUM(BD77:BD99)</f>
        <v>0</v>
      </c>
      <c r="AX100" s="184">
        <f>SUM(BE77:BE99)</f>
        <v>0</v>
      </c>
    </row>
    <row r="101" spans="1:104">
      <c r="A101" s="197">
        <v>51</v>
      </c>
      <c r="B101" s="202" t="s">
        <v>513</v>
      </c>
      <c r="C101" s="203" t="s">
        <v>514</v>
      </c>
      <c r="D101" s="204" t="s">
        <v>98</v>
      </c>
      <c r="E101" s="177">
        <v>2</v>
      </c>
      <c r="F101" s="232" t="s">
        <v>3</v>
      </c>
      <c r="G101" s="205" t="e">
        <f>E101*F101</f>
        <v>#VALUE!</v>
      </c>
    </row>
    <row r="102" spans="1:104">
      <c r="A102" s="197">
        <v>52</v>
      </c>
      <c r="B102" s="202" t="s">
        <v>515</v>
      </c>
      <c r="C102" s="203" t="s">
        <v>516</v>
      </c>
      <c r="D102" s="204" t="s">
        <v>98</v>
      </c>
      <c r="E102" s="177">
        <v>2</v>
      </c>
      <c r="F102" s="232" t="s">
        <v>3</v>
      </c>
      <c r="G102" s="205" t="e">
        <f>E102*F102</f>
        <v>#VALUE!</v>
      </c>
      <c r="T102" s="146">
        <v>1</v>
      </c>
      <c r="U102" s="146">
        <v>1</v>
      </c>
      <c r="V102" s="146">
        <v>1</v>
      </c>
      <c r="AS102" s="146">
        <v>1</v>
      </c>
      <c r="AT102" s="146" t="e">
        <f>IF(AS102=1,#REF!,0)</f>
        <v>#REF!</v>
      </c>
      <c r="AU102" s="146">
        <f>IF(AS102=2,#REF!,0)</f>
        <v>0</v>
      </c>
      <c r="AV102" s="146">
        <f>IF(AS102=3,#REF!,0)</f>
        <v>0</v>
      </c>
      <c r="AW102" s="146">
        <f>IF(AS102=4,#REF!,0)</f>
        <v>0</v>
      </c>
      <c r="AX102" s="146">
        <f>IF(AS102=5,#REF!,0)</f>
        <v>0</v>
      </c>
      <c r="BT102" s="176">
        <v>1</v>
      </c>
      <c r="BU102" s="176">
        <v>1</v>
      </c>
      <c r="CS102" s="146">
        <v>0</v>
      </c>
    </row>
    <row r="103" spans="1:104">
      <c r="A103" s="197">
        <v>53</v>
      </c>
      <c r="B103" s="202" t="s">
        <v>353</v>
      </c>
      <c r="C103" s="203" t="s">
        <v>517</v>
      </c>
      <c r="D103" s="204" t="s">
        <v>98</v>
      </c>
      <c r="E103" s="177">
        <v>2</v>
      </c>
      <c r="F103" s="232" t="s">
        <v>3</v>
      </c>
      <c r="G103" s="205" t="e">
        <f>E103*F103</f>
        <v>#VALUE!</v>
      </c>
      <c r="T103" s="146">
        <v>1</v>
      </c>
      <c r="U103" s="146">
        <v>1</v>
      </c>
      <c r="V103" s="146">
        <v>1</v>
      </c>
      <c r="AS103" s="146">
        <v>1</v>
      </c>
      <c r="AT103" s="146" t="e">
        <f>IF(AS103=1,#REF!,0)</f>
        <v>#REF!</v>
      </c>
      <c r="AU103" s="146">
        <f>IF(AS103=2,#REF!,0)</f>
        <v>0</v>
      </c>
      <c r="AV103" s="146">
        <f>IF(AS103=3,#REF!,0)</f>
        <v>0</v>
      </c>
      <c r="AW103" s="146">
        <f>IF(AS103=4,#REF!,0)</f>
        <v>0</v>
      </c>
      <c r="AX103" s="146">
        <f>IF(AS103=5,#REF!,0)</f>
        <v>0</v>
      </c>
      <c r="BT103" s="176">
        <v>1</v>
      </c>
      <c r="BU103" s="176">
        <v>1</v>
      </c>
      <c r="CS103" s="146">
        <v>0</v>
      </c>
    </row>
    <row r="104" spans="1:104">
      <c r="A104" s="185"/>
      <c r="B104" s="186" t="s">
        <v>66</v>
      </c>
      <c r="C104" s="187" t="str">
        <f>CONCATENATE(B48," ",C48)</f>
        <v>87 Potrubí z trub z plastických hmot</v>
      </c>
      <c r="D104" s="188"/>
      <c r="E104" s="189"/>
      <c r="F104" s="190" t="s">
        <v>3</v>
      </c>
      <c r="G104" s="191" t="e">
        <f>SUM(G48:G103)</f>
        <v>#VALUE!</v>
      </c>
    </row>
    <row r="105" spans="1:104">
      <c r="A105" s="163" t="s">
        <v>3</v>
      </c>
      <c r="B105" s="164" t="s">
        <v>152</v>
      </c>
      <c r="C105" s="165" t="s">
        <v>518</v>
      </c>
      <c r="D105" s="166"/>
      <c r="E105" s="167"/>
      <c r="F105" s="167" t="s">
        <v>3</v>
      </c>
      <c r="G105" s="168"/>
      <c r="T105" s="146">
        <v>12</v>
      </c>
      <c r="U105" s="146">
        <v>0</v>
      </c>
      <c r="V105" s="146">
        <v>78</v>
      </c>
      <c r="AS105" s="146">
        <v>1</v>
      </c>
      <c r="AT105" s="146" t="e">
        <f>IF(AS105=1,#REF!,0)</f>
        <v>#REF!</v>
      </c>
      <c r="AU105" s="146">
        <f>IF(AS105=2,#REF!,0)</f>
        <v>0</v>
      </c>
      <c r="AV105" s="146">
        <f>IF(AS105=3,#REF!,0)</f>
        <v>0</v>
      </c>
      <c r="AW105" s="146">
        <f>IF(AS105=4,#REF!,0)</f>
        <v>0</v>
      </c>
      <c r="AX105" s="146">
        <f>IF(AS105=5,#REF!,0)</f>
        <v>0</v>
      </c>
      <c r="BT105" s="176">
        <v>12</v>
      </c>
      <c r="BU105" s="176">
        <v>0</v>
      </c>
      <c r="CS105" s="146">
        <v>0</v>
      </c>
    </row>
    <row r="106" spans="1:104">
      <c r="A106" s="170">
        <v>1</v>
      </c>
      <c r="B106" s="171" t="s">
        <v>328</v>
      </c>
      <c r="C106" s="172" t="s">
        <v>519</v>
      </c>
      <c r="D106" s="173" t="s">
        <v>98</v>
      </c>
      <c r="E106" s="174">
        <v>7</v>
      </c>
      <c r="F106" s="174" t="s">
        <v>3</v>
      </c>
      <c r="G106" s="175" t="e">
        <f t="shared" ref="G106:G117" si="2">E106*F106</f>
        <v>#VALUE!</v>
      </c>
      <c r="T106" s="146">
        <v>12</v>
      </c>
      <c r="U106" s="146">
        <v>0</v>
      </c>
      <c r="V106" s="146">
        <v>79</v>
      </c>
      <c r="AS106" s="146">
        <v>1</v>
      </c>
      <c r="AT106" s="146" t="e">
        <f>IF(AS106=1,#REF!,0)</f>
        <v>#REF!</v>
      </c>
      <c r="AU106" s="146">
        <f>IF(AS106=2,#REF!,0)</f>
        <v>0</v>
      </c>
      <c r="AV106" s="146">
        <f>IF(AS106=3,#REF!,0)</f>
        <v>0</v>
      </c>
      <c r="AW106" s="146">
        <f>IF(AS106=4,#REF!,0)</f>
        <v>0</v>
      </c>
      <c r="AX106" s="146">
        <f>IF(AS106=5,#REF!,0)</f>
        <v>0</v>
      </c>
      <c r="BT106" s="176">
        <v>12</v>
      </c>
      <c r="BU106" s="176">
        <v>0</v>
      </c>
      <c r="CS106" s="146">
        <v>0</v>
      </c>
    </row>
    <row r="107" spans="1:104">
      <c r="A107" s="170">
        <v>2</v>
      </c>
      <c r="B107" s="171" t="s">
        <v>520</v>
      </c>
      <c r="C107" s="172" t="s">
        <v>521</v>
      </c>
      <c r="D107" s="173" t="s">
        <v>332</v>
      </c>
      <c r="E107" s="174">
        <v>16</v>
      </c>
      <c r="F107" s="174" t="s">
        <v>3</v>
      </c>
      <c r="G107" s="175" t="e">
        <f t="shared" si="2"/>
        <v>#VALUE!</v>
      </c>
      <c r="O107" s="169">
        <v>2</v>
      </c>
      <c r="AA107" s="146">
        <v>12</v>
      </c>
      <c r="AB107" s="146">
        <v>0</v>
      </c>
      <c r="AC107" s="146">
        <v>80</v>
      </c>
      <c r="AZ107" s="146">
        <v>1</v>
      </c>
      <c r="BA107" s="146" t="e">
        <f>IF(AZ107=1,#REF!,0)</f>
        <v>#REF!</v>
      </c>
      <c r="BB107" s="146">
        <f>IF(AZ107=2,#REF!,0)</f>
        <v>0</v>
      </c>
      <c r="BC107" s="146">
        <f>IF(AZ107=3,#REF!,0)</f>
        <v>0</v>
      </c>
      <c r="BD107" s="146">
        <f>IF(AZ107=4,#REF!,0)</f>
        <v>0</v>
      </c>
      <c r="BE107" s="146">
        <f>IF(AZ107=5,#REF!,0)</f>
        <v>0</v>
      </c>
      <c r="CA107" s="176">
        <v>12</v>
      </c>
      <c r="CB107" s="176">
        <v>0</v>
      </c>
      <c r="CZ107" s="146">
        <v>0</v>
      </c>
    </row>
    <row r="108" spans="1:104">
      <c r="A108" s="170">
        <v>3</v>
      </c>
      <c r="B108" s="171" t="s">
        <v>330</v>
      </c>
      <c r="C108" s="172" t="s">
        <v>522</v>
      </c>
      <c r="D108" s="173" t="s">
        <v>332</v>
      </c>
      <c r="E108" s="174">
        <v>4</v>
      </c>
      <c r="F108" s="174" t="s">
        <v>3</v>
      </c>
      <c r="G108" s="175" t="e">
        <f t="shared" si="2"/>
        <v>#VALUE!</v>
      </c>
      <c r="O108" s="169">
        <v>4</v>
      </c>
      <c r="BA108" s="184" t="e">
        <f>SUM(BA101:BA107)</f>
        <v>#REF!</v>
      </c>
      <c r="BB108" s="184">
        <f>SUM(BB101:BB107)</f>
        <v>0</v>
      </c>
      <c r="BC108" s="184">
        <f>SUM(BC101:BC107)</f>
        <v>0</v>
      </c>
      <c r="BD108" s="184">
        <f>SUM(BD101:BD107)</f>
        <v>0</v>
      </c>
      <c r="BE108" s="184">
        <f>SUM(BE101:BE107)</f>
        <v>0</v>
      </c>
    </row>
    <row r="109" spans="1:104">
      <c r="A109" s="170">
        <v>4</v>
      </c>
      <c r="B109" s="171" t="s">
        <v>523</v>
      </c>
      <c r="C109" s="172" t="s">
        <v>524</v>
      </c>
      <c r="D109" s="173" t="s">
        <v>332</v>
      </c>
      <c r="E109" s="174">
        <v>11</v>
      </c>
      <c r="F109" s="174" t="s">
        <v>3</v>
      </c>
      <c r="G109" s="175" t="e">
        <f t="shared" si="2"/>
        <v>#VALUE!</v>
      </c>
      <c r="H109" s="169">
        <v>1</v>
      </c>
      <c r="O109" s="169">
        <v>1</v>
      </c>
    </row>
    <row r="110" spans="1:104">
      <c r="A110" s="170">
        <v>5</v>
      </c>
      <c r="B110" s="171" t="s">
        <v>525</v>
      </c>
      <c r="C110" s="172" t="s">
        <v>526</v>
      </c>
      <c r="D110" s="173" t="s">
        <v>332</v>
      </c>
      <c r="E110" s="174">
        <v>10</v>
      </c>
      <c r="F110" s="174" t="s">
        <v>3</v>
      </c>
      <c r="G110" s="175" t="e">
        <f t="shared" si="2"/>
        <v>#VALUE!</v>
      </c>
      <c r="H110" s="169">
        <v>2</v>
      </c>
      <c r="O110" s="169">
        <v>2</v>
      </c>
      <c r="AA110" s="146">
        <v>1</v>
      </c>
      <c r="AB110" s="146">
        <v>1</v>
      </c>
      <c r="AC110" s="146">
        <v>1</v>
      </c>
      <c r="AZ110" s="146">
        <v>1</v>
      </c>
      <c r="BA110" s="146" t="e">
        <f>IF(AZ110=1,#REF!,0)</f>
        <v>#REF!</v>
      </c>
      <c r="BB110" s="146">
        <f>IF(AZ110=2,#REF!,0)</f>
        <v>0</v>
      </c>
      <c r="BC110" s="146">
        <f>IF(AZ110=3,#REF!,0)</f>
        <v>0</v>
      </c>
      <c r="BD110" s="146">
        <f>IF(AZ110=4,#REF!,0)</f>
        <v>0</v>
      </c>
      <c r="BE110" s="146">
        <f>IF(AZ110=5,#REF!,0)</f>
        <v>0</v>
      </c>
      <c r="CA110" s="176">
        <v>1</v>
      </c>
      <c r="CB110" s="176">
        <v>1</v>
      </c>
      <c r="CZ110" s="146">
        <v>0</v>
      </c>
    </row>
    <row r="111" spans="1:104">
      <c r="A111" s="170">
        <v>6</v>
      </c>
      <c r="B111" s="171" t="s">
        <v>527</v>
      </c>
      <c r="C111" s="172" t="s">
        <v>528</v>
      </c>
      <c r="D111" s="173" t="s">
        <v>332</v>
      </c>
      <c r="E111" s="174">
        <v>4</v>
      </c>
      <c r="F111" s="174" t="s">
        <v>3</v>
      </c>
      <c r="G111" s="175" t="e">
        <f t="shared" si="2"/>
        <v>#VALUE!</v>
      </c>
      <c r="H111" s="169">
        <v>2</v>
      </c>
      <c r="O111" s="169">
        <v>2</v>
      </c>
      <c r="AA111" s="146">
        <v>1</v>
      </c>
      <c r="AB111" s="146">
        <v>1</v>
      </c>
      <c r="AC111" s="146">
        <v>1</v>
      </c>
      <c r="AZ111" s="146">
        <v>1</v>
      </c>
      <c r="BA111" s="146" t="e">
        <f>IF(AZ111=1,#REF!,0)</f>
        <v>#REF!</v>
      </c>
      <c r="BB111" s="146">
        <f>IF(AZ111=2,#REF!,0)</f>
        <v>0</v>
      </c>
      <c r="BC111" s="146">
        <f>IF(AZ111=3,#REF!,0)</f>
        <v>0</v>
      </c>
      <c r="BD111" s="146">
        <f>IF(AZ111=4,#REF!,0)</f>
        <v>0</v>
      </c>
      <c r="BE111" s="146">
        <f>IF(AZ111=5,#REF!,0)</f>
        <v>0</v>
      </c>
      <c r="CA111" s="176">
        <v>1</v>
      </c>
      <c r="CB111" s="176">
        <v>1</v>
      </c>
      <c r="CZ111" s="146">
        <v>0</v>
      </c>
    </row>
    <row r="112" spans="1:104">
      <c r="A112" s="170">
        <v>7</v>
      </c>
      <c r="B112" s="171" t="s">
        <v>529</v>
      </c>
      <c r="C112" s="172" t="s">
        <v>530</v>
      </c>
      <c r="D112" s="173" t="s">
        <v>332</v>
      </c>
      <c r="E112" s="174">
        <v>3</v>
      </c>
      <c r="F112" s="174" t="s">
        <v>3</v>
      </c>
      <c r="G112" s="175" t="e">
        <f t="shared" si="2"/>
        <v>#VALUE!</v>
      </c>
      <c r="H112" s="169">
        <v>2</v>
      </c>
      <c r="O112" s="169">
        <v>2</v>
      </c>
      <c r="AA112" s="146">
        <v>1</v>
      </c>
      <c r="AB112" s="146">
        <v>1</v>
      </c>
      <c r="AC112" s="146">
        <v>1</v>
      </c>
      <c r="AZ112" s="146">
        <v>1</v>
      </c>
      <c r="BA112" s="146" t="e">
        <f>IF(AZ112=1,#REF!,0)</f>
        <v>#REF!</v>
      </c>
      <c r="BB112" s="146">
        <f>IF(AZ112=2,#REF!,0)</f>
        <v>0</v>
      </c>
      <c r="BC112" s="146">
        <f>IF(AZ112=3,#REF!,0)</f>
        <v>0</v>
      </c>
      <c r="BD112" s="146">
        <f>IF(AZ112=4,#REF!,0)</f>
        <v>0</v>
      </c>
      <c r="BE112" s="146">
        <f>IF(AZ112=5,#REF!,0)</f>
        <v>0</v>
      </c>
      <c r="CA112" s="176">
        <v>1</v>
      </c>
      <c r="CB112" s="176">
        <v>1</v>
      </c>
      <c r="CZ112" s="146">
        <v>1</v>
      </c>
    </row>
    <row r="113" spans="1:104">
      <c r="A113" s="170">
        <v>8</v>
      </c>
      <c r="B113" s="171" t="s">
        <v>531</v>
      </c>
      <c r="C113" s="172" t="s">
        <v>532</v>
      </c>
      <c r="D113" s="173" t="s">
        <v>98</v>
      </c>
      <c r="E113" s="174">
        <v>6</v>
      </c>
      <c r="F113" s="174" t="s">
        <v>3</v>
      </c>
      <c r="G113" s="175" t="e">
        <f t="shared" si="2"/>
        <v>#VALUE!</v>
      </c>
      <c r="H113" s="169">
        <v>4</v>
      </c>
      <c r="O113" s="169">
        <v>2</v>
      </c>
      <c r="AA113" s="146">
        <v>1</v>
      </c>
      <c r="AB113" s="146">
        <v>2</v>
      </c>
      <c r="AC113" s="146">
        <v>2</v>
      </c>
      <c r="AZ113" s="146">
        <v>1</v>
      </c>
      <c r="BA113" s="146" t="e">
        <f>IF(AZ113=1,#REF!,0)</f>
        <v>#REF!</v>
      </c>
      <c r="BB113" s="146">
        <f>IF(AZ113=2,#REF!,0)</f>
        <v>0</v>
      </c>
      <c r="BC113" s="146">
        <f>IF(AZ113=3,#REF!,0)</f>
        <v>0</v>
      </c>
      <c r="BD113" s="146">
        <f>IF(AZ113=4,#REF!,0)</f>
        <v>0</v>
      </c>
      <c r="BE113" s="146">
        <f>IF(AZ113=5,#REF!,0)</f>
        <v>0</v>
      </c>
      <c r="CA113" s="176">
        <v>1</v>
      </c>
      <c r="CB113" s="176">
        <v>2</v>
      </c>
      <c r="CZ113" s="146">
        <v>0</v>
      </c>
    </row>
    <row r="114" spans="1:104">
      <c r="A114" s="170">
        <v>9</v>
      </c>
      <c r="B114" s="171" t="s">
        <v>533</v>
      </c>
      <c r="C114" s="172" t="s">
        <v>534</v>
      </c>
      <c r="D114" s="173" t="s">
        <v>98</v>
      </c>
      <c r="E114" s="174">
        <v>16</v>
      </c>
      <c r="F114" s="174" t="s">
        <v>3</v>
      </c>
      <c r="G114" s="175" t="e">
        <f t="shared" si="2"/>
        <v>#VALUE!</v>
      </c>
      <c r="H114" s="169">
        <v>1</v>
      </c>
      <c r="O114" s="169">
        <v>4</v>
      </c>
      <c r="BA114" s="184" t="e">
        <f>SUM(BA109:BA113)</f>
        <v>#REF!</v>
      </c>
      <c r="BB114" s="184">
        <f>SUM(BB109:BB113)</f>
        <v>0</v>
      </c>
      <c r="BC114" s="184">
        <f>SUM(BC109:BC113)</f>
        <v>0</v>
      </c>
      <c r="BD114" s="184">
        <f>SUM(BD109:BD113)</f>
        <v>0</v>
      </c>
      <c r="BE114" s="184">
        <f>SUM(BE109:BE113)</f>
        <v>0</v>
      </c>
    </row>
    <row r="115" spans="1:104">
      <c r="A115" s="170">
        <v>10</v>
      </c>
      <c r="B115" s="171" t="s">
        <v>535</v>
      </c>
      <c r="C115" s="172" t="s">
        <v>536</v>
      </c>
      <c r="D115" s="173" t="s">
        <v>98</v>
      </c>
      <c r="E115" s="174">
        <v>3</v>
      </c>
      <c r="F115" s="174" t="s">
        <v>3</v>
      </c>
      <c r="G115" s="175" t="e">
        <f t="shared" si="2"/>
        <v>#VALUE!</v>
      </c>
    </row>
    <row r="116" spans="1:104">
      <c r="A116" s="170">
        <v>11</v>
      </c>
      <c r="B116" s="171" t="s">
        <v>537</v>
      </c>
      <c r="C116" s="172" t="s">
        <v>538</v>
      </c>
      <c r="D116" s="173" t="s">
        <v>98</v>
      </c>
      <c r="E116" s="174">
        <v>3</v>
      </c>
      <c r="F116" s="174" t="s">
        <v>3</v>
      </c>
      <c r="G116" s="175" t="e">
        <f t="shared" si="2"/>
        <v>#VALUE!</v>
      </c>
      <c r="T116" s="146">
        <v>1</v>
      </c>
      <c r="U116" s="146">
        <v>1</v>
      </c>
      <c r="V116" s="146">
        <v>1</v>
      </c>
      <c r="AS116" s="146">
        <v>1</v>
      </c>
      <c r="AT116" s="146" t="e">
        <f>IF(AS116=1,#REF!,0)</f>
        <v>#REF!</v>
      </c>
      <c r="AU116" s="146">
        <f>IF(AS116=2,#REF!,0)</f>
        <v>0</v>
      </c>
      <c r="AV116" s="146">
        <f>IF(AS116=3,#REF!,0)</f>
        <v>0</v>
      </c>
      <c r="AW116" s="146">
        <f>IF(AS116=4,#REF!,0)</f>
        <v>0</v>
      </c>
      <c r="AX116" s="146">
        <f>IF(AS116=5,#REF!,0)</f>
        <v>0</v>
      </c>
      <c r="BT116" s="176">
        <v>1</v>
      </c>
      <c r="BU116" s="176">
        <v>1</v>
      </c>
      <c r="CS116" s="146">
        <v>0</v>
      </c>
    </row>
    <row r="117" spans="1:104">
      <c r="A117" s="170">
        <v>12</v>
      </c>
      <c r="B117" s="171" t="s">
        <v>539</v>
      </c>
      <c r="C117" s="172" t="s">
        <v>540</v>
      </c>
      <c r="D117" s="173" t="s">
        <v>98</v>
      </c>
      <c r="E117" s="174">
        <v>28</v>
      </c>
      <c r="F117" s="174" t="s">
        <v>3</v>
      </c>
      <c r="G117" s="175" t="e">
        <f t="shared" si="2"/>
        <v>#VALUE!</v>
      </c>
      <c r="M117" s="146">
        <v>1</v>
      </c>
      <c r="N117" s="146">
        <v>3</v>
      </c>
      <c r="O117" s="146">
        <v>3</v>
      </c>
      <c r="AL117" s="146">
        <v>1</v>
      </c>
      <c r="AM117" s="146" t="e">
        <f>IF(AL117=1,#REF!,0)</f>
        <v>#REF!</v>
      </c>
      <c r="AN117" s="146">
        <f>IF(AL117=2,#REF!,0)</f>
        <v>0</v>
      </c>
      <c r="AO117" s="146">
        <f>IF(AL117=3,#REF!,0)</f>
        <v>0</v>
      </c>
      <c r="AP117" s="146">
        <f>IF(AL117=4,#REF!,0)</f>
        <v>0</v>
      </c>
      <c r="AQ117" s="146">
        <f>IF(AL117=5,#REF!,0)</f>
        <v>0</v>
      </c>
      <c r="BM117" s="176">
        <v>1</v>
      </c>
      <c r="BN117" s="176">
        <v>3</v>
      </c>
      <c r="CL117" s="146">
        <v>0</v>
      </c>
    </row>
    <row r="118" spans="1:104">
      <c r="A118" s="197" t="s">
        <v>3</v>
      </c>
      <c r="B118" s="198"/>
      <c r="C118" s="471" t="s">
        <v>60</v>
      </c>
      <c r="D118" s="472"/>
      <c r="E118" s="199">
        <v>0</v>
      </c>
      <c r="F118" s="200" t="s">
        <v>3</v>
      </c>
      <c r="G118" s="201"/>
      <c r="M118" s="146">
        <v>1</v>
      </c>
      <c r="N118" s="146">
        <v>3</v>
      </c>
      <c r="O118" s="146">
        <v>3</v>
      </c>
      <c r="AL118" s="146">
        <v>1</v>
      </c>
      <c r="AM118" s="146" t="e">
        <f>IF(AL118=1,#REF!,0)</f>
        <v>#REF!</v>
      </c>
      <c r="AN118" s="146">
        <f>IF(AL118=2,#REF!,0)</f>
        <v>0</v>
      </c>
      <c r="AO118" s="146">
        <f>IF(AL118=3,#REF!,0)</f>
        <v>0</v>
      </c>
      <c r="AP118" s="146">
        <f>IF(AL118=4,#REF!,0)</f>
        <v>0</v>
      </c>
      <c r="AQ118" s="146">
        <f>IF(AL118=5,#REF!,0)</f>
        <v>0</v>
      </c>
      <c r="BM118" s="176">
        <v>1</v>
      </c>
      <c r="BN118" s="176">
        <v>3</v>
      </c>
      <c r="CL118" s="146">
        <v>0</v>
      </c>
    </row>
    <row r="119" spans="1:104">
      <c r="A119" s="197">
        <v>13</v>
      </c>
      <c r="B119" s="202" t="s">
        <v>197</v>
      </c>
      <c r="C119" s="203" t="s">
        <v>541</v>
      </c>
      <c r="D119" s="204" t="s">
        <v>98</v>
      </c>
      <c r="E119" s="177">
        <v>28.28</v>
      </c>
      <c r="F119" s="177" t="s">
        <v>3</v>
      </c>
      <c r="G119" s="205" t="e">
        <f t="shared" ref="G119:G129" si="3">E119*F119</f>
        <v>#VALUE!</v>
      </c>
      <c r="AM119" s="184" t="e">
        <f>SUM(AT115:AT118)</f>
        <v>#REF!</v>
      </c>
      <c r="AN119" s="184">
        <f>SUM(AU115:AU118)</f>
        <v>0</v>
      </c>
      <c r="AO119" s="184">
        <f>SUM(AV115:AV118)</f>
        <v>0</v>
      </c>
      <c r="AP119" s="184">
        <f>SUM(AW115:AW118)</f>
        <v>0</v>
      </c>
      <c r="AQ119" s="184">
        <f>SUM(AX115:AX118)</f>
        <v>0</v>
      </c>
    </row>
    <row r="120" spans="1:104">
      <c r="A120" s="197">
        <v>14</v>
      </c>
      <c r="B120" s="202" t="s">
        <v>200</v>
      </c>
      <c r="C120" s="203" t="s">
        <v>542</v>
      </c>
      <c r="D120" s="204" t="s">
        <v>98</v>
      </c>
      <c r="E120" s="177">
        <v>28.28</v>
      </c>
      <c r="F120" s="177" t="s">
        <v>3</v>
      </c>
      <c r="G120" s="205" t="e">
        <f t="shared" si="3"/>
        <v>#VALUE!</v>
      </c>
    </row>
    <row r="121" spans="1:104">
      <c r="A121" s="197">
        <v>15</v>
      </c>
      <c r="B121" s="202" t="s">
        <v>202</v>
      </c>
      <c r="C121" s="203" t="s">
        <v>543</v>
      </c>
      <c r="D121" s="204" t="s">
        <v>98</v>
      </c>
      <c r="E121" s="177">
        <v>19.190000000000001</v>
      </c>
      <c r="F121" s="177" t="s">
        <v>3</v>
      </c>
      <c r="G121" s="205" t="e">
        <f t="shared" si="3"/>
        <v>#VALUE!</v>
      </c>
      <c r="R121" s="146">
        <v>1</v>
      </c>
      <c r="S121" s="146">
        <v>3</v>
      </c>
      <c r="T121" s="146">
        <v>3</v>
      </c>
      <c r="AQ121" s="146">
        <v>1</v>
      </c>
      <c r="AR121" s="146" t="e">
        <f>IF(AQ121=1,#REF!,0)</f>
        <v>#REF!</v>
      </c>
      <c r="AS121" s="146">
        <f>IF(AQ121=2,#REF!,0)</f>
        <v>0</v>
      </c>
      <c r="AT121" s="146">
        <f>IF(AQ121=3,#REF!,0)</f>
        <v>0</v>
      </c>
      <c r="AU121" s="146">
        <f>IF(AQ121=4,#REF!,0)</f>
        <v>0</v>
      </c>
      <c r="AV121" s="146">
        <f>IF(AQ121=5,#REF!,0)</f>
        <v>0</v>
      </c>
      <c r="BR121" s="176">
        <v>1</v>
      </c>
      <c r="BS121" s="176">
        <v>3</v>
      </c>
      <c r="CQ121" s="146">
        <v>0</v>
      </c>
    </row>
    <row r="122" spans="1:104">
      <c r="A122" s="197">
        <v>16</v>
      </c>
      <c r="B122" s="202" t="s">
        <v>205</v>
      </c>
      <c r="C122" s="203" t="s">
        <v>544</v>
      </c>
      <c r="D122" s="204" t="s">
        <v>98</v>
      </c>
      <c r="E122" s="177">
        <v>46.46</v>
      </c>
      <c r="F122" s="177" t="s">
        <v>3</v>
      </c>
      <c r="G122" s="205" t="e">
        <f t="shared" si="3"/>
        <v>#VALUE!</v>
      </c>
      <c r="AR122" s="184" t="e">
        <f>SUM(AR120:AR121)</f>
        <v>#REF!</v>
      </c>
      <c r="AS122" s="184">
        <f>SUM(AS120:AS121)</f>
        <v>0</v>
      </c>
      <c r="AT122" s="184">
        <f>SUM(AT120:AT121)</f>
        <v>0</v>
      </c>
      <c r="AU122" s="184">
        <f>SUM(AU120:AU121)</f>
        <v>0</v>
      </c>
      <c r="AV122" s="184">
        <f>SUM(AV120:AV121)</f>
        <v>0</v>
      </c>
    </row>
    <row r="123" spans="1:104">
      <c r="A123" s="197">
        <v>17</v>
      </c>
      <c r="B123" s="202" t="s">
        <v>211</v>
      </c>
      <c r="C123" s="203" t="s">
        <v>545</v>
      </c>
      <c r="D123" s="204" t="s">
        <v>98</v>
      </c>
      <c r="E123" s="177">
        <v>4.04</v>
      </c>
      <c r="F123" s="177" t="s">
        <v>3</v>
      </c>
      <c r="G123" s="205" t="e">
        <f t="shared" si="3"/>
        <v>#VALUE!</v>
      </c>
    </row>
    <row r="124" spans="1:104">
      <c r="A124" s="197">
        <v>18</v>
      </c>
      <c r="B124" s="202" t="s">
        <v>211</v>
      </c>
      <c r="C124" s="203" t="s">
        <v>546</v>
      </c>
      <c r="D124" s="204" t="s">
        <v>98</v>
      </c>
      <c r="E124" s="177">
        <v>24.24</v>
      </c>
      <c r="F124" s="177" t="s">
        <v>3</v>
      </c>
      <c r="G124" s="205" t="e">
        <f>E124*F124</f>
        <v>#VALUE!</v>
      </c>
      <c r="R124" s="146">
        <v>12</v>
      </c>
      <c r="S124" s="146">
        <v>0</v>
      </c>
      <c r="T124" s="146">
        <v>89</v>
      </c>
      <c r="AQ124" s="146">
        <v>1</v>
      </c>
      <c r="AR124" s="146" t="e">
        <f>IF(AQ124=1,#REF!,0)</f>
        <v>#REF!</v>
      </c>
      <c r="AS124" s="146">
        <f>IF(AQ124=2,#REF!,0)</f>
        <v>0</v>
      </c>
      <c r="AT124" s="146">
        <f>IF(AQ124=3,#REF!,0)</f>
        <v>0</v>
      </c>
      <c r="AU124" s="146">
        <f>IF(AQ124=4,#REF!,0)</f>
        <v>0</v>
      </c>
      <c r="AV124" s="146">
        <f>IF(AQ124=5,#REF!,0)</f>
        <v>0</v>
      </c>
      <c r="BR124" s="176">
        <v>12</v>
      </c>
      <c r="BS124" s="176">
        <v>0</v>
      </c>
      <c r="CQ124" s="146">
        <v>0</v>
      </c>
    </row>
    <row r="125" spans="1:104">
      <c r="A125" s="197">
        <v>19</v>
      </c>
      <c r="B125" s="202" t="s">
        <v>213</v>
      </c>
      <c r="C125" s="203" t="s">
        <v>547</v>
      </c>
      <c r="D125" s="204" t="s">
        <v>98</v>
      </c>
      <c r="E125" s="177">
        <v>3.03</v>
      </c>
      <c r="F125" s="177" t="s">
        <v>3</v>
      </c>
      <c r="G125" s="205" t="e">
        <f t="shared" si="3"/>
        <v>#VALUE!</v>
      </c>
      <c r="AR125" s="184" t="e">
        <f>SUM(AR123:AR124)</f>
        <v>#REF!</v>
      </c>
      <c r="AS125" s="184">
        <f>SUM(AS123:AS124)</f>
        <v>0</v>
      </c>
      <c r="AT125" s="184">
        <f>SUM(AT123:AT124)</f>
        <v>0</v>
      </c>
      <c r="AU125" s="184">
        <f>SUM(AU123:AU124)</f>
        <v>0</v>
      </c>
      <c r="AV125" s="184">
        <f>SUM(AV123:AV124)</f>
        <v>0</v>
      </c>
    </row>
    <row r="126" spans="1:104">
      <c r="A126" s="197">
        <v>20</v>
      </c>
      <c r="B126" s="202" t="s">
        <v>215</v>
      </c>
      <c r="C126" s="203" t="s">
        <v>548</v>
      </c>
      <c r="D126" s="204" t="s">
        <v>98</v>
      </c>
      <c r="E126" s="177">
        <v>11.11</v>
      </c>
      <c r="F126" s="177" t="s">
        <v>3</v>
      </c>
      <c r="G126" s="205" t="e">
        <f t="shared" si="3"/>
        <v>#VALUE!</v>
      </c>
    </row>
    <row r="127" spans="1:104">
      <c r="A127" s="197">
        <v>21</v>
      </c>
      <c r="B127" s="202" t="s">
        <v>215</v>
      </c>
      <c r="C127" s="203" t="s">
        <v>549</v>
      </c>
      <c r="D127" s="204" t="s">
        <v>98</v>
      </c>
      <c r="E127" s="177">
        <v>21.21</v>
      </c>
      <c r="F127" s="177" t="s">
        <v>3</v>
      </c>
      <c r="G127" s="205" t="e">
        <f>E127*F127</f>
        <v>#VALUE!</v>
      </c>
      <c r="K127" s="146" t="s">
        <v>3</v>
      </c>
      <c r="L127" s="146">
        <v>2</v>
      </c>
      <c r="M127" s="146">
        <v>2</v>
      </c>
      <c r="AJ127" s="146">
        <v>1</v>
      </c>
      <c r="AK127" s="146" t="e">
        <f>IF(AJ127=1,#REF!,0)</f>
        <v>#REF!</v>
      </c>
      <c r="AL127" s="146">
        <f>IF(AJ127=2,#REF!,0)</f>
        <v>0</v>
      </c>
      <c r="AM127" s="146">
        <f>IF(AJ127=3,#REF!,0)</f>
        <v>0</v>
      </c>
      <c r="AN127" s="146">
        <f>IF(AJ127=4,#REF!,0)</f>
        <v>0</v>
      </c>
      <c r="AO127" s="146">
        <f>IF(AJ127=5,#REF!,0)</f>
        <v>0</v>
      </c>
      <c r="BK127" s="176">
        <v>1</v>
      </c>
      <c r="BL127" s="176">
        <v>2</v>
      </c>
      <c r="CJ127" s="146">
        <v>0</v>
      </c>
    </row>
    <row r="128" spans="1:104">
      <c r="A128" s="197">
        <v>22</v>
      </c>
      <c r="B128" s="202" t="s">
        <v>217</v>
      </c>
      <c r="C128" s="203" t="s">
        <v>363</v>
      </c>
      <c r="D128" s="204" t="s">
        <v>98</v>
      </c>
      <c r="E128" s="177">
        <v>12.12</v>
      </c>
      <c r="F128" s="177" t="s">
        <v>3</v>
      </c>
      <c r="G128" s="205" t="e">
        <f t="shared" si="3"/>
        <v>#VALUE!</v>
      </c>
      <c r="AC128" s="184">
        <f>SUM(AT126:AT127)</f>
        <v>0</v>
      </c>
      <c r="AD128" s="184">
        <f>SUM(AU126:AU127)</f>
        <v>0</v>
      </c>
      <c r="AE128" s="184">
        <f>SUM(AV126:AV127)</f>
        <v>0</v>
      </c>
      <c r="AF128" s="184">
        <f>SUM(AW126:AW127)</f>
        <v>0</v>
      </c>
      <c r="AG128" s="184">
        <f>SUM(AX126:AX127)</f>
        <v>0</v>
      </c>
    </row>
    <row r="129" spans="1:7">
      <c r="A129" s="197">
        <v>23</v>
      </c>
      <c r="B129" s="202" t="s">
        <v>219</v>
      </c>
      <c r="C129" s="203" t="s">
        <v>550</v>
      </c>
      <c r="D129" s="204" t="s">
        <v>98</v>
      </c>
      <c r="E129" s="177">
        <v>98.98</v>
      </c>
      <c r="F129" s="177" t="s">
        <v>3</v>
      </c>
      <c r="G129" s="205" t="e">
        <f t="shared" si="3"/>
        <v>#VALUE!</v>
      </c>
    </row>
    <row r="130" spans="1:7">
      <c r="A130" s="185"/>
      <c r="B130" s="186" t="s">
        <v>66</v>
      </c>
      <c r="C130" s="187" t="s">
        <v>551</v>
      </c>
      <c r="D130" s="188"/>
      <c r="E130" s="189"/>
      <c r="F130" s="190"/>
      <c r="G130" s="191" t="e">
        <f>SUM(G105:G129)</f>
        <v>#VALUE!</v>
      </c>
    </row>
    <row r="131" spans="1:7">
      <c r="A131" s="163" t="s">
        <v>13</v>
      </c>
      <c r="B131" s="164" t="s">
        <v>246</v>
      </c>
      <c r="C131" s="165" t="s">
        <v>364</v>
      </c>
      <c r="D131" s="166"/>
      <c r="E131" s="167"/>
      <c r="F131" s="167"/>
      <c r="G131" s="168"/>
    </row>
    <row r="132" spans="1:7">
      <c r="A132" s="170">
        <v>1</v>
      </c>
      <c r="B132" s="171" t="s">
        <v>365</v>
      </c>
      <c r="C132" s="172" t="s">
        <v>552</v>
      </c>
      <c r="D132" s="173" t="s">
        <v>63</v>
      </c>
      <c r="E132" s="174">
        <v>404.9</v>
      </c>
      <c r="F132" s="174" t="s">
        <v>3</v>
      </c>
      <c r="G132" s="175" t="e">
        <f>E132*F132</f>
        <v>#VALUE!</v>
      </c>
    </row>
    <row r="133" spans="1:7">
      <c r="A133" s="185"/>
      <c r="B133" s="186" t="s">
        <v>66</v>
      </c>
      <c r="C133" s="187" t="str">
        <f>CONCATENATE(B131," ",C131)</f>
        <v>99 Staveništní přesun hmot</v>
      </c>
      <c r="D133" s="188"/>
      <c r="E133" s="189"/>
      <c r="F133" s="190"/>
      <c r="G133" s="191" t="e">
        <f>SUM(G131:G132)</f>
        <v>#VALUE!</v>
      </c>
    </row>
    <row r="134" spans="1:7">
      <c r="E134" s="146"/>
    </row>
    <row r="135" spans="1:7">
      <c r="E135" s="146"/>
    </row>
    <row r="136" spans="1:7">
      <c r="E136" s="146"/>
    </row>
    <row r="137" spans="1:7">
      <c r="A137" s="146" t="s">
        <v>3</v>
      </c>
      <c r="B137" s="146" t="s">
        <v>3</v>
      </c>
      <c r="E137" s="146"/>
    </row>
    <row r="138" spans="1:7">
      <c r="A138" s="146" t="s">
        <v>3</v>
      </c>
      <c r="B138" s="146" t="s">
        <v>3</v>
      </c>
      <c r="E138" s="146"/>
      <c r="F138" s="169">
        <v>2</v>
      </c>
    </row>
    <row r="139" spans="1:7">
      <c r="A139" s="146" t="s">
        <v>3</v>
      </c>
      <c r="B139" s="146" t="s">
        <v>3</v>
      </c>
      <c r="E139" s="146"/>
      <c r="F139" s="169">
        <v>4</v>
      </c>
    </row>
    <row r="140" spans="1:7">
      <c r="E140" s="146"/>
      <c r="F140" s="169">
        <v>1</v>
      </c>
    </row>
    <row r="141" spans="1:7">
      <c r="E141" s="146"/>
      <c r="F141" s="169">
        <v>2</v>
      </c>
    </row>
    <row r="142" spans="1:7">
      <c r="A142" s="233"/>
      <c r="B142" s="233"/>
      <c r="C142" s="233"/>
      <c r="E142" s="146"/>
      <c r="F142" s="169">
        <v>4</v>
      </c>
    </row>
    <row r="143" spans="1:7">
      <c r="A143" s="233" t="s">
        <v>3</v>
      </c>
      <c r="B143" s="233" t="s">
        <v>3</v>
      </c>
      <c r="C143" s="233"/>
      <c r="E143" s="146"/>
      <c r="F143" s="169">
        <v>1</v>
      </c>
    </row>
    <row r="144" spans="1:7">
      <c r="E144" s="146"/>
    </row>
    <row r="145" spans="1:5">
      <c r="E145" s="146"/>
    </row>
    <row r="146" spans="1:5">
      <c r="E146" s="146"/>
    </row>
    <row r="147" spans="1:5">
      <c r="E147" s="146"/>
    </row>
    <row r="148" spans="1:5">
      <c r="E148" s="146"/>
    </row>
    <row r="149" spans="1:5">
      <c r="E149" s="146"/>
    </row>
    <row r="150" spans="1:5">
      <c r="E150" s="146"/>
    </row>
    <row r="151" spans="1:5">
      <c r="E151" s="146"/>
    </row>
    <row r="152" spans="1:5">
      <c r="E152" s="146"/>
    </row>
    <row r="153" spans="1:5">
      <c r="E153" s="146"/>
    </row>
    <row r="154" spans="1:5">
      <c r="E154" s="146"/>
    </row>
    <row r="155" spans="1:5">
      <c r="E155" s="146"/>
    </row>
    <row r="156" spans="1:5">
      <c r="A156" s="233"/>
      <c r="B156" s="233"/>
      <c r="C156" s="233"/>
      <c r="E156" s="146"/>
    </row>
    <row r="157" spans="1:5">
      <c r="A157" s="233"/>
      <c r="B157" s="233"/>
      <c r="C157" s="233"/>
      <c r="E157" s="146"/>
    </row>
    <row r="158" spans="1:5">
      <c r="A158" s="233"/>
      <c r="B158" s="233"/>
      <c r="C158" s="233"/>
      <c r="E158" s="146"/>
    </row>
    <row r="159" spans="1:5">
      <c r="A159" s="233"/>
      <c r="B159" s="233"/>
      <c r="C159" s="233"/>
      <c r="E159" s="146"/>
    </row>
    <row r="160" spans="1:5">
      <c r="E160" s="146"/>
    </row>
    <row r="161" spans="5:5">
      <c r="E161" s="146"/>
    </row>
    <row r="162" spans="5:5">
      <c r="E162" s="146"/>
    </row>
    <row r="163" spans="5:5">
      <c r="E163" s="146"/>
    </row>
    <row r="164" spans="5:5">
      <c r="E164" s="146"/>
    </row>
    <row r="165" spans="5:5">
      <c r="E165" s="146"/>
    </row>
    <row r="166" spans="5:5">
      <c r="E166" s="146"/>
    </row>
    <row r="167" spans="5:5">
      <c r="E167" s="146"/>
    </row>
    <row r="168" spans="5:5">
      <c r="E168" s="146"/>
    </row>
    <row r="169" spans="5:5">
      <c r="E169" s="146"/>
    </row>
    <row r="170" spans="5:5">
      <c r="E170" s="146"/>
    </row>
    <row r="171" spans="5:5">
      <c r="E171" s="146"/>
    </row>
    <row r="172" spans="5:5">
      <c r="E172" s="146"/>
    </row>
    <row r="173" spans="5:5">
      <c r="E173" s="146"/>
    </row>
    <row r="174" spans="5:5">
      <c r="E174" s="146"/>
    </row>
    <row r="175" spans="5:5">
      <c r="E175" s="146"/>
    </row>
    <row r="176" spans="5:5">
      <c r="E176" s="146"/>
    </row>
    <row r="177" spans="5:5">
      <c r="E177" s="146"/>
    </row>
    <row r="178" spans="5:5">
      <c r="E178" s="146"/>
    </row>
    <row r="179" spans="5:5">
      <c r="E179" s="146"/>
    </row>
    <row r="180" spans="5:5">
      <c r="E180" s="146"/>
    </row>
    <row r="181" spans="5:5">
      <c r="E181" s="146"/>
    </row>
    <row r="182" spans="5:5">
      <c r="E182" s="146"/>
    </row>
    <row r="183" spans="5:5">
      <c r="E183" s="146"/>
    </row>
    <row r="184" spans="5:5">
      <c r="E184" s="146"/>
    </row>
    <row r="185" spans="5:5">
      <c r="E185" s="146"/>
    </row>
    <row r="186" spans="5:5">
      <c r="E186" s="146"/>
    </row>
    <row r="187" spans="5:5">
      <c r="E187" s="146"/>
    </row>
    <row r="188" spans="5:5">
      <c r="E188" s="146"/>
    </row>
    <row r="189" spans="5:5">
      <c r="E189" s="146"/>
    </row>
    <row r="190" spans="5:5">
      <c r="E190" s="146"/>
    </row>
    <row r="191" spans="5:5">
      <c r="E191" s="146"/>
    </row>
    <row r="192" spans="5:5">
      <c r="E192" s="146"/>
    </row>
    <row r="193" spans="5:5">
      <c r="E193" s="146"/>
    </row>
    <row r="194" spans="5:5">
      <c r="E194" s="146"/>
    </row>
    <row r="195" spans="5:5">
      <c r="E195" s="146"/>
    </row>
    <row r="196" spans="5:5">
      <c r="E196" s="146"/>
    </row>
    <row r="197" spans="5:5">
      <c r="E197" s="146"/>
    </row>
    <row r="198" spans="5:5">
      <c r="E198" s="146"/>
    </row>
    <row r="199" spans="5:5">
      <c r="E199" s="146"/>
    </row>
    <row r="200" spans="5:5">
      <c r="E200" s="146"/>
    </row>
    <row r="201" spans="5:5">
      <c r="E201" s="146"/>
    </row>
    <row r="202" spans="5:5">
      <c r="E202" s="146"/>
    </row>
    <row r="203" spans="5:5">
      <c r="E203" s="146"/>
    </row>
    <row r="204" spans="5:5">
      <c r="E204" s="146"/>
    </row>
  </sheetData>
  <mergeCells count="7">
    <mergeCell ref="C118:D118"/>
    <mergeCell ref="A1:G1"/>
    <mergeCell ref="A3:B3"/>
    <mergeCell ref="A4:B4"/>
    <mergeCell ref="E4:G4"/>
    <mergeCell ref="C39:D39"/>
    <mergeCell ref="C65:D65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56D77-6E19-459D-8408-AC45BB4F26D7}">
  <dimension ref="A1:CZ130"/>
  <sheetViews>
    <sheetView workbookViewId="0">
      <selection sqref="A1:G1"/>
    </sheetView>
  </sheetViews>
  <sheetFormatPr defaultColWidth="9.140625" defaultRowHeight="12.75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209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256" width="9.140625" style="146"/>
    <col min="257" max="257" width="4.42578125" style="146" customWidth="1"/>
    <col min="258" max="258" width="11.5703125" style="146" customWidth="1"/>
    <col min="259" max="259" width="40.42578125" style="146" customWidth="1"/>
    <col min="260" max="260" width="5.5703125" style="146" customWidth="1"/>
    <col min="261" max="261" width="8.5703125" style="146" customWidth="1"/>
    <col min="262" max="262" width="9.85546875" style="146" customWidth="1"/>
    <col min="263" max="263" width="13.85546875" style="146" customWidth="1"/>
    <col min="264" max="267" width="9.140625" style="146"/>
    <col min="268" max="268" width="75.42578125" style="146" customWidth="1"/>
    <col min="269" max="269" width="45.28515625" style="146" customWidth="1"/>
    <col min="270" max="512" width="9.140625" style="146"/>
    <col min="513" max="513" width="4.42578125" style="146" customWidth="1"/>
    <col min="514" max="514" width="11.5703125" style="146" customWidth="1"/>
    <col min="515" max="515" width="40.42578125" style="146" customWidth="1"/>
    <col min="516" max="516" width="5.5703125" style="146" customWidth="1"/>
    <col min="517" max="517" width="8.5703125" style="146" customWidth="1"/>
    <col min="518" max="518" width="9.85546875" style="146" customWidth="1"/>
    <col min="519" max="519" width="13.85546875" style="146" customWidth="1"/>
    <col min="520" max="523" width="9.140625" style="146"/>
    <col min="524" max="524" width="75.42578125" style="146" customWidth="1"/>
    <col min="525" max="525" width="45.28515625" style="146" customWidth="1"/>
    <col min="526" max="768" width="9.140625" style="146"/>
    <col min="769" max="769" width="4.42578125" style="146" customWidth="1"/>
    <col min="770" max="770" width="11.5703125" style="146" customWidth="1"/>
    <col min="771" max="771" width="40.42578125" style="146" customWidth="1"/>
    <col min="772" max="772" width="5.5703125" style="146" customWidth="1"/>
    <col min="773" max="773" width="8.5703125" style="146" customWidth="1"/>
    <col min="774" max="774" width="9.85546875" style="146" customWidth="1"/>
    <col min="775" max="775" width="13.85546875" style="146" customWidth="1"/>
    <col min="776" max="779" width="9.140625" style="146"/>
    <col min="780" max="780" width="75.42578125" style="146" customWidth="1"/>
    <col min="781" max="781" width="45.28515625" style="146" customWidth="1"/>
    <col min="782" max="1024" width="9.140625" style="146"/>
    <col min="1025" max="1025" width="4.42578125" style="146" customWidth="1"/>
    <col min="1026" max="1026" width="11.5703125" style="146" customWidth="1"/>
    <col min="1027" max="1027" width="40.42578125" style="146" customWidth="1"/>
    <col min="1028" max="1028" width="5.5703125" style="146" customWidth="1"/>
    <col min="1029" max="1029" width="8.5703125" style="146" customWidth="1"/>
    <col min="1030" max="1030" width="9.85546875" style="146" customWidth="1"/>
    <col min="1031" max="1031" width="13.85546875" style="146" customWidth="1"/>
    <col min="1032" max="1035" width="9.140625" style="146"/>
    <col min="1036" max="1036" width="75.42578125" style="146" customWidth="1"/>
    <col min="1037" max="1037" width="45.28515625" style="146" customWidth="1"/>
    <col min="1038" max="1280" width="9.140625" style="146"/>
    <col min="1281" max="1281" width="4.42578125" style="146" customWidth="1"/>
    <col min="1282" max="1282" width="11.5703125" style="146" customWidth="1"/>
    <col min="1283" max="1283" width="40.42578125" style="146" customWidth="1"/>
    <col min="1284" max="1284" width="5.5703125" style="146" customWidth="1"/>
    <col min="1285" max="1285" width="8.5703125" style="146" customWidth="1"/>
    <col min="1286" max="1286" width="9.85546875" style="146" customWidth="1"/>
    <col min="1287" max="1287" width="13.85546875" style="146" customWidth="1"/>
    <col min="1288" max="1291" width="9.140625" style="146"/>
    <col min="1292" max="1292" width="75.42578125" style="146" customWidth="1"/>
    <col min="1293" max="1293" width="45.28515625" style="146" customWidth="1"/>
    <col min="1294" max="1536" width="9.140625" style="146"/>
    <col min="1537" max="1537" width="4.42578125" style="146" customWidth="1"/>
    <col min="1538" max="1538" width="11.5703125" style="146" customWidth="1"/>
    <col min="1539" max="1539" width="40.42578125" style="146" customWidth="1"/>
    <col min="1540" max="1540" width="5.5703125" style="146" customWidth="1"/>
    <col min="1541" max="1541" width="8.5703125" style="146" customWidth="1"/>
    <col min="1542" max="1542" width="9.85546875" style="146" customWidth="1"/>
    <col min="1543" max="1543" width="13.85546875" style="146" customWidth="1"/>
    <col min="1544" max="1547" width="9.140625" style="146"/>
    <col min="1548" max="1548" width="75.42578125" style="146" customWidth="1"/>
    <col min="1549" max="1549" width="45.28515625" style="146" customWidth="1"/>
    <col min="1550" max="1792" width="9.140625" style="146"/>
    <col min="1793" max="1793" width="4.42578125" style="146" customWidth="1"/>
    <col min="1794" max="1794" width="11.5703125" style="146" customWidth="1"/>
    <col min="1795" max="1795" width="40.42578125" style="146" customWidth="1"/>
    <col min="1796" max="1796" width="5.5703125" style="146" customWidth="1"/>
    <col min="1797" max="1797" width="8.5703125" style="146" customWidth="1"/>
    <col min="1798" max="1798" width="9.85546875" style="146" customWidth="1"/>
    <col min="1799" max="1799" width="13.85546875" style="146" customWidth="1"/>
    <col min="1800" max="1803" width="9.140625" style="146"/>
    <col min="1804" max="1804" width="75.42578125" style="146" customWidth="1"/>
    <col min="1805" max="1805" width="45.28515625" style="146" customWidth="1"/>
    <col min="1806" max="2048" width="9.140625" style="146"/>
    <col min="2049" max="2049" width="4.42578125" style="146" customWidth="1"/>
    <col min="2050" max="2050" width="11.5703125" style="146" customWidth="1"/>
    <col min="2051" max="2051" width="40.42578125" style="146" customWidth="1"/>
    <col min="2052" max="2052" width="5.5703125" style="146" customWidth="1"/>
    <col min="2053" max="2053" width="8.5703125" style="146" customWidth="1"/>
    <col min="2054" max="2054" width="9.85546875" style="146" customWidth="1"/>
    <col min="2055" max="2055" width="13.85546875" style="146" customWidth="1"/>
    <col min="2056" max="2059" width="9.140625" style="146"/>
    <col min="2060" max="2060" width="75.42578125" style="146" customWidth="1"/>
    <col min="2061" max="2061" width="45.28515625" style="146" customWidth="1"/>
    <col min="2062" max="2304" width="9.140625" style="146"/>
    <col min="2305" max="2305" width="4.42578125" style="146" customWidth="1"/>
    <col min="2306" max="2306" width="11.5703125" style="146" customWidth="1"/>
    <col min="2307" max="2307" width="40.42578125" style="146" customWidth="1"/>
    <col min="2308" max="2308" width="5.5703125" style="146" customWidth="1"/>
    <col min="2309" max="2309" width="8.5703125" style="146" customWidth="1"/>
    <col min="2310" max="2310" width="9.85546875" style="146" customWidth="1"/>
    <col min="2311" max="2311" width="13.85546875" style="146" customWidth="1"/>
    <col min="2312" max="2315" width="9.140625" style="146"/>
    <col min="2316" max="2316" width="75.42578125" style="146" customWidth="1"/>
    <col min="2317" max="2317" width="45.28515625" style="146" customWidth="1"/>
    <col min="2318" max="2560" width="9.140625" style="146"/>
    <col min="2561" max="2561" width="4.42578125" style="146" customWidth="1"/>
    <col min="2562" max="2562" width="11.5703125" style="146" customWidth="1"/>
    <col min="2563" max="2563" width="40.42578125" style="146" customWidth="1"/>
    <col min="2564" max="2564" width="5.5703125" style="146" customWidth="1"/>
    <col min="2565" max="2565" width="8.5703125" style="146" customWidth="1"/>
    <col min="2566" max="2566" width="9.85546875" style="146" customWidth="1"/>
    <col min="2567" max="2567" width="13.85546875" style="146" customWidth="1"/>
    <col min="2568" max="2571" width="9.140625" style="146"/>
    <col min="2572" max="2572" width="75.42578125" style="146" customWidth="1"/>
    <col min="2573" max="2573" width="45.28515625" style="146" customWidth="1"/>
    <col min="2574" max="2816" width="9.140625" style="146"/>
    <col min="2817" max="2817" width="4.42578125" style="146" customWidth="1"/>
    <col min="2818" max="2818" width="11.5703125" style="146" customWidth="1"/>
    <col min="2819" max="2819" width="40.42578125" style="146" customWidth="1"/>
    <col min="2820" max="2820" width="5.5703125" style="146" customWidth="1"/>
    <col min="2821" max="2821" width="8.5703125" style="146" customWidth="1"/>
    <col min="2822" max="2822" width="9.85546875" style="146" customWidth="1"/>
    <col min="2823" max="2823" width="13.85546875" style="146" customWidth="1"/>
    <col min="2824" max="2827" width="9.140625" style="146"/>
    <col min="2828" max="2828" width="75.42578125" style="146" customWidth="1"/>
    <col min="2829" max="2829" width="45.28515625" style="146" customWidth="1"/>
    <col min="2830" max="3072" width="9.140625" style="146"/>
    <col min="3073" max="3073" width="4.42578125" style="146" customWidth="1"/>
    <col min="3074" max="3074" width="11.5703125" style="146" customWidth="1"/>
    <col min="3075" max="3075" width="40.42578125" style="146" customWidth="1"/>
    <col min="3076" max="3076" width="5.5703125" style="146" customWidth="1"/>
    <col min="3077" max="3077" width="8.5703125" style="146" customWidth="1"/>
    <col min="3078" max="3078" width="9.85546875" style="146" customWidth="1"/>
    <col min="3079" max="3079" width="13.85546875" style="146" customWidth="1"/>
    <col min="3080" max="3083" width="9.140625" style="146"/>
    <col min="3084" max="3084" width="75.42578125" style="146" customWidth="1"/>
    <col min="3085" max="3085" width="45.28515625" style="146" customWidth="1"/>
    <col min="3086" max="3328" width="9.140625" style="146"/>
    <col min="3329" max="3329" width="4.42578125" style="146" customWidth="1"/>
    <col min="3330" max="3330" width="11.5703125" style="146" customWidth="1"/>
    <col min="3331" max="3331" width="40.42578125" style="146" customWidth="1"/>
    <col min="3332" max="3332" width="5.5703125" style="146" customWidth="1"/>
    <col min="3333" max="3333" width="8.5703125" style="146" customWidth="1"/>
    <col min="3334" max="3334" width="9.85546875" style="146" customWidth="1"/>
    <col min="3335" max="3335" width="13.85546875" style="146" customWidth="1"/>
    <col min="3336" max="3339" width="9.140625" style="146"/>
    <col min="3340" max="3340" width="75.42578125" style="146" customWidth="1"/>
    <col min="3341" max="3341" width="45.28515625" style="146" customWidth="1"/>
    <col min="3342" max="3584" width="9.140625" style="146"/>
    <col min="3585" max="3585" width="4.42578125" style="146" customWidth="1"/>
    <col min="3586" max="3586" width="11.5703125" style="146" customWidth="1"/>
    <col min="3587" max="3587" width="40.42578125" style="146" customWidth="1"/>
    <col min="3588" max="3588" width="5.5703125" style="146" customWidth="1"/>
    <col min="3589" max="3589" width="8.5703125" style="146" customWidth="1"/>
    <col min="3590" max="3590" width="9.85546875" style="146" customWidth="1"/>
    <col min="3591" max="3591" width="13.85546875" style="146" customWidth="1"/>
    <col min="3592" max="3595" width="9.140625" style="146"/>
    <col min="3596" max="3596" width="75.42578125" style="146" customWidth="1"/>
    <col min="3597" max="3597" width="45.28515625" style="146" customWidth="1"/>
    <col min="3598" max="3840" width="9.140625" style="146"/>
    <col min="3841" max="3841" width="4.42578125" style="146" customWidth="1"/>
    <col min="3842" max="3842" width="11.5703125" style="146" customWidth="1"/>
    <col min="3843" max="3843" width="40.42578125" style="146" customWidth="1"/>
    <col min="3844" max="3844" width="5.5703125" style="146" customWidth="1"/>
    <col min="3845" max="3845" width="8.5703125" style="146" customWidth="1"/>
    <col min="3846" max="3846" width="9.85546875" style="146" customWidth="1"/>
    <col min="3847" max="3847" width="13.85546875" style="146" customWidth="1"/>
    <col min="3848" max="3851" width="9.140625" style="146"/>
    <col min="3852" max="3852" width="75.42578125" style="146" customWidth="1"/>
    <col min="3853" max="3853" width="45.28515625" style="146" customWidth="1"/>
    <col min="3854" max="4096" width="9.140625" style="146"/>
    <col min="4097" max="4097" width="4.42578125" style="146" customWidth="1"/>
    <col min="4098" max="4098" width="11.5703125" style="146" customWidth="1"/>
    <col min="4099" max="4099" width="40.42578125" style="146" customWidth="1"/>
    <col min="4100" max="4100" width="5.5703125" style="146" customWidth="1"/>
    <col min="4101" max="4101" width="8.5703125" style="146" customWidth="1"/>
    <col min="4102" max="4102" width="9.85546875" style="146" customWidth="1"/>
    <col min="4103" max="4103" width="13.85546875" style="146" customWidth="1"/>
    <col min="4104" max="4107" width="9.140625" style="146"/>
    <col min="4108" max="4108" width="75.42578125" style="146" customWidth="1"/>
    <col min="4109" max="4109" width="45.28515625" style="146" customWidth="1"/>
    <col min="4110" max="4352" width="9.140625" style="146"/>
    <col min="4353" max="4353" width="4.42578125" style="146" customWidth="1"/>
    <col min="4354" max="4354" width="11.5703125" style="146" customWidth="1"/>
    <col min="4355" max="4355" width="40.42578125" style="146" customWidth="1"/>
    <col min="4356" max="4356" width="5.5703125" style="146" customWidth="1"/>
    <col min="4357" max="4357" width="8.5703125" style="146" customWidth="1"/>
    <col min="4358" max="4358" width="9.85546875" style="146" customWidth="1"/>
    <col min="4359" max="4359" width="13.85546875" style="146" customWidth="1"/>
    <col min="4360" max="4363" width="9.140625" style="146"/>
    <col min="4364" max="4364" width="75.42578125" style="146" customWidth="1"/>
    <col min="4365" max="4365" width="45.28515625" style="146" customWidth="1"/>
    <col min="4366" max="4608" width="9.140625" style="146"/>
    <col min="4609" max="4609" width="4.42578125" style="146" customWidth="1"/>
    <col min="4610" max="4610" width="11.5703125" style="146" customWidth="1"/>
    <col min="4611" max="4611" width="40.42578125" style="146" customWidth="1"/>
    <col min="4612" max="4612" width="5.5703125" style="146" customWidth="1"/>
    <col min="4613" max="4613" width="8.5703125" style="146" customWidth="1"/>
    <col min="4614" max="4614" width="9.85546875" style="146" customWidth="1"/>
    <col min="4615" max="4615" width="13.85546875" style="146" customWidth="1"/>
    <col min="4616" max="4619" width="9.140625" style="146"/>
    <col min="4620" max="4620" width="75.42578125" style="146" customWidth="1"/>
    <col min="4621" max="4621" width="45.28515625" style="146" customWidth="1"/>
    <col min="4622" max="4864" width="9.140625" style="146"/>
    <col min="4865" max="4865" width="4.42578125" style="146" customWidth="1"/>
    <col min="4866" max="4866" width="11.5703125" style="146" customWidth="1"/>
    <col min="4867" max="4867" width="40.42578125" style="146" customWidth="1"/>
    <col min="4868" max="4868" width="5.5703125" style="146" customWidth="1"/>
    <col min="4869" max="4869" width="8.5703125" style="146" customWidth="1"/>
    <col min="4870" max="4870" width="9.85546875" style="146" customWidth="1"/>
    <col min="4871" max="4871" width="13.85546875" style="146" customWidth="1"/>
    <col min="4872" max="4875" width="9.140625" style="146"/>
    <col min="4876" max="4876" width="75.42578125" style="146" customWidth="1"/>
    <col min="4877" max="4877" width="45.28515625" style="146" customWidth="1"/>
    <col min="4878" max="5120" width="9.140625" style="146"/>
    <col min="5121" max="5121" width="4.42578125" style="146" customWidth="1"/>
    <col min="5122" max="5122" width="11.5703125" style="146" customWidth="1"/>
    <col min="5123" max="5123" width="40.42578125" style="146" customWidth="1"/>
    <col min="5124" max="5124" width="5.5703125" style="146" customWidth="1"/>
    <col min="5125" max="5125" width="8.5703125" style="146" customWidth="1"/>
    <col min="5126" max="5126" width="9.85546875" style="146" customWidth="1"/>
    <col min="5127" max="5127" width="13.85546875" style="146" customWidth="1"/>
    <col min="5128" max="5131" width="9.140625" style="146"/>
    <col min="5132" max="5132" width="75.42578125" style="146" customWidth="1"/>
    <col min="5133" max="5133" width="45.28515625" style="146" customWidth="1"/>
    <col min="5134" max="5376" width="9.140625" style="146"/>
    <col min="5377" max="5377" width="4.42578125" style="146" customWidth="1"/>
    <col min="5378" max="5378" width="11.5703125" style="146" customWidth="1"/>
    <col min="5379" max="5379" width="40.42578125" style="146" customWidth="1"/>
    <col min="5380" max="5380" width="5.5703125" style="146" customWidth="1"/>
    <col min="5381" max="5381" width="8.5703125" style="146" customWidth="1"/>
    <col min="5382" max="5382" width="9.85546875" style="146" customWidth="1"/>
    <col min="5383" max="5383" width="13.85546875" style="146" customWidth="1"/>
    <col min="5384" max="5387" width="9.140625" style="146"/>
    <col min="5388" max="5388" width="75.42578125" style="146" customWidth="1"/>
    <col min="5389" max="5389" width="45.28515625" style="146" customWidth="1"/>
    <col min="5390" max="5632" width="9.140625" style="146"/>
    <col min="5633" max="5633" width="4.42578125" style="146" customWidth="1"/>
    <col min="5634" max="5634" width="11.5703125" style="146" customWidth="1"/>
    <col min="5635" max="5635" width="40.42578125" style="146" customWidth="1"/>
    <col min="5636" max="5636" width="5.5703125" style="146" customWidth="1"/>
    <col min="5637" max="5637" width="8.5703125" style="146" customWidth="1"/>
    <col min="5638" max="5638" width="9.85546875" style="146" customWidth="1"/>
    <col min="5639" max="5639" width="13.85546875" style="146" customWidth="1"/>
    <col min="5640" max="5643" width="9.140625" style="146"/>
    <col min="5644" max="5644" width="75.42578125" style="146" customWidth="1"/>
    <col min="5645" max="5645" width="45.28515625" style="146" customWidth="1"/>
    <col min="5646" max="5888" width="9.140625" style="146"/>
    <col min="5889" max="5889" width="4.42578125" style="146" customWidth="1"/>
    <col min="5890" max="5890" width="11.5703125" style="146" customWidth="1"/>
    <col min="5891" max="5891" width="40.42578125" style="146" customWidth="1"/>
    <col min="5892" max="5892" width="5.5703125" style="146" customWidth="1"/>
    <col min="5893" max="5893" width="8.5703125" style="146" customWidth="1"/>
    <col min="5894" max="5894" width="9.85546875" style="146" customWidth="1"/>
    <col min="5895" max="5895" width="13.85546875" style="146" customWidth="1"/>
    <col min="5896" max="5899" width="9.140625" style="146"/>
    <col min="5900" max="5900" width="75.42578125" style="146" customWidth="1"/>
    <col min="5901" max="5901" width="45.28515625" style="146" customWidth="1"/>
    <col min="5902" max="6144" width="9.140625" style="146"/>
    <col min="6145" max="6145" width="4.42578125" style="146" customWidth="1"/>
    <col min="6146" max="6146" width="11.5703125" style="146" customWidth="1"/>
    <col min="6147" max="6147" width="40.42578125" style="146" customWidth="1"/>
    <col min="6148" max="6148" width="5.5703125" style="146" customWidth="1"/>
    <col min="6149" max="6149" width="8.5703125" style="146" customWidth="1"/>
    <col min="6150" max="6150" width="9.85546875" style="146" customWidth="1"/>
    <col min="6151" max="6151" width="13.85546875" style="146" customWidth="1"/>
    <col min="6152" max="6155" width="9.140625" style="146"/>
    <col min="6156" max="6156" width="75.42578125" style="146" customWidth="1"/>
    <col min="6157" max="6157" width="45.28515625" style="146" customWidth="1"/>
    <col min="6158" max="6400" width="9.140625" style="146"/>
    <col min="6401" max="6401" width="4.42578125" style="146" customWidth="1"/>
    <col min="6402" max="6402" width="11.5703125" style="146" customWidth="1"/>
    <col min="6403" max="6403" width="40.42578125" style="146" customWidth="1"/>
    <col min="6404" max="6404" width="5.5703125" style="146" customWidth="1"/>
    <col min="6405" max="6405" width="8.5703125" style="146" customWidth="1"/>
    <col min="6406" max="6406" width="9.85546875" style="146" customWidth="1"/>
    <col min="6407" max="6407" width="13.85546875" style="146" customWidth="1"/>
    <col min="6408" max="6411" width="9.140625" style="146"/>
    <col min="6412" max="6412" width="75.42578125" style="146" customWidth="1"/>
    <col min="6413" max="6413" width="45.28515625" style="146" customWidth="1"/>
    <col min="6414" max="6656" width="9.140625" style="146"/>
    <col min="6657" max="6657" width="4.42578125" style="146" customWidth="1"/>
    <col min="6658" max="6658" width="11.5703125" style="146" customWidth="1"/>
    <col min="6659" max="6659" width="40.42578125" style="146" customWidth="1"/>
    <col min="6660" max="6660" width="5.5703125" style="146" customWidth="1"/>
    <col min="6661" max="6661" width="8.5703125" style="146" customWidth="1"/>
    <col min="6662" max="6662" width="9.85546875" style="146" customWidth="1"/>
    <col min="6663" max="6663" width="13.85546875" style="146" customWidth="1"/>
    <col min="6664" max="6667" width="9.140625" style="146"/>
    <col min="6668" max="6668" width="75.42578125" style="146" customWidth="1"/>
    <col min="6669" max="6669" width="45.28515625" style="146" customWidth="1"/>
    <col min="6670" max="6912" width="9.140625" style="146"/>
    <col min="6913" max="6913" width="4.42578125" style="146" customWidth="1"/>
    <col min="6914" max="6914" width="11.5703125" style="146" customWidth="1"/>
    <col min="6915" max="6915" width="40.42578125" style="146" customWidth="1"/>
    <col min="6916" max="6916" width="5.5703125" style="146" customWidth="1"/>
    <col min="6917" max="6917" width="8.5703125" style="146" customWidth="1"/>
    <col min="6918" max="6918" width="9.85546875" style="146" customWidth="1"/>
    <col min="6919" max="6919" width="13.85546875" style="146" customWidth="1"/>
    <col min="6920" max="6923" width="9.140625" style="146"/>
    <col min="6924" max="6924" width="75.42578125" style="146" customWidth="1"/>
    <col min="6925" max="6925" width="45.28515625" style="146" customWidth="1"/>
    <col min="6926" max="7168" width="9.140625" style="146"/>
    <col min="7169" max="7169" width="4.42578125" style="146" customWidth="1"/>
    <col min="7170" max="7170" width="11.5703125" style="146" customWidth="1"/>
    <col min="7171" max="7171" width="40.42578125" style="146" customWidth="1"/>
    <col min="7172" max="7172" width="5.5703125" style="146" customWidth="1"/>
    <col min="7173" max="7173" width="8.5703125" style="146" customWidth="1"/>
    <col min="7174" max="7174" width="9.85546875" style="146" customWidth="1"/>
    <col min="7175" max="7175" width="13.85546875" style="146" customWidth="1"/>
    <col min="7176" max="7179" width="9.140625" style="146"/>
    <col min="7180" max="7180" width="75.42578125" style="146" customWidth="1"/>
    <col min="7181" max="7181" width="45.28515625" style="146" customWidth="1"/>
    <col min="7182" max="7424" width="9.140625" style="146"/>
    <col min="7425" max="7425" width="4.42578125" style="146" customWidth="1"/>
    <col min="7426" max="7426" width="11.5703125" style="146" customWidth="1"/>
    <col min="7427" max="7427" width="40.42578125" style="146" customWidth="1"/>
    <col min="7428" max="7428" width="5.5703125" style="146" customWidth="1"/>
    <col min="7429" max="7429" width="8.5703125" style="146" customWidth="1"/>
    <col min="7430" max="7430" width="9.85546875" style="146" customWidth="1"/>
    <col min="7431" max="7431" width="13.85546875" style="146" customWidth="1"/>
    <col min="7432" max="7435" width="9.140625" style="146"/>
    <col min="7436" max="7436" width="75.42578125" style="146" customWidth="1"/>
    <col min="7437" max="7437" width="45.28515625" style="146" customWidth="1"/>
    <col min="7438" max="7680" width="9.140625" style="146"/>
    <col min="7681" max="7681" width="4.42578125" style="146" customWidth="1"/>
    <col min="7682" max="7682" width="11.5703125" style="146" customWidth="1"/>
    <col min="7683" max="7683" width="40.42578125" style="146" customWidth="1"/>
    <col min="7684" max="7684" width="5.5703125" style="146" customWidth="1"/>
    <col min="7685" max="7685" width="8.5703125" style="146" customWidth="1"/>
    <col min="7686" max="7686" width="9.85546875" style="146" customWidth="1"/>
    <col min="7687" max="7687" width="13.85546875" style="146" customWidth="1"/>
    <col min="7688" max="7691" width="9.140625" style="146"/>
    <col min="7692" max="7692" width="75.42578125" style="146" customWidth="1"/>
    <col min="7693" max="7693" width="45.28515625" style="146" customWidth="1"/>
    <col min="7694" max="7936" width="9.140625" style="146"/>
    <col min="7937" max="7937" width="4.42578125" style="146" customWidth="1"/>
    <col min="7938" max="7938" width="11.5703125" style="146" customWidth="1"/>
    <col min="7939" max="7939" width="40.42578125" style="146" customWidth="1"/>
    <col min="7940" max="7940" width="5.5703125" style="146" customWidth="1"/>
    <col min="7941" max="7941" width="8.5703125" style="146" customWidth="1"/>
    <col min="7942" max="7942" width="9.85546875" style="146" customWidth="1"/>
    <col min="7943" max="7943" width="13.85546875" style="146" customWidth="1"/>
    <col min="7944" max="7947" width="9.140625" style="146"/>
    <col min="7948" max="7948" width="75.42578125" style="146" customWidth="1"/>
    <col min="7949" max="7949" width="45.28515625" style="146" customWidth="1"/>
    <col min="7950" max="8192" width="9.140625" style="146"/>
    <col min="8193" max="8193" width="4.42578125" style="146" customWidth="1"/>
    <col min="8194" max="8194" width="11.5703125" style="146" customWidth="1"/>
    <col min="8195" max="8195" width="40.42578125" style="146" customWidth="1"/>
    <col min="8196" max="8196" width="5.5703125" style="146" customWidth="1"/>
    <col min="8197" max="8197" width="8.5703125" style="146" customWidth="1"/>
    <col min="8198" max="8198" width="9.85546875" style="146" customWidth="1"/>
    <col min="8199" max="8199" width="13.85546875" style="146" customWidth="1"/>
    <col min="8200" max="8203" width="9.140625" style="146"/>
    <col min="8204" max="8204" width="75.42578125" style="146" customWidth="1"/>
    <col min="8205" max="8205" width="45.28515625" style="146" customWidth="1"/>
    <col min="8206" max="8448" width="9.140625" style="146"/>
    <col min="8449" max="8449" width="4.42578125" style="146" customWidth="1"/>
    <col min="8450" max="8450" width="11.5703125" style="146" customWidth="1"/>
    <col min="8451" max="8451" width="40.42578125" style="146" customWidth="1"/>
    <col min="8452" max="8452" width="5.5703125" style="146" customWidth="1"/>
    <col min="8453" max="8453" width="8.5703125" style="146" customWidth="1"/>
    <col min="8454" max="8454" width="9.85546875" style="146" customWidth="1"/>
    <col min="8455" max="8455" width="13.85546875" style="146" customWidth="1"/>
    <col min="8456" max="8459" width="9.140625" style="146"/>
    <col min="8460" max="8460" width="75.42578125" style="146" customWidth="1"/>
    <col min="8461" max="8461" width="45.28515625" style="146" customWidth="1"/>
    <col min="8462" max="8704" width="9.140625" style="146"/>
    <col min="8705" max="8705" width="4.42578125" style="146" customWidth="1"/>
    <col min="8706" max="8706" width="11.5703125" style="146" customWidth="1"/>
    <col min="8707" max="8707" width="40.42578125" style="146" customWidth="1"/>
    <col min="8708" max="8708" width="5.5703125" style="146" customWidth="1"/>
    <col min="8709" max="8709" width="8.5703125" style="146" customWidth="1"/>
    <col min="8710" max="8710" width="9.85546875" style="146" customWidth="1"/>
    <col min="8711" max="8711" width="13.85546875" style="146" customWidth="1"/>
    <col min="8712" max="8715" width="9.140625" style="146"/>
    <col min="8716" max="8716" width="75.42578125" style="146" customWidth="1"/>
    <col min="8717" max="8717" width="45.28515625" style="146" customWidth="1"/>
    <col min="8718" max="8960" width="9.140625" style="146"/>
    <col min="8961" max="8961" width="4.42578125" style="146" customWidth="1"/>
    <col min="8962" max="8962" width="11.5703125" style="146" customWidth="1"/>
    <col min="8963" max="8963" width="40.42578125" style="146" customWidth="1"/>
    <col min="8964" max="8964" width="5.5703125" style="146" customWidth="1"/>
    <col min="8965" max="8965" width="8.5703125" style="146" customWidth="1"/>
    <col min="8966" max="8966" width="9.85546875" style="146" customWidth="1"/>
    <col min="8967" max="8967" width="13.85546875" style="146" customWidth="1"/>
    <col min="8968" max="8971" width="9.140625" style="146"/>
    <col min="8972" max="8972" width="75.42578125" style="146" customWidth="1"/>
    <col min="8973" max="8973" width="45.28515625" style="146" customWidth="1"/>
    <col min="8974" max="9216" width="9.140625" style="146"/>
    <col min="9217" max="9217" width="4.42578125" style="146" customWidth="1"/>
    <col min="9218" max="9218" width="11.5703125" style="146" customWidth="1"/>
    <col min="9219" max="9219" width="40.42578125" style="146" customWidth="1"/>
    <col min="9220" max="9220" width="5.5703125" style="146" customWidth="1"/>
    <col min="9221" max="9221" width="8.5703125" style="146" customWidth="1"/>
    <col min="9222" max="9222" width="9.85546875" style="146" customWidth="1"/>
    <col min="9223" max="9223" width="13.85546875" style="146" customWidth="1"/>
    <col min="9224" max="9227" width="9.140625" style="146"/>
    <col min="9228" max="9228" width="75.42578125" style="146" customWidth="1"/>
    <col min="9229" max="9229" width="45.28515625" style="146" customWidth="1"/>
    <col min="9230" max="9472" width="9.140625" style="146"/>
    <col min="9473" max="9473" width="4.42578125" style="146" customWidth="1"/>
    <col min="9474" max="9474" width="11.5703125" style="146" customWidth="1"/>
    <col min="9475" max="9475" width="40.42578125" style="146" customWidth="1"/>
    <col min="9476" max="9476" width="5.5703125" style="146" customWidth="1"/>
    <col min="9477" max="9477" width="8.5703125" style="146" customWidth="1"/>
    <col min="9478" max="9478" width="9.85546875" style="146" customWidth="1"/>
    <col min="9479" max="9479" width="13.85546875" style="146" customWidth="1"/>
    <col min="9480" max="9483" width="9.140625" style="146"/>
    <col min="9484" max="9484" width="75.42578125" style="146" customWidth="1"/>
    <col min="9485" max="9485" width="45.28515625" style="146" customWidth="1"/>
    <col min="9486" max="9728" width="9.140625" style="146"/>
    <col min="9729" max="9729" width="4.42578125" style="146" customWidth="1"/>
    <col min="9730" max="9730" width="11.5703125" style="146" customWidth="1"/>
    <col min="9731" max="9731" width="40.42578125" style="146" customWidth="1"/>
    <col min="9732" max="9732" width="5.5703125" style="146" customWidth="1"/>
    <col min="9733" max="9733" width="8.5703125" style="146" customWidth="1"/>
    <col min="9734" max="9734" width="9.85546875" style="146" customWidth="1"/>
    <col min="9735" max="9735" width="13.85546875" style="146" customWidth="1"/>
    <col min="9736" max="9739" width="9.140625" style="146"/>
    <col min="9740" max="9740" width="75.42578125" style="146" customWidth="1"/>
    <col min="9741" max="9741" width="45.28515625" style="146" customWidth="1"/>
    <col min="9742" max="9984" width="9.140625" style="146"/>
    <col min="9985" max="9985" width="4.42578125" style="146" customWidth="1"/>
    <col min="9986" max="9986" width="11.5703125" style="146" customWidth="1"/>
    <col min="9987" max="9987" width="40.42578125" style="146" customWidth="1"/>
    <col min="9988" max="9988" width="5.5703125" style="146" customWidth="1"/>
    <col min="9989" max="9989" width="8.5703125" style="146" customWidth="1"/>
    <col min="9990" max="9990" width="9.85546875" style="146" customWidth="1"/>
    <col min="9991" max="9991" width="13.85546875" style="146" customWidth="1"/>
    <col min="9992" max="9995" width="9.140625" style="146"/>
    <col min="9996" max="9996" width="75.42578125" style="146" customWidth="1"/>
    <col min="9997" max="9997" width="45.28515625" style="146" customWidth="1"/>
    <col min="9998" max="10240" width="9.140625" style="146"/>
    <col min="10241" max="10241" width="4.42578125" style="146" customWidth="1"/>
    <col min="10242" max="10242" width="11.5703125" style="146" customWidth="1"/>
    <col min="10243" max="10243" width="40.42578125" style="146" customWidth="1"/>
    <col min="10244" max="10244" width="5.5703125" style="146" customWidth="1"/>
    <col min="10245" max="10245" width="8.5703125" style="146" customWidth="1"/>
    <col min="10246" max="10246" width="9.85546875" style="146" customWidth="1"/>
    <col min="10247" max="10247" width="13.85546875" style="146" customWidth="1"/>
    <col min="10248" max="10251" width="9.140625" style="146"/>
    <col min="10252" max="10252" width="75.42578125" style="146" customWidth="1"/>
    <col min="10253" max="10253" width="45.28515625" style="146" customWidth="1"/>
    <col min="10254" max="10496" width="9.140625" style="146"/>
    <col min="10497" max="10497" width="4.42578125" style="146" customWidth="1"/>
    <col min="10498" max="10498" width="11.5703125" style="146" customWidth="1"/>
    <col min="10499" max="10499" width="40.42578125" style="146" customWidth="1"/>
    <col min="10500" max="10500" width="5.5703125" style="146" customWidth="1"/>
    <col min="10501" max="10501" width="8.5703125" style="146" customWidth="1"/>
    <col min="10502" max="10502" width="9.85546875" style="146" customWidth="1"/>
    <col min="10503" max="10503" width="13.85546875" style="146" customWidth="1"/>
    <col min="10504" max="10507" width="9.140625" style="146"/>
    <col min="10508" max="10508" width="75.42578125" style="146" customWidth="1"/>
    <col min="10509" max="10509" width="45.28515625" style="146" customWidth="1"/>
    <col min="10510" max="10752" width="9.140625" style="146"/>
    <col min="10753" max="10753" width="4.42578125" style="146" customWidth="1"/>
    <col min="10754" max="10754" width="11.5703125" style="146" customWidth="1"/>
    <col min="10755" max="10755" width="40.42578125" style="146" customWidth="1"/>
    <col min="10756" max="10756" width="5.5703125" style="146" customWidth="1"/>
    <col min="10757" max="10757" width="8.5703125" style="146" customWidth="1"/>
    <col min="10758" max="10758" width="9.85546875" style="146" customWidth="1"/>
    <col min="10759" max="10759" width="13.85546875" style="146" customWidth="1"/>
    <col min="10760" max="10763" width="9.140625" style="146"/>
    <col min="10764" max="10764" width="75.42578125" style="146" customWidth="1"/>
    <col min="10765" max="10765" width="45.28515625" style="146" customWidth="1"/>
    <col min="10766" max="11008" width="9.140625" style="146"/>
    <col min="11009" max="11009" width="4.42578125" style="146" customWidth="1"/>
    <col min="11010" max="11010" width="11.5703125" style="146" customWidth="1"/>
    <col min="11011" max="11011" width="40.42578125" style="146" customWidth="1"/>
    <col min="11012" max="11012" width="5.5703125" style="146" customWidth="1"/>
    <col min="11013" max="11013" width="8.5703125" style="146" customWidth="1"/>
    <col min="11014" max="11014" width="9.85546875" style="146" customWidth="1"/>
    <col min="11015" max="11015" width="13.85546875" style="146" customWidth="1"/>
    <col min="11016" max="11019" width="9.140625" style="146"/>
    <col min="11020" max="11020" width="75.42578125" style="146" customWidth="1"/>
    <col min="11021" max="11021" width="45.28515625" style="146" customWidth="1"/>
    <col min="11022" max="11264" width="9.140625" style="146"/>
    <col min="11265" max="11265" width="4.42578125" style="146" customWidth="1"/>
    <col min="11266" max="11266" width="11.5703125" style="146" customWidth="1"/>
    <col min="11267" max="11267" width="40.42578125" style="146" customWidth="1"/>
    <col min="11268" max="11268" width="5.5703125" style="146" customWidth="1"/>
    <col min="11269" max="11269" width="8.5703125" style="146" customWidth="1"/>
    <col min="11270" max="11270" width="9.85546875" style="146" customWidth="1"/>
    <col min="11271" max="11271" width="13.85546875" style="146" customWidth="1"/>
    <col min="11272" max="11275" width="9.140625" style="146"/>
    <col min="11276" max="11276" width="75.42578125" style="146" customWidth="1"/>
    <col min="11277" max="11277" width="45.28515625" style="146" customWidth="1"/>
    <col min="11278" max="11520" width="9.140625" style="146"/>
    <col min="11521" max="11521" width="4.42578125" style="146" customWidth="1"/>
    <col min="11522" max="11522" width="11.5703125" style="146" customWidth="1"/>
    <col min="11523" max="11523" width="40.42578125" style="146" customWidth="1"/>
    <col min="11524" max="11524" width="5.5703125" style="146" customWidth="1"/>
    <col min="11525" max="11525" width="8.5703125" style="146" customWidth="1"/>
    <col min="11526" max="11526" width="9.85546875" style="146" customWidth="1"/>
    <col min="11527" max="11527" width="13.85546875" style="146" customWidth="1"/>
    <col min="11528" max="11531" width="9.140625" style="146"/>
    <col min="11532" max="11532" width="75.42578125" style="146" customWidth="1"/>
    <col min="11533" max="11533" width="45.28515625" style="146" customWidth="1"/>
    <col min="11534" max="11776" width="9.140625" style="146"/>
    <col min="11777" max="11777" width="4.42578125" style="146" customWidth="1"/>
    <col min="11778" max="11778" width="11.5703125" style="146" customWidth="1"/>
    <col min="11779" max="11779" width="40.42578125" style="146" customWidth="1"/>
    <col min="11780" max="11780" width="5.5703125" style="146" customWidth="1"/>
    <col min="11781" max="11781" width="8.5703125" style="146" customWidth="1"/>
    <col min="11782" max="11782" width="9.85546875" style="146" customWidth="1"/>
    <col min="11783" max="11783" width="13.85546875" style="146" customWidth="1"/>
    <col min="11784" max="11787" width="9.140625" style="146"/>
    <col min="11788" max="11788" width="75.42578125" style="146" customWidth="1"/>
    <col min="11789" max="11789" width="45.28515625" style="146" customWidth="1"/>
    <col min="11790" max="12032" width="9.140625" style="146"/>
    <col min="12033" max="12033" width="4.42578125" style="146" customWidth="1"/>
    <col min="12034" max="12034" width="11.5703125" style="146" customWidth="1"/>
    <col min="12035" max="12035" width="40.42578125" style="146" customWidth="1"/>
    <col min="12036" max="12036" width="5.5703125" style="146" customWidth="1"/>
    <col min="12037" max="12037" width="8.5703125" style="146" customWidth="1"/>
    <col min="12038" max="12038" width="9.85546875" style="146" customWidth="1"/>
    <col min="12039" max="12039" width="13.85546875" style="146" customWidth="1"/>
    <col min="12040" max="12043" width="9.140625" style="146"/>
    <col min="12044" max="12044" width="75.42578125" style="146" customWidth="1"/>
    <col min="12045" max="12045" width="45.28515625" style="146" customWidth="1"/>
    <col min="12046" max="12288" width="9.140625" style="146"/>
    <col min="12289" max="12289" width="4.42578125" style="146" customWidth="1"/>
    <col min="12290" max="12290" width="11.5703125" style="146" customWidth="1"/>
    <col min="12291" max="12291" width="40.42578125" style="146" customWidth="1"/>
    <col min="12292" max="12292" width="5.5703125" style="146" customWidth="1"/>
    <col min="12293" max="12293" width="8.5703125" style="146" customWidth="1"/>
    <col min="12294" max="12294" width="9.85546875" style="146" customWidth="1"/>
    <col min="12295" max="12295" width="13.85546875" style="146" customWidth="1"/>
    <col min="12296" max="12299" width="9.140625" style="146"/>
    <col min="12300" max="12300" width="75.42578125" style="146" customWidth="1"/>
    <col min="12301" max="12301" width="45.28515625" style="146" customWidth="1"/>
    <col min="12302" max="12544" width="9.140625" style="146"/>
    <col min="12545" max="12545" width="4.42578125" style="146" customWidth="1"/>
    <col min="12546" max="12546" width="11.5703125" style="146" customWidth="1"/>
    <col min="12547" max="12547" width="40.42578125" style="146" customWidth="1"/>
    <col min="12548" max="12548" width="5.5703125" style="146" customWidth="1"/>
    <col min="12549" max="12549" width="8.5703125" style="146" customWidth="1"/>
    <col min="12550" max="12550" width="9.85546875" style="146" customWidth="1"/>
    <col min="12551" max="12551" width="13.85546875" style="146" customWidth="1"/>
    <col min="12552" max="12555" width="9.140625" style="146"/>
    <col min="12556" max="12556" width="75.42578125" style="146" customWidth="1"/>
    <col min="12557" max="12557" width="45.28515625" style="146" customWidth="1"/>
    <col min="12558" max="12800" width="9.140625" style="146"/>
    <col min="12801" max="12801" width="4.42578125" style="146" customWidth="1"/>
    <col min="12802" max="12802" width="11.5703125" style="146" customWidth="1"/>
    <col min="12803" max="12803" width="40.42578125" style="146" customWidth="1"/>
    <col min="12804" max="12804" width="5.5703125" style="146" customWidth="1"/>
    <col min="12805" max="12805" width="8.5703125" style="146" customWidth="1"/>
    <col min="12806" max="12806" width="9.85546875" style="146" customWidth="1"/>
    <col min="12807" max="12807" width="13.85546875" style="146" customWidth="1"/>
    <col min="12808" max="12811" width="9.140625" style="146"/>
    <col min="12812" max="12812" width="75.42578125" style="146" customWidth="1"/>
    <col min="12813" max="12813" width="45.28515625" style="146" customWidth="1"/>
    <col min="12814" max="13056" width="9.140625" style="146"/>
    <col min="13057" max="13057" width="4.42578125" style="146" customWidth="1"/>
    <col min="13058" max="13058" width="11.5703125" style="146" customWidth="1"/>
    <col min="13059" max="13059" width="40.42578125" style="146" customWidth="1"/>
    <col min="13060" max="13060" width="5.5703125" style="146" customWidth="1"/>
    <col min="13061" max="13061" width="8.5703125" style="146" customWidth="1"/>
    <col min="13062" max="13062" width="9.85546875" style="146" customWidth="1"/>
    <col min="13063" max="13063" width="13.85546875" style="146" customWidth="1"/>
    <col min="13064" max="13067" width="9.140625" style="146"/>
    <col min="13068" max="13068" width="75.42578125" style="146" customWidth="1"/>
    <col min="13069" max="13069" width="45.28515625" style="146" customWidth="1"/>
    <col min="13070" max="13312" width="9.140625" style="146"/>
    <col min="13313" max="13313" width="4.42578125" style="146" customWidth="1"/>
    <col min="13314" max="13314" width="11.5703125" style="146" customWidth="1"/>
    <col min="13315" max="13315" width="40.42578125" style="146" customWidth="1"/>
    <col min="13316" max="13316" width="5.5703125" style="146" customWidth="1"/>
    <col min="13317" max="13317" width="8.5703125" style="146" customWidth="1"/>
    <col min="13318" max="13318" width="9.85546875" style="146" customWidth="1"/>
    <col min="13319" max="13319" width="13.85546875" style="146" customWidth="1"/>
    <col min="13320" max="13323" width="9.140625" style="146"/>
    <col min="13324" max="13324" width="75.42578125" style="146" customWidth="1"/>
    <col min="13325" max="13325" width="45.28515625" style="146" customWidth="1"/>
    <col min="13326" max="13568" width="9.140625" style="146"/>
    <col min="13569" max="13569" width="4.42578125" style="146" customWidth="1"/>
    <col min="13570" max="13570" width="11.5703125" style="146" customWidth="1"/>
    <col min="13571" max="13571" width="40.42578125" style="146" customWidth="1"/>
    <col min="13572" max="13572" width="5.5703125" style="146" customWidth="1"/>
    <col min="13573" max="13573" width="8.5703125" style="146" customWidth="1"/>
    <col min="13574" max="13574" width="9.85546875" style="146" customWidth="1"/>
    <col min="13575" max="13575" width="13.85546875" style="146" customWidth="1"/>
    <col min="13576" max="13579" width="9.140625" style="146"/>
    <col min="13580" max="13580" width="75.42578125" style="146" customWidth="1"/>
    <col min="13581" max="13581" width="45.28515625" style="146" customWidth="1"/>
    <col min="13582" max="13824" width="9.140625" style="146"/>
    <col min="13825" max="13825" width="4.42578125" style="146" customWidth="1"/>
    <col min="13826" max="13826" width="11.5703125" style="146" customWidth="1"/>
    <col min="13827" max="13827" width="40.42578125" style="146" customWidth="1"/>
    <col min="13828" max="13828" width="5.5703125" style="146" customWidth="1"/>
    <col min="13829" max="13829" width="8.5703125" style="146" customWidth="1"/>
    <col min="13830" max="13830" width="9.85546875" style="146" customWidth="1"/>
    <col min="13831" max="13831" width="13.85546875" style="146" customWidth="1"/>
    <col min="13832" max="13835" width="9.140625" style="146"/>
    <col min="13836" max="13836" width="75.42578125" style="146" customWidth="1"/>
    <col min="13837" max="13837" width="45.28515625" style="146" customWidth="1"/>
    <col min="13838" max="14080" width="9.140625" style="146"/>
    <col min="14081" max="14081" width="4.42578125" style="146" customWidth="1"/>
    <col min="14082" max="14082" width="11.5703125" style="146" customWidth="1"/>
    <col min="14083" max="14083" width="40.42578125" style="146" customWidth="1"/>
    <col min="14084" max="14084" width="5.5703125" style="146" customWidth="1"/>
    <col min="14085" max="14085" width="8.5703125" style="146" customWidth="1"/>
    <col min="14086" max="14086" width="9.85546875" style="146" customWidth="1"/>
    <col min="14087" max="14087" width="13.85546875" style="146" customWidth="1"/>
    <col min="14088" max="14091" width="9.140625" style="146"/>
    <col min="14092" max="14092" width="75.42578125" style="146" customWidth="1"/>
    <col min="14093" max="14093" width="45.28515625" style="146" customWidth="1"/>
    <col min="14094" max="14336" width="9.140625" style="146"/>
    <col min="14337" max="14337" width="4.42578125" style="146" customWidth="1"/>
    <col min="14338" max="14338" width="11.5703125" style="146" customWidth="1"/>
    <col min="14339" max="14339" width="40.42578125" style="146" customWidth="1"/>
    <col min="14340" max="14340" width="5.5703125" style="146" customWidth="1"/>
    <col min="14341" max="14341" width="8.5703125" style="146" customWidth="1"/>
    <col min="14342" max="14342" width="9.85546875" style="146" customWidth="1"/>
    <col min="14343" max="14343" width="13.85546875" style="146" customWidth="1"/>
    <col min="14344" max="14347" width="9.140625" style="146"/>
    <col min="14348" max="14348" width="75.42578125" style="146" customWidth="1"/>
    <col min="14349" max="14349" width="45.28515625" style="146" customWidth="1"/>
    <col min="14350" max="14592" width="9.140625" style="146"/>
    <col min="14593" max="14593" width="4.42578125" style="146" customWidth="1"/>
    <col min="14594" max="14594" width="11.5703125" style="146" customWidth="1"/>
    <col min="14595" max="14595" width="40.42578125" style="146" customWidth="1"/>
    <col min="14596" max="14596" width="5.5703125" style="146" customWidth="1"/>
    <col min="14597" max="14597" width="8.5703125" style="146" customWidth="1"/>
    <col min="14598" max="14598" width="9.85546875" style="146" customWidth="1"/>
    <col min="14599" max="14599" width="13.85546875" style="146" customWidth="1"/>
    <col min="14600" max="14603" width="9.140625" style="146"/>
    <col min="14604" max="14604" width="75.42578125" style="146" customWidth="1"/>
    <col min="14605" max="14605" width="45.28515625" style="146" customWidth="1"/>
    <col min="14606" max="14848" width="9.140625" style="146"/>
    <col min="14849" max="14849" width="4.42578125" style="146" customWidth="1"/>
    <col min="14850" max="14850" width="11.5703125" style="146" customWidth="1"/>
    <col min="14851" max="14851" width="40.42578125" style="146" customWidth="1"/>
    <col min="14852" max="14852" width="5.5703125" style="146" customWidth="1"/>
    <col min="14853" max="14853" width="8.5703125" style="146" customWidth="1"/>
    <col min="14854" max="14854" width="9.85546875" style="146" customWidth="1"/>
    <col min="14855" max="14855" width="13.85546875" style="146" customWidth="1"/>
    <col min="14856" max="14859" width="9.140625" style="146"/>
    <col min="14860" max="14860" width="75.42578125" style="146" customWidth="1"/>
    <col min="14861" max="14861" width="45.28515625" style="146" customWidth="1"/>
    <col min="14862" max="15104" width="9.140625" style="146"/>
    <col min="15105" max="15105" width="4.42578125" style="146" customWidth="1"/>
    <col min="15106" max="15106" width="11.5703125" style="146" customWidth="1"/>
    <col min="15107" max="15107" width="40.42578125" style="146" customWidth="1"/>
    <col min="15108" max="15108" width="5.5703125" style="146" customWidth="1"/>
    <col min="15109" max="15109" width="8.5703125" style="146" customWidth="1"/>
    <col min="15110" max="15110" width="9.85546875" style="146" customWidth="1"/>
    <col min="15111" max="15111" width="13.85546875" style="146" customWidth="1"/>
    <col min="15112" max="15115" width="9.140625" style="146"/>
    <col min="15116" max="15116" width="75.42578125" style="146" customWidth="1"/>
    <col min="15117" max="15117" width="45.28515625" style="146" customWidth="1"/>
    <col min="15118" max="15360" width="9.140625" style="146"/>
    <col min="15361" max="15361" width="4.42578125" style="146" customWidth="1"/>
    <col min="15362" max="15362" width="11.5703125" style="146" customWidth="1"/>
    <col min="15363" max="15363" width="40.42578125" style="146" customWidth="1"/>
    <col min="15364" max="15364" width="5.5703125" style="146" customWidth="1"/>
    <col min="15365" max="15365" width="8.5703125" style="146" customWidth="1"/>
    <col min="15366" max="15366" width="9.85546875" style="146" customWidth="1"/>
    <col min="15367" max="15367" width="13.85546875" style="146" customWidth="1"/>
    <col min="15368" max="15371" width="9.140625" style="146"/>
    <col min="15372" max="15372" width="75.42578125" style="146" customWidth="1"/>
    <col min="15373" max="15373" width="45.28515625" style="146" customWidth="1"/>
    <col min="15374" max="15616" width="9.140625" style="146"/>
    <col min="15617" max="15617" width="4.42578125" style="146" customWidth="1"/>
    <col min="15618" max="15618" width="11.5703125" style="146" customWidth="1"/>
    <col min="15619" max="15619" width="40.42578125" style="146" customWidth="1"/>
    <col min="15620" max="15620" width="5.5703125" style="146" customWidth="1"/>
    <col min="15621" max="15621" width="8.5703125" style="146" customWidth="1"/>
    <col min="15622" max="15622" width="9.85546875" style="146" customWidth="1"/>
    <col min="15623" max="15623" width="13.85546875" style="146" customWidth="1"/>
    <col min="15624" max="15627" width="9.140625" style="146"/>
    <col min="15628" max="15628" width="75.42578125" style="146" customWidth="1"/>
    <col min="15629" max="15629" width="45.28515625" style="146" customWidth="1"/>
    <col min="15630" max="15872" width="9.140625" style="146"/>
    <col min="15873" max="15873" width="4.42578125" style="146" customWidth="1"/>
    <col min="15874" max="15874" width="11.5703125" style="146" customWidth="1"/>
    <col min="15875" max="15875" width="40.42578125" style="146" customWidth="1"/>
    <col min="15876" max="15876" width="5.5703125" style="146" customWidth="1"/>
    <col min="15877" max="15877" width="8.5703125" style="146" customWidth="1"/>
    <col min="15878" max="15878" width="9.85546875" style="146" customWidth="1"/>
    <col min="15879" max="15879" width="13.85546875" style="146" customWidth="1"/>
    <col min="15880" max="15883" width="9.140625" style="146"/>
    <col min="15884" max="15884" width="75.42578125" style="146" customWidth="1"/>
    <col min="15885" max="15885" width="45.28515625" style="146" customWidth="1"/>
    <col min="15886" max="16128" width="9.140625" style="146"/>
    <col min="16129" max="16129" width="4.42578125" style="146" customWidth="1"/>
    <col min="16130" max="16130" width="11.5703125" style="146" customWidth="1"/>
    <col min="16131" max="16131" width="40.42578125" style="146" customWidth="1"/>
    <col min="16132" max="16132" width="5.5703125" style="146" customWidth="1"/>
    <col min="16133" max="16133" width="8.5703125" style="146" customWidth="1"/>
    <col min="16134" max="16134" width="9.85546875" style="146" customWidth="1"/>
    <col min="16135" max="16135" width="13.85546875" style="146" customWidth="1"/>
    <col min="16136" max="16139" width="9.140625" style="146"/>
    <col min="16140" max="16140" width="75.42578125" style="146" customWidth="1"/>
    <col min="16141" max="16141" width="45.28515625" style="146" customWidth="1"/>
    <col min="16142" max="16384" width="9.140625" style="146"/>
  </cols>
  <sheetData>
    <row r="1" spans="1:104" ht="15.75">
      <c r="A1" s="463" t="s">
        <v>0</v>
      </c>
      <c r="B1" s="463"/>
      <c r="C1" s="463"/>
      <c r="D1" s="463"/>
      <c r="E1" s="463"/>
      <c r="F1" s="463"/>
      <c r="G1" s="463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5" thickTop="1">
      <c r="A3" s="464" t="s">
        <v>1</v>
      </c>
      <c r="B3" s="465"/>
      <c r="C3" s="151" t="s">
        <v>2</v>
      </c>
      <c r="D3" s="214"/>
      <c r="E3" s="153" t="s">
        <v>251</v>
      </c>
      <c r="F3" s="154">
        <f>[3]Rekapitulace!H1</f>
        <v>0</v>
      </c>
      <c r="G3" s="155"/>
    </row>
    <row r="4" spans="1:104" ht="13.5" thickBot="1">
      <c r="A4" s="466" t="s">
        <v>4</v>
      </c>
      <c r="B4" s="467"/>
      <c r="C4" s="156" t="s">
        <v>554</v>
      </c>
      <c r="D4" s="157"/>
      <c r="E4" s="468">
        <f>[3]Rekapitulace!G2</f>
        <v>0</v>
      </c>
      <c r="F4" s="469"/>
      <c r="G4" s="470"/>
    </row>
    <row r="5" spans="1:104" ht="13.5" thickTop="1">
      <c r="A5" s="158"/>
      <c r="B5" s="147"/>
      <c r="C5" s="147"/>
      <c r="D5" s="147"/>
      <c r="E5" s="159"/>
      <c r="F5" s="147"/>
      <c r="G5" s="147"/>
    </row>
    <row r="6" spans="1:104">
      <c r="A6" s="160" t="s">
        <v>6</v>
      </c>
      <c r="B6" s="161" t="s">
        <v>7</v>
      </c>
      <c r="C6" s="161" t="s">
        <v>8</v>
      </c>
      <c r="D6" s="161" t="s">
        <v>9</v>
      </c>
      <c r="E6" s="161" t="s">
        <v>10</v>
      </c>
      <c r="F6" s="161" t="s">
        <v>11</v>
      </c>
      <c r="G6" s="162" t="s">
        <v>12</v>
      </c>
    </row>
    <row r="7" spans="1:104">
      <c r="A7" s="163" t="s">
        <v>13</v>
      </c>
      <c r="B7" s="164" t="s">
        <v>14</v>
      </c>
      <c r="C7" s="165" t="s">
        <v>15</v>
      </c>
      <c r="D7" s="166"/>
      <c r="E7" s="167"/>
      <c r="F7" s="167" t="s">
        <v>3</v>
      </c>
      <c r="G7" s="168"/>
      <c r="O7" s="169">
        <v>1</v>
      </c>
    </row>
    <row r="8" spans="1:104">
      <c r="A8" s="170">
        <v>1</v>
      </c>
      <c r="B8" s="171" t="s">
        <v>16</v>
      </c>
      <c r="C8" s="172" t="s">
        <v>17</v>
      </c>
      <c r="D8" s="173" t="s">
        <v>253</v>
      </c>
      <c r="E8" s="174">
        <v>150</v>
      </c>
      <c r="F8" s="174" t="s">
        <v>3</v>
      </c>
      <c r="G8" s="175" t="e">
        <f>E8*F8</f>
        <v>#VALUE!</v>
      </c>
      <c r="O8" s="169">
        <v>2</v>
      </c>
      <c r="AA8" s="146">
        <v>1</v>
      </c>
      <c r="AB8" s="146">
        <v>1</v>
      </c>
      <c r="AC8" s="146">
        <v>1</v>
      </c>
      <c r="AZ8" s="146">
        <v>1</v>
      </c>
      <c r="BA8" s="146" t="e">
        <f>IF(AZ8=1,G8,0)</f>
        <v>#VALUE!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6">
        <v>1</v>
      </c>
      <c r="CB8" s="176">
        <v>1</v>
      </c>
      <c r="CZ8" s="146">
        <v>0</v>
      </c>
    </row>
    <row r="9" spans="1:104">
      <c r="A9" s="170">
        <v>2</v>
      </c>
      <c r="B9" s="171" t="s">
        <v>38</v>
      </c>
      <c r="C9" s="172" t="s">
        <v>555</v>
      </c>
      <c r="D9" s="173" t="s">
        <v>34</v>
      </c>
      <c r="E9" s="174">
        <v>515.20000000000005</v>
      </c>
      <c r="F9" s="177" t="s">
        <v>3</v>
      </c>
      <c r="G9" s="175" t="e">
        <f>E9*F9</f>
        <v>#VALUE!</v>
      </c>
      <c r="O9" s="169">
        <v>2</v>
      </c>
      <c r="AA9" s="146">
        <v>1</v>
      </c>
      <c r="AB9" s="146">
        <v>1</v>
      </c>
      <c r="AC9" s="146">
        <v>1</v>
      </c>
      <c r="AZ9" s="146">
        <v>1</v>
      </c>
      <c r="BA9" s="146" t="e">
        <f>IF(AZ9=1,#REF!,0)</f>
        <v>#REF!</v>
      </c>
      <c r="BB9" s="146">
        <f>IF(AZ9=2,#REF!,0)</f>
        <v>0</v>
      </c>
      <c r="BC9" s="146">
        <f>IF(AZ9=3,#REF!,0)</f>
        <v>0</v>
      </c>
      <c r="BD9" s="146">
        <f>IF(AZ9=4,#REF!,0)</f>
        <v>0</v>
      </c>
      <c r="BE9" s="146">
        <f>IF(AZ9=5,#REF!,0)</f>
        <v>0</v>
      </c>
      <c r="CA9" s="176">
        <v>1</v>
      </c>
      <c r="CB9" s="176">
        <v>1</v>
      </c>
      <c r="CZ9" s="146">
        <v>7.0200000000000002E-3</v>
      </c>
    </row>
    <row r="10" spans="1:104">
      <c r="A10" s="170">
        <v>3</v>
      </c>
      <c r="B10" s="171" t="s">
        <v>556</v>
      </c>
      <c r="C10" s="172" t="s">
        <v>378</v>
      </c>
      <c r="D10" s="173" t="s">
        <v>34</v>
      </c>
      <c r="E10" s="174">
        <v>257.60000000000002</v>
      </c>
      <c r="F10" s="174" t="s">
        <v>3</v>
      </c>
      <c r="G10" s="175" t="e">
        <f>E10*F10</f>
        <v>#VALUE!</v>
      </c>
      <c r="O10" s="169">
        <v>2</v>
      </c>
      <c r="AA10" s="146">
        <v>1</v>
      </c>
      <c r="AB10" s="146">
        <v>1</v>
      </c>
      <c r="AC10" s="146">
        <v>1</v>
      </c>
      <c r="AZ10" s="146">
        <v>1</v>
      </c>
      <c r="BA10" s="146" t="e">
        <f>IF(AZ10=1,#REF!,0)</f>
        <v>#REF!</v>
      </c>
      <c r="BB10" s="146">
        <f>IF(AZ10=2,#REF!,0)</f>
        <v>0</v>
      </c>
      <c r="BC10" s="146">
        <f>IF(AZ10=3,#REF!,0)</f>
        <v>0</v>
      </c>
      <c r="BD10" s="146">
        <f>IF(AZ10=4,#REF!,0)</f>
        <v>0</v>
      </c>
      <c r="BE10" s="146">
        <f>IF(AZ10=5,#REF!,0)</f>
        <v>0</v>
      </c>
      <c r="CA10" s="176">
        <v>1</v>
      </c>
      <c r="CB10" s="176">
        <v>1</v>
      </c>
      <c r="CZ10" s="146">
        <v>0</v>
      </c>
    </row>
    <row r="11" spans="1:104">
      <c r="A11" s="170">
        <v>3</v>
      </c>
      <c r="B11" s="171" t="s">
        <v>394</v>
      </c>
      <c r="C11" s="216" t="s">
        <v>557</v>
      </c>
      <c r="D11" s="217" t="s">
        <v>25</v>
      </c>
      <c r="E11" s="218">
        <v>206.08</v>
      </c>
      <c r="F11" s="174" t="s">
        <v>3</v>
      </c>
      <c r="G11" s="175" t="e">
        <f>E11*F11</f>
        <v>#VALUE!</v>
      </c>
      <c r="O11" s="169">
        <v>2</v>
      </c>
      <c r="AA11" s="146">
        <v>1</v>
      </c>
      <c r="AB11" s="146">
        <v>1</v>
      </c>
      <c r="AC11" s="146">
        <v>1</v>
      </c>
      <c r="AZ11" s="146">
        <v>1</v>
      </c>
      <c r="BA11" s="146" t="e">
        <f>IF(AZ11=1,#REF!,0)</f>
        <v>#REF!</v>
      </c>
      <c r="BB11" s="146">
        <f>IF(AZ11=2,#REF!,0)</f>
        <v>0</v>
      </c>
      <c r="BC11" s="146">
        <f>IF(AZ11=3,#REF!,0)</f>
        <v>0</v>
      </c>
      <c r="BD11" s="146">
        <f>IF(AZ11=4,#REF!,0)</f>
        <v>0</v>
      </c>
      <c r="BE11" s="146">
        <f>IF(AZ11=5,#REF!,0)</f>
        <v>0</v>
      </c>
      <c r="CA11" s="176">
        <v>1</v>
      </c>
      <c r="CB11" s="176">
        <v>1</v>
      </c>
      <c r="CZ11" s="146">
        <v>2.478E-2</v>
      </c>
    </row>
    <row r="12" spans="1:104">
      <c r="A12" s="206"/>
      <c r="B12" s="219"/>
      <c r="C12" s="234" t="s">
        <v>558</v>
      </c>
      <c r="D12" s="235"/>
      <c r="E12" s="236">
        <v>206.08</v>
      </c>
      <c r="F12" s="223" t="s">
        <v>3</v>
      </c>
      <c r="G12" s="224"/>
      <c r="O12" s="169">
        <v>2</v>
      </c>
      <c r="AA12" s="146">
        <v>1</v>
      </c>
      <c r="AB12" s="146">
        <v>1</v>
      </c>
      <c r="AC12" s="146">
        <v>1</v>
      </c>
      <c r="AZ12" s="146">
        <v>1</v>
      </c>
      <c r="BA12" s="146" t="e">
        <f>IF(AZ12=1,#REF!,0)</f>
        <v>#REF!</v>
      </c>
      <c r="BB12" s="146">
        <f>IF(AZ12=2,#REF!,0)</f>
        <v>0</v>
      </c>
      <c r="BC12" s="146">
        <f>IF(AZ12=3,#REF!,0)</f>
        <v>0</v>
      </c>
      <c r="BD12" s="146">
        <f>IF(AZ12=4,#REF!,0)</f>
        <v>0</v>
      </c>
      <c r="BE12" s="146">
        <f>IF(AZ12=5,#REF!,0)</f>
        <v>0</v>
      </c>
      <c r="CA12" s="176">
        <v>1</v>
      </c>
      <c r="CB12" s="176">
        <v>1</v>
      </c>
      <c r="CZ12" s="146">
        <v>0</v>
      </c>
    </row>
    <row r="13" spans="1:104">
      <c r="A13" s="170">
        <v>5</v>
      </c>
      <c r="B13" s="171" t="s">
        <v>45</v>
      </c>
      <c r="C13" s="216" t="s">
        <v>46</v>
      </c>
      <c r="D13" s="217" t="s">
        <v>25</v>
      </c>
      <c r="E13" s="218">
        <v>515.20000000000005</v>
      </c>
      <c r="F13" s="174" t="s">
        <v>3</v>
      </c>
      <c r="G13" s="175" t="e">
        <f>E13*F13</f>
        <v>#VALUE!</v>
      </c>
      <c r="O13" s="169">
        <v>2</v>
      </c>
      <c r="AA13" s="146">
        <v>1</v>
      </c>
      <c r="AB13" s="146">
        <v>1</v>
      </c>
      <c r="AC13" s="146">
        <v>1</v>
      </c>
      <c r="AZ13" s="146">
        <v>1</v>
      </c>
      <c r="BA13" s="146" t="e">
        <f>IF(AZ13=1,#REF!,0)</f>
        <v>#REF!</v>
      </c>
      <c r="BB13" s="146">
        <f>IF(AZ13=2,#REF!,0)</f>
        <v>0</v>
      </c>
      <c r="BC13" s="146">
        <f>IF(AZ13=3,#REF!,0)</f>
        <v>0</v>
      </c>
      <c r="BD13" s="146">
        <f>IF(AZ13=4,#REF!,0)</f>
        <v>0</v>
      </c>
      <c r="BE13" s="146">
        <f>IF(AZ13=5,#REF!,0)</f>
        <v>0</v>
      </c>
      <c r="CA13" s="176">
        <v>1</v>
      </c>
      <c r="CB13" s="176">
        <v>1</v>
      </c>
      <c r="CZ13" s="146">
        <v>0</v>
      </c>
    </row>
    <row r="14" spans="1:104">
      <c r="A14" s="206"/>
      <c r="B14" s="219"/>
      <c r="C14" s="234" t="s">
        <v>559</v>
      </c>
      <c r="D14" s="235"/>
      <c r="E14" s="236">
        <v>256.5</v>
      </c>
      <c r="F14" s="223" t="s">
        <v>3</v>
      </c>
      <c r="G14" s="224"/>
      <c r="M14" s="183" t="s">
        <v>262</v>
      </c>
      <c r="O14" s="169"/>
    </row>
    <row r="15" spans="1:104">
      <c r="A15" s="170">
        <v>6</v>
      </c>
      <c r="B15" s="171" t="s">
        <v>284</v>
      </c>
      <c r="C15" s="216" t="s">
        <v>401</v>
      </c>
      <c r="D15" s="217" t="s">
        <v>25</v>
      </c>
      <c r="E15" s="218">
        <v>515.20000000000005</v>
      </c>
      <c r="F15" s="174" t="s">
        <v>3</v>
      </c>
      <c r="G15" s="175" t="e">
        <f>E15*F15</f>
        <v>#VALUE!</v>
      </c>
      <c r="O15" s="169">
        <v>2</v>
      </c>
      <c r="AA15" s="146">
        <v>1</v>
      </c>
      <c r="AB15" s="146">
        <v>1</v>
      </c>
      <c r="AC15" s="146">
        <v>1</v>
      </c>
      <c r="AZ15" s="146">
        <v>1</v>
      </c>
      <c r="BA15" s="146" t="e">
        <f>IF(AZ15=1,#REF!,0)</f>
        <v>#REF!</v>
      </c>
      <c r="BB15" s="146">
        <f>IF(AZ15=2,#REF!,0)</f>
        <v>0</v>
      </c>
      <c r="BC15" s="146">
        <f>IF(AZ15=3,#REF!,0)</f>
        <v>0</v>
      </c>
      <c r="BD15" s="146">
        <f>IF(AZ15=4,#REF!,0)</f>
        <v>0</v>
      </c>
      <c r="BE15" s="146">
        <f>IF(AZ15=5,#REF!,0)</f>
        <v>0</v>
      </c>
      <c r="CA15" s="176">
        <v>1</v>
      </c>
      <c r="CB15" s="176">
        <v>1</v>
      </c>
      <c r="CZ15" s="146">
        <v>0</v>
      </c>
    </row>
    <row r="16" spans="1:104">
      <c r="A16" s="206"/>
      <c r="B16" s="219"/>
      <c r="C16" s="234" t="s">
        <v>560</v>
      </c>
      <c r="D16" s="235"/>
      <c r="E16" s="236">
        <v>515.20000000000005</v>
      </c>
      <c r="F16" s="223" t="s">
        <v>3</v>
      </c>
      <c r="G16" s="224"/>
      <c r="O16" s="169">
        <v>2</v>
      </c>
      <c r="AA16" s="146">
        <v>1</v>
      </c>
      <c r="AB16" s="146">
        <v>1</v>
      </c>
      <c r="AC16" s="146">
        <v>1</v>
      </c>
      <c r="AZ16" s="146">
        <v>1</v>
      </c>
      <c r="BA16" s="146" t="e">
        <f>IF(AZ16=1,G9,0)</f>
        <v>#VALUE!</v>
      </c>
      <c r="BB16" s="146">
        <f>IF(AZ16=2,G9,0)</f>
        <v>0</v>
      </c>
      <c r="BC16" s="146">
        <f>IF(AZ16=3,G9,0)</f>
        <v>0</v>
      </c>
      <c r="BD16" s="146">
        <f>IF(AZ16=4,G9,0)</f>
        <v>0</v>
      </c>
      <c r="BE16" s="146">
        <f>IF(AZ16=5,G9,0)</f>
        <v>0</v>
      </c>
      <c r="CA16" s="176">
        <v>1</v>
      </c>
      <c r="CB16" s="176">
        <v>1</v>
      </c>
      <c r="CZ16" s="146">
        <v>0</v>
      </c>
    </row>
    <row r="17" spans="1:104">
      <c r="A17" s="170">
        <v>7</v>
      </c>
      <c r="B17" s="171" t="s">
        <v>286</v>
      </c>
      <c r="C17" s="172" t="s">
        <v>287</v>
      </c>
      <c r="D17" s="173" t="s">
        <v>25</v>
      </c>
      <c r="E17" s="174">
        <v>515.20000000000005</v>
      </c>
      <c r="F17" s="174" t="s">
        <v>3</v>
      </c>
      <c r="G17" s="175" t="e">
        <f>E17*F17</f>
        <v>#VALUE!</v>
      </c>
      <c r="M17" s="183" t="s">
        <v>268</v>
      </c>
      <c r="O17" s="169"/>
    </row>
    <row r="18" spans="1:104">
      <c r="A18" s="170">
        <v>8</v>
      </c>
      <c r="B18" s="171" t="s">
        <v>561</v>
      </c>
      <c r="C18" s="216" t="s">
        <v>562</v>
      </c>
      <c r="D18" s="217" t="s">
        <v>25</v>
      </c>
      <c r="E18" s="218">
        <v>477</v>
      </c>
      <c r="F18" s="174" t="s">
        <v>3</v>
      </c>
      <c r="G18" s="175" t="e">
        <f>E18*F18</f>
        <v>#VALUE!</v>
      </c>
      <c r="O18" s="169">
        <v>2</v>
      </c>
      <c r="AA18" s="146">
        <v>1</v>
      </c>
      <c r="AB18" s="146">
        <v>1</v>
      </c>
      <c r="AC18" s="146">
        <v>1</v>
      </c>
      <c r="AZ18" s="146">
        <v>1</v>
      </c>
      <c r="BA18" s="146" t="e">
        <f>IF(AZ18=1,G10,0)</f>
        <v>#VALUE!</v>
      </c>
      <c r="BB18" s="146">
        <f>IF(AZ18=2,G10,0)</f>
        <v>0</v>
      </c>
      <c r="BC18" s="146">
        <f>IF(AZ18=3,G10,0)</f>
        <v>0</v>
      </c>
      <c r="BD18" s="146">
        <f>IF(AZ18=4,G10,0)</f>
        <v>0</v>
      </c>
      <c r="BE18" s="146">
        <f>IF(AZ18=5,G10,0)</f>
        <v>0</v>
      </c>
      <c r="CA18" s="176">
        <v>1</v>
      </c>
      <c r="CB18" s="176">
        <v>1</v>
      </c>
      <c r="CZ18" s="146">
        <v>0</v>
      </c>
    </row>
    <row r="19" spans="1:104">
      <c r="A19" s="206">
        <v>9</v>
      </c>
      <c r="B19" s="219"/>
      <c r="C19" s="234" t="s">
        <v>563</v>
      </c>
      <c r="D19" s="235"/>
      <c r="E19" s="236">
        <v>477</v>
      </c>
      <c r="F19" s="223" t="s">
        <v>3</v>
      </c>
      <c r="G19" s="224"/>
      <c r="O19" s="169">
        <v>2</v>
      </c>
      <c r="AA19" s="146">
        <v>1</v>
      </c>
      <c r="AB19" s="146">
        <v>1</v>
      </c>
      <c r="AC19" s="146">
        <v>1</v>
      </c>
      <c r="AZ19" s="146">
        <v>1</v>
      </c>
      <c r="BA19" s="146" t="e">
        <f>IF(AZ19=1,#REF!,0)</f>
        <v>#REF!</v>
      </c>
      <c r="BB19" s="146">
        <f>IF(AZ19=2,#REF!,0)</f>
        <v>0</v>
      </c>
      <c r="BC19" s="146">
        <f>IF(AZ19=3,#REF!,0)</f>
        <v>0</v>
      </c>
      <c r="BD19" s="146">
        <f>IF(AZ19=4,#REF!,0)</f>
        <v>0</v>
      </c>
      <c r="BE19" s="146">
        <f>IF(AZ19=5,#REF!,0)</f>
        <v>0</v>
      </c>
      <c r="CA19" s="176">
        <v>1</v>
      </c>
      <c r="CB19" s="176">
        <v>1</v>
      </c>
      <c r="CZ19" s="146">
        <v>0</v>
      </c>
    </row>
    <row r="20" spans="1:104">
      <c r="A20" s="170">
        <v>10</v>
      </c>
      <c r="B20" s="171" t="s">
        <v>58</v>
      </c>
      <c r="C20" s="172" t="s">
        <v>290</v>
      </c>
      <c r="D20" s="173" t="s">
        <v>21</v>
      </c>
      <c r="E20" s="174">
        <v>50</v>
      </c>
      <c r="F20" s="174" t="s">
        <v>3</v>
      </c>
      <c r="G20" s="175" t="e">
        <f>E20*F20</f>
        <v>#VALUE!</v>
      </c>
      <c r="O20" s="169">
        <v>2</v>
      </c>
      <c r="AA20" s="146">
        <v>1</v>
      </c>
      <c r="AB20" s="146">
        <v>1</v>
      </c>
      <c r="AC20" s="146">
        <v>1</v>
      </c>
      <c r="AZ20" s="146">
        <v>1</v>
      </c>
      <c r="BA20" s="146" t="e">
        <f>IF(AZ20=1,#REF!,0)</f>
        <v>#REF!</v>
      </c>
      <c r="BB20" s="146">
        <f>IF(AZ20=2,#REF!,0)</f>
        <v>0</v>
      </c>
      <c r="BC20" s="146">
        <f>IF(AZ20=3,#REF!,0)</f>
        <v>0</v>
      </c>
      <c r="BD20" s="146">
        <f>IF(AZ20=4,#REF!,0)</f>
        <v>0</v>
      </c>
      <c r="BE20" s="146">
        <f>IF(AZ20=5,#REF!,0)</f>
        <v>0</v>
      </c>
      <c r="CA20" s="176">
        <v>1</v>
      </c>
      <c r="CB20" s="176">
        <v>1</v>
      </c>
      <c r="CZ20" s="146">
        <v>0</v>
      </c>
    </row>
    <row r="21" spans="1:104">
      <c r="A21" s="178" t="s">
        <v>3</v>
      </c>
      <c r="B21" s="179"/>
      <c r="C21" s="471" t="s">
        <v>60</v>
      </c>
      <c r="D21" s="472"/>
      <c r="E21" s="180">
        <v>0</v>
      </c>
      <c r="F21" s="181" t="s">
        <v>3</v>
      </c>
      <c r="G21" s="182"/>
      <c r="O21" s="169">
        <v>2</v>
      </c>
      <c r="AA21" s="146">
        <v>1</v>
      </c>
      <c r="AB21" s="146">
        <v>1</v>
      </c>
      <c r="AC21" s="146">
        <v>1</v>
      </c>
      <c r="AZ21" s="146">
        <v>1</v>
      </c>
      <c r="BA21" s="146" t="e">
        <f>IF(AZ21=1,G17,0)</f>
        <v>#VALUE!</v>
      </c>
      <c r="BB21" s="146">
        <f>IF(AZ21=2,G17,0)</f>
        <v>0</v>
      </c>
      <c r="BC21" s="146">
        <f>IF(AZ21=3,G17,0)</f>
        <v>0</v>
      </c>
      <c r="BD21" s="146">
        <f>IF(AZ21=4,G17,0)</f>
        <v>0</v>
      </c>
      <c r="BE21" s="146">
        <f>IF(AZ21=5,G17,0)</f>
        <v>0</v>
      </c>
      <c r="CA21" s="176">
        <v>1</v>
      </c>
      <c r="CB21" s="176">
        <v>1</v>
      </c>
      <c r="CZ21" s="146">
        <v>0</v>
      </c>
    </row>
    <row r="22" spans="1:104">
      <c r="A22" s="170">
        <v>11</v>
      </c>
      <c r="B22" s="171" t="s">
        <v>61</v>
      </c>
      <c r="C22" s="172" t="s">
        <v>564</v>
      </c>
      <c r="D22" s="173" t="s">
        <v>63</v>
      </c>
      <c r="E22" s="174">
        <v>901.55</v>
      </c>
      <c r="F22" s="174" t="s">
        <v>3</v>
      </c>
      <c r="G22" s="175" t="e">
        <f>E22*F22</f>
        <v>#VALUE!</v>
      </c>
      <c r="O22" s="169">
        <v>2</v>
      </c>
      <c r="AA22" s="146">
        <v>1</v>
      </c>
      <c r="AB22" s="146">
        <v>1</v>
      </c>
      <c r="AC22" s="146">
        <v>1</v>
      </c>
      <c r="AZ22" s="146">
        <v>1</v>
      </c>
      <c r="BA22" s="146" t="e">
        <f>IF(AZ22=1,#REF!,0)</f>
        <v>#REF!</v>
      </c>
      <c r="BB22" s="146">
        <f>IF(AZ22=2,#REF!,0)</f>
        <v>0</v>
      </c>
      <c r="BC22" s="146">
        <f>IF(AZ22=3,#REF!,0)</f>
        <v>0</v>
      </c>
      <c r="BD22" s="146">
        <f>IF(AZ22=4,#REF!,0)</f>
        <v>0</v>
      </c>
      <c r="BE22" s="146">
        <f>IF(AZ22=5,#REF!,0)</f>
        <v>0</v>
      </c>
      <c r="CA22" s="176">
        <v>1</v>
      </c>
      <c r="CB22" s="176">
        <v>1</v>
      </c>
      <c r="CZ22" s="146">
        <v>0</v>
      </c>
    </row>
    <row r="23" spans="1:104">
      <c r="A23" s="170">
        <v>12</v>
      </c>
      <c r="B23" s="171" t="s">
        <v>406</v>
      </c>
      <c r="C23" s="172" t="s">
        <v>565</v>
      </c>
      <c r="D23" s="173" t="s">
        <v>98</v>
      </c>
      <c r="E23" s="174">
        <v>1</v>
      </c>
      <c r="F23" s="174" t="s">
        <v>3</v>
      </c>
      <c r="G23" s="175" t="e">
        <f>E23*F23</f>
        <v>#VALUE!</v>
      </c>
      <c r="M23" s="183" t="s">
        <v>278</v>
      </c>
      <c r="O23" s="169"/>
    </row>
    <row r="24" spans="1:104">
      <c r="A24" s="170">
        <v>13</v>
      </c>
      <c r="B24" s="171" t="s">
        <v>566</v>
      </c>
      <c r="C24" s="172" t="s">
        <v>293</v>
      </c>
      <c r="D24" s="173" t="s">
        <v>63</v>
      </c>
      <c r="E24" s="174">
        <v>927.4</v>
      </c>
      <c r="F24" s="174" t="s">
        <v>3</v>
      </c>
      <c r="G24" s="175" t="e">
        <f>E24*F24</f>
        <v>#VALUE!</v>
      </c>
      <c r="O24" s="169">
        <v>2</v>
      </c>
      <c r="AA24" s="146">
        <v>1</v>
      </c>
      <c r="AB24" s="146">
        <v>1</v>
      </c>
      <c r="AC24" s="146">
        <v>1</v>
      </c>
      <c r="AZ24" s="146">
        <v>1</v>
      </c>
      <c r="BA24" s="146" t="e">
        <f>IF(AZ24=1,#REF!,0)</f>
        <v>#REF!</v>
      </c>
      <c r="BB24" s="146">
        <f>IF(AZ24=2,#REF!,0)</f>
        <v>0</v>
      </c>
      <c r="BC24" s="146">
        <f>IF(AZ24=3,#REF!,0)</f>
        <v>0</v>
      </c>
      <c r="BD24" s="146">
        <f>IF(AZ24=4,#REF!,0)</f>
        <v>0</v>
      </c>
      <c r="BE24" s="146">
        <f>IF(AZ24=5,#REF!,0)</f>
        <v>0</v>
      </c>
      <c r="CA24" s="176">
        <v>1</v>
      </c>
      <c r="CB24" s="176">
        <v>1</v>
      </c>
      <c r="CZ24" s="146">
        <v>0</v>
      </c>
    </row>
    <row r="25" spans="1:104">
      <c r="A25" s="185"/>
      <c r="B25" s="186" t="s">
        <v>66</v>
      </c>
      <c r="C25" s="187" t="str">
        <f>CONCATENATE(B7," ",C7)</f>
        <v>1 Zemní práce</v>
      </c>
      <c r="D25" s="188"/>
      <c r="E25" s="189"/>
      <c r="F25" s="190" t="s">
        <v>3</v>
      </c>
      <c r="G25" s="191" t="e">
        <f>SUM(G7:G24)</f>
        <v>#VALUE!</v>
      </c>
      <c r="M25" s="183" t="s">
        <v>282</v>
      </c>
      <c r="O25" s="169"/>
    </row>
    <row r="26" spans="1:104">
      <c r="A26" s="237" t="s">
        <v>13</v>
      </c>
      <c r="B26" s="238" t="s">
        <v>298</v>
      </c>
      <c r="C26" s="239" t="s">
        <v>299</v>
      </c>
      <c r="D26" s="240"/>
      <c r="E26" s="241"/>
      <c r="F26" s="241" t="s">
        <v>3</v>
      </c>
      <c r="G26" s="242"/>
      <c r="O26" s="169">
        <v>2</v>
      </c>
      <c r="AA26" s="146">
        <v>1</v>
      </c>
      <c r="AB26" s="146">
        <v>1</v>
      </c>
      <c r="AC26" s="146">
        <v>1</v>
      </c>
      <c r="AZ26" s="146">
        <v>1</v>
      </c>
      <c r="BA26" s="146" t="e">
        <f>IF(AZ26=1,#REF!,0)</f>
        <v>#REF!</v>
      </c>
      <c r="BB26" s="146">
        <f>IF(AZ26=2,#REF!,0)</f>
        <v>0</v>
      </c>
      <c r="BC26" s="146">
        <f>IF(AZ26=3,#REF!,0)</f>
        <v>0</v>
      </c>
      <c r="BD26" s="146">
        <f>IF(AZ26=4,#REF!,0)</f>
        <v>0</v>
      </c>
      <c r="BE26" s="146">
        <f>IF(AZ26=5,#REF!,0)</f>
        <v>0</v>
      </c>
      <c r="CA26" s="176">
        <v>1</v>
      </c>
      <c r="CB26" s="176">
        <v>1</v>
      </c>
      <c r="CZ26" s="146">
        <v>0</v>
      </c>
    </row>
    <row r="27" spans="1:104">
      <c r="A27" s="197">
        <v>1</v>
      </c>
      <c r="B27" s="202" t="s">
        <v>69</v>
      </c>
      <c r="C27" s="227" t="s">
        <v>567</v>
      </c>
      <c r="D27" s="243" t="s">
        <v>25</v>
      </c>
      <c r="E27" s="228">
        <v>0.45</v>
      </c>
      <c r="F27" s="177" t="s">
        <v>3</v>
      </c>
      <c r="G27" s="205" t="e">
        <f>E27*F27</f>
        <v>#VALUE!</v>
      </c>
      <c r="M27" s="183" t="s">
        <v>60</v>
      </c>
      <c r="O27" s="169"/>
    </row>
    <row r="28" spans="1:104">
      <c r="A28" s="206"/>
      <c r="B28" s="219"/>
      <c r="C28" s="234" t="s">
        <v>568</v>
      </c>
      <c r="D28" s="235"/>
      <c r="E28" s="236">
        <v>0.45</v>
      </c>
      <c r="F28" s="223" t="s">
        <v>3</v>
      </c>
      <c r="G28" s="224"/>
      <c r="O28" s="169">
        <v>2</v>
      </c>
      <c r="AA28" s="146">
        <v>12</v>
      </c>
      <c r="AB28" s="146">
        <v>0</v>
      </c>
      <c r="AC28" s="146">
        <v>16</v>
      </c>
      <c r="AZ28" s="146">
        <v>1</v>
      </c>
      <c r="BA28" s="146" t="e">
        <f>IF(AZ28=1,#REF!,0)</f>
        <v>#REF!</v>
      </c>
      <c r="BB28" s="146">
        <f>IF(AZ28=2,#REF!,0)</f>
        <v>0</v>
      </c>
      <c r="BC28" s="146">
        <f>IF(AZ28=3,#REF!,0)</f>
        <v>0</v>
      </c>
      <c r="BD28" s="146">
        <f>IF(AZ28=4,#REF!,0)</f>
        <v>0</v>
      </c>
      <c r="BE28" s="146">
        <f>IF(AZ28=5,#REF!,0)</f>
        <v>0</v>
      </c>
      <c r="CA28" s="176">
        <v>12</v>
      </c>
      <c r="CB28" s="176">
        <v>0</v>
      </c>
      <c r="CZ28" s="146">
        <v>0</v>
      </c>
    </row>
    <row r="29" spans="1:104">
      <c r="A29" s="197">
        <v>2</v>
      </c>
      <c r="B29" s="202" t="s">
        <v>569</v>
      </c>
      <c r="C29" s="227" t="s">
        <v>570</v>
      </c>
      <c r="D29" s="243" t="s">
        <v>25</v>
      </c>
      <c r="E29" s="228">
        <v>1.55</v>
      </c>
      <c r="F29" s="244" t="s">
        <v>3</v>
      </c>
      <c r="G29" s="205" t="e">
        <f>E29*F29</f>
        <v>#VALUE!</v>
      </c>
      <c r="O29" s="169">
        <v>2</v>
      </c>
      <c r="AA29" s="146">
        <v>12</v>
      </c>
      <c r="AB29" s="146">
        <v>0</v>
      </c>
      <c r="AC29" s="146">
        <v>17</v>
      </c>
      <c r="AZ29" s="146">
        <v>1</v>
      </c>
      <c r="BA29" s="146" t="e">
        <f>IF(AZ29=1,#REF!,0)</f>
        <v>#REF!</v>
      </c>
      <c r="BB29" s="146">
        <f>IF(AZ29=2,#REF!,0)</f>
        <v>0</v>
      </c>
      <c r="BC29" s="146">
        <f>IF(AZ29=3,#REF!,0)</f>
        <v>0</v>
      </c>
      <c r="BD29" s="146">
        <f>IF(AZ29=4,#REF!,0)</f>
        <v>0</v>
      </c>
      <c r="BE29" s="146">
        <f>IF(AZ29=5,#REF!,0)</f>
        <v>0</v>
      </c>
      <c r="CA29" s="176">
        <v>12</v>
      </c>
      <c r="CB29" s="176">
        <v>0</v>
      </c>
      <c r="CZ29" s="146">
        <v>0</v>
      </c>
    </row>
    <row r="30" spans="1:104">
      <c r="A30" s="206"/>
      <c r="B30" s="219"/>
      <c r="C30" s="234" t="s">
        <v>571</v>
      </c>
      <c r="D30" s="235"/>
      <c r="E30" s="236">
        <v>1.55</v>
      </c>
      <c r="F30" s="223" t="s">
        <v>3</v>
      </c>
      <c r="G30" s="224"/>
      <c r="O30" s="169">
        <v>2</v>
      </c>
      <c r="AA30" s="146">
        <v>12</v>
      </c>
      <c r="AB30" s="146">
        <v>0</v>
      </c>
      <c r="AC30" s="146">
        <v>18</v>
      </c>
      <c r="AZ30" s="146">
        <v>1</v>
      </c>
      <c r="BA30" s="146" t="e">
        <f>IF(AZ30=1,G24,0)</f>
        <v>#VALUE!</v>
      </c>
      <c r="BB30" s="146">
        <f>IF(AZ30=2,G24,0)</f>
        <v>0</v>
      </c>
      <c r="BC30" s="146">
        <f>IF(AZ30=3,G24,0)</f>
        <v>0</v>
      </c>
      <c r="BD30" s="146">
        <f>IF(AZ30=4,G24,0)</f>
        <v>0</v>
      </c>
      <c r="BE30" s="146">
        <f>IF(AZ30=5,G24,0)</f>
        <v>0</v>
      </c>
      <c r="CA30" s="176">
        <v>12</v>
      </c>
      <c r="CB30" s="176">
        <v>0</v>
      </c>
      <c r="CZ30" s="146">
        <v>0</v>
      </c>
    </row>
    <row r="31" spans="1:104">
      <c r="A31" s="197">
        <v>3</v>
      </c>
      <c r="B31" s="202" t="s">
        <v>302</v>
      </c>
      <c r="C31" s="227" t="s">
        <v>572</v>
      </c>
      <c r="D31" s="243" t="s">
        <v>25</v>
      </c>
      <c r="E31" s="228">
        <v>5.05</v>
      </c>
      <c r="F31" s="177" t="s">
        <v>3</v>
      </c>
      <c r="G31" s="205" t="e">
        <f>E31*F31</f>
        <v>#VALUE!</v>
      </c>
      <c r="O31" s="169">
        <v>4</v>
      </c>
      <c r="BA31" s="184" t="e">
        <f>SUM(BA7:BA30)</f>
        <v>#VALUE!</v>
      </c>
      <c r="BB31" s="184">
        <f>SUM(BB7:BB30)</f>
        <v>0</v>
      </c>
      <c r="BC31" s="184">
        <f>SUM(BC7:BC30)</f>
        <v>0</v>
      </c>
      <c r="BD31" s="184">
        <f>SUM(BD7:BD30)</f>
        <v>0</v>
      </c>
      <c r="BE31" s="184">
        <f>SUM(BE7:BE30)</f>
        <v>0</v>
      </c>
    </row>
    <row r="32" spans="1:104">
      <c r="A32" s="206"/>
      <c r="B32" s="219"/>
      <c r="C32" s="234" t="s">
        <v>573</v>
      </c>
      <c r="D32" s="235"/>
      <c r="E32" s="236">
        <v>5.05</v>
      </c>
      <c r="F32" s="223" t="s">
        <v>3</v>
      </c>
      <c r="G32" s="224"/>
      <c r="O32" s="169">
        <v>1</v>
      </c>
    </row>
    <row r="33" spans="1:104">
      <c r="A33" s="197">
        <v>4</v>
      </c>
      <c r="B33" s="202" t="s">
        <v>82</v>
      </c>
      <c r="C33" s="203" t="s">
        <v>574</v>
      </c>
      <c r="D33" s="204" t="s">
        <v>34</v>
      </c>
      <c r="E33" s="177">
        <v>4.5</v>
      </c>
      <c r="F33" s="177" t="s">
        <v>3</v>
      </c>
      <c r="G33" s="205" t="e">
        <f>E33*F33</f>
        <v>#VALUE!</v>
      </c>
      <c r="O33" s="169">
        <v>2</v>
      </c>
      <c r="AA33" s="146">
        <v>1</v>
      </c>
      <c r="AB33" s="146">
        <v>1</v>
      </c>
      <c r="AC33" s="146">
        <v>1</v>
      </c>
      <c r="AZ33" s="146">
        <v>1</v>
      </c>
      <c r="BA33" s="146" t="e">
        <f>IF(AZ33=1,#REF!,0)</f>
        <v>#REF!</v>
      </c>
      <c r="BB33" s="146">
        <f>IF(AZ33=2,#REF!,0)</f>
        <v>0</v>
      </c>
      <c r="BC33" s="146">
        <f>IF(AZ33=3,#REF!,0)</f>
        <v>0</v>
      </c>
      <c r="BD33" s="146">
        <f>IF(AZ33=4,#REF!,0)</f>
        <v>0</v>
      </c>
      <c r="BE33" s="146">
        <f>IF(AZ33=5,#REF!,0)</f>
        <v>0</v>
      </c>
      <c r="CA33" s="176">
        <v>1</v>
      </c>
      <c r="CB33" s="176">
        <v>1</v>
      </c>
      <c r="CZ33" s="146">
        <v>0</v>
      </c>
    </row>
    <row r="34" spans="1:104">
      <c r="A34" s="197">
        <v>5</v>
      </c>
      <c r="B34" s="202" t="s">
        <v>575</v>
      </c>
      <c r="C34" s="203" t="s">
        <v>576</v>
      </c>
      <c r="D34" s="204" t="s">
        <v>63</v>
      </c>
      <c r="E34" s="177">
        <v>0.25</v>
      </c>
      <c r="F34" s="177" t="s">
        <v>3</v>
      </c>
      <c r="G34" s="205" t="e">
        <f>E34*F34</f>
        <v>#VALUE!</v>
      </c>
      <c r="O34" s="169">
        <v>2</v>
      </c>
      <c r="AA34" s="146">
        <v>1</v>
      </c>
      <c r="AB34" s="146">
        <v>1</v>
      </c>
      <c r="AC34" s="146">
        <v>1</v>
      </c>
      <c r="AZ34" s="146">
        <v>1</v>
      </c>
      <c r="BA34" s="146" t="e">
        <f>IF(AZ34=1,#REF!,0)</f>
        <v>#REF!</v>
      </c>
      <c r="BB34" s="146">
        <f>IF(AZ34=2,#REF!,0)</f>
        <v>0</v>
      </c>
      <c r="BC34" s="146">
        <f>IF(AZ34=3,#REF!,0)</f>
        <v>0</v>
      </c>
      <c r="BD34" s="146">
        <f>IF(AZ34=4,#REF!,0)</f>
        <v>0</v>
      </c>
      <c r="BE34" s="146">
        <f>IF(AZ34=5,#REF!,0)</f>
        <v>0</v>
      </c>
      <c r="CA34" s="176">
        <v>1</v>
      </c>
      <c r="CB34" s="176">
        <v>1</v>
      </c>
      <c r="CZ34" s="146">
        <v>0</v>
      </c>
    </row>
    <row r="35" spans="1:104">
      <c r="A35" s="185"/>
      <c r="B35" s="186" t="s">
        <v>66</v>
      </c>
      <c r="C35" s="187" t="str">
        <f>CONCATENATE(B26," ",C26)</f>
        <v>45 Podkladní a vedlejší konstrukce</v>
      </c>
      <c r="D35" s="188"/>
      <c r="E35" s="189"/>
      <c r="F35" s="190" t="s">
        <v>3</v>
      </c>
      <c r="G35" s="191" t="e">
        <f>SUM(G26:G34)</f>
        <v>#VALUE!</v>
      </c>
      <c r="O35" s="169">
        <v>2</v>
      </c>
      <c r="AA35" s="146">
        <v>1</v>
      </c>
      <c r="AB35" s="146">
        <v>1</v>
      </c>
      <c r="AC35" s="146">
        <v>1</v>
      </c>
      <c r="AZ35" s="146">
        <v>1</v>
      </c>
      <c r="BA35" s="146" t="e">
        <f>IF(AZ35=1,#REF!,0)</f>
        <v>#REF!</v>
      </c>
      <c r="BB35" s="146">
        <f>IF(AZ35=2,#REF!,0)</f>
        <v>0</v>
      </c>
      <c r="BC35" s="146">
        <f>IF(AZ35=3,#REF!,0)</f>
        <v>0</v>
      </c>
      <c r="BD35" s="146">
        <f>IF(AZ35=4,#REF!,0)</f>
        <v>0</v>
      </c>
      <c r="BE35" s="146">
        <f>IF(AZ35=5,#REF!,0)</f>
        <v>0</v>
      </c>
      <c r="CA35" s="176">
        <v>1</v>
      </c>
      <c r="CB35" s="176">
        <v>1</v>
      </c>
      <c r="CZ35" s="146">
        <v>0</v>
      </c>
    </row>
    <row r="36" spans="1:104">
      <c r="A36" s="163" t="s">
        <v>13</v>
      </c>
      <c r="B36" s="164" t="s">
        <v>152</v>
      </c>
      <c r="C36" s="165" t="s">
        <v>518</v>
      </c>
      <c r="D36" s="166"/>
      <c r="E36" s="167"/>
      <c r="F36" s="167" t="s">
        <v>3</v>
      </c>
      <c r="G36" s="168"/>
      <c r="O36" s="169">
        <v>2</v>
      </c>
      <c r="AA36" s="146">
        <v>1</v>
      </c>
      <c r="AB36" s="146">
        <v>1</v>
      </c>
      <c r="AC36" s="146">
        <v>1</v>
      </c>
      <c r="AZ36" s="146">
        <v>1</v>
      </c>
      <c r="BA36" s="146" t="e">
        <f>IF(AZ36=1,#REF!,0)</f>
        <v>#REF!</v>
      </c>
      <c r="BB36" s="146">
        <f>IF(AZ36=2,#REF!,0)</f>
        <v>0</v>
      </c>
      <c r="BC36" s="146">
        <f>IF(AZ36=3,#REF!,0)</f>
        <v>0</v>
      </c>
      <c r="BD36" s="146">
        <f>IF(AZ36=4,#REF!,0)</f>
        <v>0</v>
      </c>
      <c r="BE36" s="146">
        <f>IF(AZ36=5,#REF!,0)</f>
        <v>0</v>
      </c>
      <c r="CA36" s="176">
        <v>1</v>
      </c>
      <c r="CB36" s="176">
        <v>1</v>
      </c>
      <c r="CZ36" s="146">
        <v>0</v>
      </c>
    </row>
    <row r="37" spans="1:104">
      <c r="A37" s="170">
        <v>1</v>
      </c>
      <c r="B37" s="171" t="s">
        <v>577</v>
      </c>
      <c r="C37" s="172" t="s">
        <v>578</v>
      </c>
      <c r="D37" s="173" t="s">
        <v>98</v>
      </c>
      <c r="E37" s="174">
        <v>4</v>
      </c>
      <c r="F37" s="177" t="s">
        <v>3</v>
      </c>
      <c r="G37" s="175" t="e">
        <f>E37*F37</f>
        <v>#VALUE!</v>
      </c>
      <c r="O37" s="169">
        <v>2</v>
      </c>
      <c r="AA37" s="146">
        <v>1</v>
      </c>
      <c r="AB37" s="146">
        <v>1</v>
      </c>
      <c r="AC37" s="146">
        <v>1</v>
      </c>
      <c r="AZ37" s="146">
        <v>1</v>
      </c>
      <c r="BA37" s="146" t="e">
        <f>IF(AZ37=1,#REF!,0)</f>
        <v>#REF!</v>
      </c>
      <c r="BB37" s="146">
        <f>IF(AZ37=2,#REF!,0)</f>
        <v>0</v>
      </c>
      <c r="BC37" s="146">
        <f>IF(AZ37=3,#REF!,0)</f>
        <v>0</v>
      </c>
      <c r="BD37" s="146">
        <f>IF(AZ37=4,#REF!,0)</f>
        <v>0</v>
      </c>
      <c r="BE37" s="146">
        <f>IF(AZ37=5,#REF!,0)</f>
        <v>0</v>
      </c>
      <c r="CA37" s="176">
        <v>1</v>
      </c>
      <c r="CB37" s="176">
        <v>1</v>
      </c>
      <c r="CZ37" s="146">
        <v>0</v>
      </c>
    </row>
    <row r="38" spans="1:104">
      <c r="A38" s="170">
        <v>2</v>
      </c>
      <c r="B38" s="171" t="s">
        <v>579</v>
      </c>
      <c r="C38" s="172" t="s">
        <v>580</v>
      </c>
      <c r="D38" s="173" t="s">
        <v>98</v>
      </c>
      <c r="E38" s="174">
        <v>12</v>
      </c>
      <c r="F38" s="177" t="s">
        <v>3</v>
      </c>
      <c r="G38" s="175" t="e">
        <f>E38*F38</f>
        <v>#VALUE!</v>
      </c>
      <c r="O38" s="169">
        <v>4</v>
      </c>
      <c r="BA38" s="184" t="e">
        <f>SUM(BA32:BA37)</f>
        <v>#REF!</v>
      </c>
      <c r="BB38" s="184">
        <f>SUM(BB32:BB37)</f>
        <v>0</v>
      </c>
      <c r="BC38" s="184">
        <f>SUM(BC32:BC37)</f>
        <v>0</v>
      </c>
      <c r="BD38" s="184">
        <f>SUM(BD32:BD37)</f>
        <v>0</v>
      </c>
      <c r="BE38" s="184">
        <f>SUM(BE32:BE37)</f>
        <v>0</v>
      </c>
    </row>
    <row r="39" spans="1:104">
      <c r="A39" s="170">
        <v>3</v>
      </c>
      <c r="B39" s="171" t="s">
        <v>539</v>
      </c>
      <c r="C39" s="172" t="s">
        <v>581</v>
      </c>
      <c r="D39" s="173" t="s">
        <v>98</v>
      </c>
      <c r="E39" s="174">
        <v>4</v>
      </c>
      <c r="F39" s="177" t="s">
        <v>3</v>
      </c>
      <c r="G39" s="175" t="e">
        <f>E39*F39</f>
        <v>#VALUE!</v>
      </c>
      <c r="O39" s="169">
        <v>1</v>
      </c>
    </row>
    <row r="40" spans="1:104">
      <c r="A40" s="206"/>
      <c r="B40" s="198"/>
      <c r="C40" s="471" t="s">
        <v>60</v>
      </c>
      <c r="D40" s="472"/>
      <c r="E40" s="199">
        <v>0</v>
      </c>
      <c r="F40" s="200" t="s">
        <v>3</v>
      </c>
      <c r="G40" s="201"/>
      <c r="O40" s="169">
        <v>2</v>
      </c>
      <c r="AA40" s="146">
        <v>1</v>
      </c>
      <c r="AB40" s="146">
        <v>1</v>
      </c>
      <c r="AC40" s="146">
        <v>1</v>
      </c>
      <c r="AZ40" s="146">
        <v>1</v>
      </c>
      <c r="BA40" s="146" t="e">
        <f>IF(AZ40=1,#REF!,0)</f>
        <v>#REF!</v>
      </c>
      <c r="BB40" s="146">
        <f>IF(AZ40=2,#REF!,0)</f>
        <v>0</v>
      </c>
      <c r="BC40" s="146">
        <f>IF(AZ40=3,#REF!,0)</f>
        <v>0</v>
      </c>
      <c r="BD40" s="146">
        <f>IF(AZ40=4,#REF!,0)</f>
        <v>0</v>
      </c>
      <c r="BE40" s="146">
        <f>IF(AZ40=5,#REF!,0)</f>
        <v>0</v>
      </c>
      <c r="CA40" s="176">
        <v>1</v>
      </c>
      <c r="CB40" s="176">
        <v>1</v>
      </c>
      <c r="CZ40" s="146">
        <v>0</v>
      </c>
    </row>
    <row r="41" spans="1:104">
      <c r="A41" s="197">
        <v>4</v>
      </c>
      <c r="B41" s="202" t="s">
        <v>197</v>
      </c>
      <c r="C41" s="203" t="s">
        <v>541</v>
      </c>
      <c r="D41" s="204" t="s">
        <v>98</v>
      </c>
      <c r="E41" s="177">
        <v>4</v>
      </c>
      <c r="F41" s="177" t="s">
        <v>3</v>
      </c>
      <c r="G41" s="205" t="e">
        <f t="shared" ref="G41:G47" si="0">E41*F41</f>
        <v>#VALUE!</v>
      </c>
      <c r="O41" s="169">
        <v>2</v>
      </c>
      <c r="AA41" s="146">
        <v>1</v>
      </c>
      <c r="AB41" s="146">
        <v>1</v>
      </c>
      <c r="AC41" s="146">
        <v>1</v>
      </c>
      <c r="AZ41" s="146">
        <v>1</v>
      </c>
      <c r="BA41" s="146" t="e">
        <f>IF(AZ41=1,#REF!,0)</f>
        <v>#REF!</v>
      </c>
      <c r="BB41" s="146">
        <f>IF(AZ41=2,#REF!,0)</f>
        <v>0</v>
      </c>
      <c r="BC41" s="146">
        <f>IF(AZ41=3,#REF!,0)</f>
        <v>0</v>
      </c>
      <c r="BD41" s="146">
        <f>IF(AZ41=4,#REF!,0)</f>
        <v>0</v>
      </c>
      <c r="BE41" s="146">
        <f>IF(AZ41=5,#REF!,0)</f>
        <v>0</v>
      </c>
      <c r="CA41" s="176">
        <v>1</v>
      </c>
      <c r="CB41" s="176">
        <v>1</v>
      </c>
      <c r="CZ41" s="146">
        <v>0</v>
      </c>
    </row>
    <row r="42" spans="1:104">
      <c r="A42" s="197">
        <v>5</v>
      </c>
      <c r="B42" s="202" t="s">
        <v>200</v>
      </c>
      <c r="C42" s="203" t="s">
        <v>582</v>
      </c>
      <c r="D42" s="204" t="s">
        <v>98</v>
      </c>
      <c r="E42" s="177">
        <v>4</v>
      </c>
      <c r="F42" s="177" t="s">
        <v>3</v>
      </c>
      <c r="G42" s="205" t="e">
        <f t="shared" si="0"/>
        <v>#VALUE!</v>
      </c>
      <c r="O42" s="169">
        <v>2</v>
      </c>
      <c r="AA42" s="146">
        <v>1</v>
      </c>
      <c r="AB42" s="146">
        <v>1</v>
      </c>
      <c r="AC42" s="146">
        <v>1</v>
      </c>
      <c r="AZ42" s="146">
        <v>1</v>
      </c>
      <c r="BA42" s="146" t="e">
        <f>IF(AZ42=1,#REF!,0)</f>
        <v>#REF!</v>
      </c>
      <c r="BB42" s="146">
        <f>IF(AZ42=2,#REF!,0)</f>
        <v>0</v>
      </c>
      <c r="BC42" s="146">
        <f>IF(AZ42=3,#REF!,0)</f>
        <v>0</v>
      </c>
      <c r="BD42" s="146">
        <f>IF(AZ42=4,#REF!,0)</f>
        <v>0</v>
      </c>
      <c r="BE42" s="146">
        <f>IF(AZ42=5,#REF!,0)</f>
        <v>0</v>
      </c>
      <c r="CA42" s="176">
        <v>1</v>
      </c>
      <c r="CB42" s="176">
        <v>1</v>
      </c>
      <c r="CZ42" s="146">
        <v>0</v>
      </c>
    </row>
    <row r="43" spans="1:104">
      <c r="A43" s="197">
        <v>6</v>
      </c>
      <c r="B43" s="202" t="s">
        <v>202</v>
      </c>
      <c r="C43" s="203" t="s">
        <v>583</v>
      </c>
      <c r="D43" s="204" t="s">
        <v>98</v>
      </c>
      <c r="E43" s="177">
        <v>3</v>
      </c>
      <c r="F43" s="177" t="s">
        <v>3</v>
      </c>
      <c r="G43" s="205" t="e">
        <f t="shared" si="0"/>
        <v>#VALUE!</v>
      </c>
      <c r="M43" s="183" t="s">
        <v>60</v>
      </c>
      <c r="O43" s="169"/>
    </row>
    <row r="44" spans="1:104">
      <c r="A44" s="197">
        <v>7</v>
      </c>
      <c r="B44" s="202" t="s">
        <v>205</v>
      </c>
      <c r="C44" s="203" t="s">
        <v>584</v>
      </c>
      <c r="D44" s="204" t="s">
        <v>98</v>
      </c>
      <c r="E44" s="177">
        <v>8</v>
      </c>
      <c r="F44" s="177" t="s">
        <v>3</v>
      </c>
      <c r="G44" s="205" t="e">
        <f>E44*F44</f>
        <v>#VALUE!</v>
      </c>
      <c r="O44" s="169">
        <v>2</v>
      </c>
      <c r="AA44" s="146">
        <v>12</v>
      </c>
      <c r="AB44" s="146">
        <v>0</v>
      </c>
      <c r="AC44" s="146">
        <v>27</v>
      </c>
      <c r="AZ44" s="146">
        <v>1</v>
      </c>
      <c r="BA44" s="146" t="e">
        <f>IF(AZ44=1,#REF!,0)</f>
        <v>#REF!</v>
      </c>
      <c r="BB44" s="146">
        <f>IF(AZ44=2,#REF!,0)</f>
        <v>0</v>
      </c>
      <c r="BC44" s="146">
        <f>IF(AZ44=3,#REF!,0)</f>
        <v>0</v>
      </c>
      <c r="BD44" s="146">
        <f>IF(AZ44=4,#REF!,0)</f>
        <v>0</v>
      </c>
      <c r="BE44" s="146">
        <f>IF(AZ44=5,#REF!,0)</f>
        <v>0</v>
      </c>
      <c r="CA44" s="176">
        <v>12</v>
      </c>
      <c r="CB44" s="176">
        <v>0</v>
      </c>
      <c r="CZ44" s="146">
        <v>0</v>
      </c>
    </row>
    <row r="45" spans="1:104">
      <c r="A45" s="197">
        <v>8</v>
      </c>
      <c r="B45" s="202" t="s">
        <v>207</v>
      </c>
      <c r="C45" s="203" t="s">
        <v>547</v>
      </c>
      <c r="D45" s="204" t="s">
        <v>98</v>
      </c>
      <c r="E45" s="177">
        <v>4</v>
      </c>
      <c r="F45" s="177" t="s">
        <v>3</v>
      </c>
      <c r="G45" s="205" t="e">
        <f t="shared" si="0"/>
        <v>#VALUE!</v>
      </c>
      <c r="O45" s="169">
        <v>4</v>
      </c>
      <c r="BA45" s="184" t="e">
        <f>SUM(BA39:BA44)</f>
        <v>#REF!</v>
      </c>
      <c r="BB45" s="184">
        <f>SUM(BB39:BB44)</f>
        <v>0</v>
      </c>
      <c r="BC45" s="184">
        <f>SUM(BC39:BC44)</f>
        <v>0</v>
      </c>
      <c r="BD45" s="184">
        <f>SUM(BD39:BD44)</f>
        <v>0</v>
      </c>
      <c r="BE45" s="184">
        <f>SUM(BE39:BE44)</f>
        <v>0</v>
      </c>
    </row>
    <row r="46" spans="1:104">
      <c r="A46" s="197">
        <v>9</v>
      </c>
      <c r="B46" s="202" t="s">
        <v>209</v>
      </c>
      <c r="C46" s="203" t="s">
        <v>363</v>
      </c>
      <c r="D46" s="204" t="s">
        <v>98</v>
      </c>
      <c r="E46" s="177">
        <v>8</v>
      </c>
      <c r="F46" s="177" t="s">
        <v>3</v>
      </c>
      <c r="G46" s="205" t="e">
        <f t="shared" si="0"/>
        <v>#VALUE!</v>
      </c>
      <c r="O46" s="169">
        <v>1</v>
      </c>
    </row>
    <row r="47" spans="1:104">
      <c r="A47" s="197">
        <v>10</v>
      </c>
      <c r="B47" s="202" t="s">
        <v>211</v>
      </c>
      <c r="C47" s="203" t="s">
        <v>550</v>
      </c>
      <c r="D47" s="204" t="s">
        <v>98</v>
      </c>
      <c r="E47" s="177">
        <v>20</v>
      </c>
      <c r="F47" s="177" t="s">
        <v>3</v>
      </c>
      <c r="G47" s="205" t="e">
        <f t="shared" si="0"/>
        <v>#VALUE!</v>
      </c>
      <c r="O47" s="169">
        <v>2</v>
      </c>
      <c r="AA47" s="146">
        <v>1</v>
      </c>
      <c r="AB47" s="146">
        <v>1</v>
      </c>
      <c r="AC47" s="146">
        <v>1</v>
      </c>
      <c r="AZ47" s="146">
        <v>1</v>
      </c>
      <c r="BA47" s="146" t="e">
        <f>IF(AZ47=1,#REF!,0)</f>
        <v>#REF!</v>
      </c>
      <c r="BB47" s="146">
        <f>IF(AZ47=2,#REF!,0)</f>
        <v>0</v>
      </c>
      <c r="BC47" s="146">
        <f>IF(AZ47=3,#REF!,0)</f>
        <v>0</v>
      </c>
      <c r="BD47" s="146">
        <f>IF(AZ47=4,#REF!,0)</f>
        <v>0</v>
      </c>
      <c r="BE47" s="146">
        <f>IF(AZ47=5,#REF!,0)</f>
        <v>0</v>
      </c>
      <c r="CA47" s="176">
        <v>1</v>
      </c>
      <c r="CB47" s="176">
        <v>1</v>
      </c>
      <c r="CZ47" s="146">
        <v>0</v>
      </c>
    </row>
    <row r="48" spans="1:104">
      <c r="A48" s="185"/>
      <c r="B48" s="186" t="s">
        <v>66</v>
      </c>
      <c r="C48" s="187" t="s">
        <v>551</v>
      </c>
      <c r="D48" s="188"/>
      <c r="E48" s="189"/>
      <c r="F48" s="190" t="s">
        <v>3</v>
      </c>
      <c r="G48" s="191" t="e">
        <f>SUM(G36:G47)</f>
        <v>#VALUE!</v>
      </c>
      <c r="M48" s="183" t="s">
        <v>310</v>
      </c>
      <c r="O48" s="169"/>
    </row>
    <row r="49" spans="1:104">
      <c r="A49" s="237"/>
      <c r="B49" s="245" t="s">
        <v>585</v>
      </c>
      <c r="C49" s="239" t="s">
        <v>586</v>
      </c>
      <c r="D49" s="240"/>
      <c r="E49" s="241"/>
      <c r="F49" s="241" t="s">
        <v>3</v>
      </c>
      <c r="G49" s="242"/>
      <c r="O49" s="169">
        <v>2</v>
      </c>
      <c r="AA49" s="146">
        <v>1</v>
      </c>
      <c r="AB49" s="146">
        <v>1</v>
      </c>
      <c r="AC49" s="146">
        <v>1</v>
      </c>
      <c r="AZ49" s="146">
        <v>1</v>
      </c>
      <c r="BA49" s="146" t="e">
        <f>IF(AZ49=1,#REF!,0)</f>
        <v>#REF!</v>
      </c>
      <c r="BB49" s="146">
        <f>IF(AZ49=2,#REF!,0)</f>
        <v>0</v>
      </c>
      <c r="BC49" s="146">
        <f>IF(AZ49=3,#REF!,0)</f>
        <v>0</v>
      </c>
      <c r="BD49" s="146">
        <f>IF(AZ49=4,#REF!,0)</f>
        <v>0</v>
      </c>
      <c r="BE49" s="146">
        <f>IF(AZ49=5,#REF!,0)</f>
        <v>0</v>
      </c>
      <c r="CA49" s="176">
        <v>1</v>
      </c>
      <c r="CB49" s="176">
        <v>1</v>
      </c>
      <c r="CZ49" s="146">
        <v>0</v>
      </c>
    </row>
    <row r="50" spans="1:104">
      <c r="A50" s="197">
        <v>1</v>
      </c>
      <c r="B50" s="202" t="s">
        <v>587</v>
      </c>
      <c r="C50" s="203" t="s">
        <v>588</v>
      </c>
      <c r="D50" s="204" t="s">
        <v>98</v>
      </c>
      <c r="E50" s="177">
        <v>1</v>
      </c>
      <c r="F50" s="177" t="s">
        <v>3</v>
      </c>
      <c r="G50" s="205" t="e">
        <f>E50*F50</f>
        <v>#VALUE!</v>
      </c>
      <c r="O50" s="169">
        <v>2</v>
      </c>
      <c r="AA50" s="146">
        <v>1</v>
      </c>
      <c r="AB50" s="146">
        <v>1</v>
      </c>
      <c r="AC50" s="146">
        <v>1</v>
      </c>
      <c r="AZ50" s="146">
        <v>1</v>
      </c>
      <c r="BA50" s="146" t="e">
        <f>IF(AZ50=1,#REF!,0)</f>
        <v>#REF!</v>
      </c>
      <c r="BB50" s="146">
        <f>IF(AZ50=2,#REF!,0)</f>
        <v>0</v>
      </c>
      <c r="BC50" s="146">
        <f>IF(AZ50=3,#REF!,0)</f>
        <v>0</v>
      </c>
      <c r="BD50" s="146">
        <f>IF(AZ50=4,#REF!,0)</f>
        <v>0</v>
      </c>
      <c r="BE50" s="146">
        <f>IF(AZ50=5,#REF!,0)</f>
        <v>0</v>
      </c>
      <c r="CA50" s="176">
        <v>1</v>
      </c>
      <c r="CB50" s="176">
        <v>1</v>
      </c>
      <c r="CZ50" s="146">
        <v>0</v>
      </c>
    </row>
    <row r="51" spans="1:104">
      <c r="A51" s="197">
        <v>2</v>
      </c>
      <c r="B51" s="202" t="s">
        <v>589</v>
      </c>
      <c r="C51" s="203" t="s">
        <v>590</v>
      </c>
      <c r="D51" s="204" t="s">
        <v>25</v>
      </c>
      <c r="E51" s="177">
        <v>40</v>
      </c>
      <c r="F51" s="177" t="s">
        <v>3</v>
      </c>
      <c r="G51" s="205" t="e">
        <f>E51*F51</f>
        <v>#VALUE!</v>
      </c>
      <c r="O51" s="169">
        <v>2</v>
      </c>
      <c r="AA51" s="146">
        <v>1</v>
      </c>
      <c r="AB51" s="146">
        <v>1</v>
      </c>
      <c r="AC51" s="146">
        <v>1</v>
      </c>
      <c r="AZ51" s="146">
        <v>1</v>
      </c>
      <c r="BA51" s="146" t="e">
        <f>IF(AZ51=1,#REF!,0)</f>
        <v>#REF!</v>
      </c>
      <c r="BB51" s="146">
        <f>IF(AZ51=2,#REF!,0)</f>
        <v>0</v>
      </c>
      <c r="BC51" s="146">
        <f>IF(AZ51=3,#REF!,0)</f>
        <v>0</v>
      </c>
      <c r="BD51" s="146">
        <f>IF(AZ51=4,#REF!,0)</f>
        <v>0</v>
      </c>
      <c r="BE51" s="146">
        <f>IF(AZ51=5,#REF!,0)</f>
        <v>0</v>
      </c>
      <c r="CA51" s="176">
        <v>1</v>
      </c>
      <c r="CB51" s="176">
        <v>1</v>
      </c>
      <c r="CZ51" s="146">
        <v>0</v>
      </c>
    </row>
    <row r="52" spans="1:104">
      <c r="A52" s="197">
        <v>3</v>
      </c>
      <c r="B52" s="202" t="s">
        <v>591</v>
      </c>
      <c r="C52" s="203" t="s">
        <v>592</v>
      </c>
      <c r="D52" s="204" t="s">
        <v>25</v>
      </c>
      <c r="E52" s="177">
        <v>40</v>
      </c>
      <c r="F52" s="177" t="s">
        <v>3</v>
      </c>
      <c r="G52" s="205" t="e">
        <f>E52*F52</f>
        <v>#VALUE!</v>
      </c>
      <c r="O52" s="169">
        <v>4</v>
      </c>
      <c r="BA52" s="184" t="e">
        <f>SUM(BA46:BA51)</f>
        <v>#REF!</v>
      </c>
      <c r="BB52" s="184">
        <f>SUM(BB46:BB51)</f>
        <v>0</v>
      </c>
      <c r="BC52" s="184">
        <f>SUM(BC46:BC51)</f>
        <v>0</v>
      </c>
      <c r="BD52" s="184">
        <f>SUM(BD46:BD51)</f>
        <v>0</v>
      </c>
      <c r="BE52" s="184">
        <f>SUM(BE46:BE51)</f>
        <v>0</v>
      </c>
    </row>
    <row r="53" spans="1:104">
      <c r="A53" s="197"/>
      <c r="B53" s="202"/>
      <c r="C53" s="203" t="s">
        <v>60</v>
      </c>
      <c r="D53" s="204"/>
      <c r="E53" s="177"/>
      <c r="F53" s="177"/>
      <c r="G53" s="205"/>
      <c r="O53" s="169">
        <v>1</v>
      </c>
    </row>
    <row r="54" spans="1:104">
      <c r="A54" s="197">
        <v>4</v>
      </c>
      <c r="B54" s="202" t="s">
        <v>593</v>
      </c>
      <c r="C54" s="203" t="s">
        <v>594</v>
      </c>
      <c r="D54" s="204" t="s">
        <v>595</v>
      </c>
      <c r="E54" s="177">
        <v>1</v>
      </c>
      <c r="F54" s="177" t="s">
        <v>3</v>
      </c>
      <c r="G54" s="205" t="e">
        <f>E54*F54</f>
        <v>#VALUE!</v>
      </c>
      <c r="H54" s="146" t="s">
        <v>596</v>
      </c>
      <c r="O54" s="169">
        <v>2</v>
      </c>
      <c r="AA54" s="146">
        <v>1</v>
      </c>
      <c r="AB54" s="146">
        <v>1</v>
      </c>
      <c r="AC54" s="146">
        <v>1</v>
      </c>
      <c r="AZ54" s="146">
        <v>1</v>
      </c>
      <c r="BA54" s="146" t="e">
        <f>IF(AZ54=1,#REF!,0)</f>
        <v>#REF!</v>
      </c>
      <c r="BB54" s="146">
        <f>IF(AZ54=2,#REF!,0)</f>
        <v>0</v>
      </c>
      <c r="BC54" s="146">
        <f>IF(AZ54=3,#REF!,0)</f>
        <v>0</v>
      </c>
      <c r="BD54" s="146">
        <f>IF(AZ54=4,#REF!,0)</f>
        <v>0</v>
      </c>
      <c r="BE54" s="146">
        <f>IF(AZ54=5,#REF!,0)</f>
        <v>0</v>
      </c>
      <c r="CA54" s="176">
        <v>1</v>
      </c>
      <c r="CB54" s="176">
        <v>1</v>
      </c>
      <c r="CZ54" s="146">
        <v>0</v>
      </c>
    </row>
    <row r="55" spans="1:104">
      <c r="A55" s="197">
        <v>5</v>
      </c>
      <c r="B55" s="202" t="s">
        <v>597</v>
      </c>
      <c r="C55" s="203" t="s">
        <v>598</v>
      </c>
      <c r="D55" s="204" t="s">
        <v>595</v>
      </c>
      <c r="E55" s="177">
        <v>1</v>
      </c>
      <c r="F55" s="177" t="s">
        <v>3</v>
      </c>
      <c r="G55" s="205" t="e">
        <f>E55*F55</f>
        <v>#VALUE!</v>
      </c>
      <c r="O55" s="169">
        <v>2</v>
      </c>
      <c r="AA55" s="146">
        <v>1</v>
      </c>
      <c r="AB55" s="146">
        <v>1</v>
      </c>
      <c r="AC55" s="146">
        <v>1</v>
      </c>
      <c r="AZ55" s="146">
        <v>1</v>
      </c>
      <c r="BA55" s="146" t="e">
        <f>IF(AZ55=1,#REF!,0)</f>
        <v>#REF!</v>
      </c>
      <c r="BB55" s="146">
        <f>IF(AZ55=2,#REF!,0)</f>
        <v>0</v>
      </c>
      <c r="BC55" s="146">
        <f>IF(AZ55=3,#REF!,0)</f>
        <v>0</v>
      </c>
      <c r="BD55" s="146">
        <f>IF(AZ55=4,#REF!,0)</f>
        <v>0</v>
      </c>
      <c r="BE55" s="146">
        <f>IF(AZ55=5,#REF!,0)</f>
        <v>0</v>
      </c>
      <c r="CA55" s="176">
        <v>1</v>
      </c>
      <c r="CB55" s="176">
        <v>1</v>
      </c>
      <c r="CZ55" s="146">
        <v>0</v>
      </c>
    </row>
    <row r="56" spans="1:104">
      <c r="A56" s="246"/>
      <c r="B56" s="247" t="s">
        <v>66</v>
      </c>
      <c r="C56" s="248" t="s">
        <v>599</v>
      </c>
      <c r="D56" s="249"/>
      <c r="E56" s="250"/>
      <c r="F56" s="251"/>
      <c r="G56" s="252" t="e">
        <f>SUM(G49:G55)</f>
        <v>#VALUE!</v>
      </c>
      <c r="O56" s="169">
        <v>2</v>
      </c>
      <c r="AA56" s="146">
        <v>1</v>
      </c>
      <c r="AB56" s="146">
        <v>1</v>
      </c>
      <c r="AC56" s="146">
        <v>1</v>
      </c>
      <c r="AZ56" s="146">
        <v>1</v>
      </c>
      <c r="BA56" s="146" t="e">
        <f>IF(AZ56=1,#REF!,0)</f>
        <v>#REF!</v>
      </c>
      <c r="BB56" s="146">
        <f>IF(AZ56=2,#REF!,0)</f>
        <v>0</v>
      </c>
      <c r="BC56" s="146">
        <f>IF(AZ56=3,#REF!,0)</f>
        <v>0</v>
      </c>
      <c r="BD56" s="146">
        <f>IF(AZ56=4,#REF!,0)</f>
        <v>0</v>
      </c>
      <c r="BE56" s="146">
        <f>IF(AZ56=5,#REF!,0)</f>
        <v>0</v>
      </c>
      <c r="CA56" s="176">
        <v>1</v>
      </c>
      <c r="CB56" s="176">
        <v>1</v>
      </c>
      <c r="CZ56" s="146">
        <v>0</v>
      </c>
    </row>
    <row r="57" spans="1:104">
      <c r="A57" s="163" t="s">
        <v>13</v>
      </c>
      <c r="B57" s="164" t="s">
        <v>246</v>
      </c>
      <c r="C57" s="165" t="s">
        <v>364</v>
      </c>
      <c r="D57" s="166"/>
      <c r="E57" s="167"/>
      <c r="F57" s="167"/>
      <c r="G57" s="168"/>
      <c r="O57" s="169">
        <v>2</v>
      </c>
      <c r="AA57" s="146">
        <v>1</v>
      </c>
      <c r="AB57" s="146">
        <v>1</v>
      </c>
      <c r="AC57" s="146">
        <v>1</v>
      </c>
      <c r="AZ57" s="146">
        <v>1</v>
      </c>
      <c r="BA57" s="146" t="e">
        <f>IF(AZ57=1,#REF!,0)</f>
        <v>#REF!</v>
      </c>
      <c r="BB57" s="146">
        <f>IF(AZ57=2,#REF!,0)</f>
        <v>0</v>
      </c>
      <c r="BC57" s="146">
        <f>IF(AZ57=3,#REF!,0)</f>
        <v>0</v>
      </c>
      <c r="BD57" s="146">
        <f>IF(AZ57=4,#REF!,0)</f>
        <v>0</v>
      </c>
      <c r="BE57" s="146">
        <f>IF(AZ57=5,#REF!,0)</f>
        <v>0</v>
      </c>
      <c r="CA57" s="176">
        <v>1</v>
      </c>
      <c r="CB57" s="176">
        <v>1</v>
      </c>
      <c r="CZ57" s="146">
        <v>0</v>
      </c>
    </row>
    <row r="58" spans="1:104">
      <c r="A58" s="170">
        <v>1</v>
      </c>
      <c r="B58" s="171" t="s">
        <v>600</v>
      </c>
      <c r="C58" s="172" t="s">
        <v>601</v>
      </c>
      <c r="D58" s="173" t="s">
        <v>63</v>
      </c>
      <c r="E58" s="174">
        <v>58.3</v>
      </c>
      <c r="F58" s="174" t="s">
        <v>3</v>
      </c>
      <c r="G58" s="175" t="e">
        <f>E58*F58</f>
        <v>#VALUE!</v>
      </c>
      <c r="O58" s="169">
        <v>2</v>
      </c>
      <c r="AA58" s="146">
        <v>1</v>
      </c>
      <c r="AB58" s="146">
        <v>1</v>
      </c>
      <c r="AC58" s="146">
        <v>1</v>
      </c>
      <c r="AZ58" s="146">
        <v>1</v>
      </c>
      <c r="BA58" s="146" t="e">
        <f>IF(AZ58=1,#REF!,0)</f>
        <v>#REF!</v>
      </c>
      <c r="BB58" s="146">
        <f>IF(AZ58=2,#REF!,0)</f>
        <v>0</v>
      </c>
      <c r="BC58" s="146">
        <f>IF(AZ58=3,#REF!,0)</f>
        <v>0</v>
      </c>
      <c r="BD58" s="146">
        <f>IF(AZ58=4,#REF!,0)</f>
        <v>0</v>
      </c>
      <c r="BE58" s="146">
        <f>IF(AZ58=5,#REF!,0)</f>
        <v>0</v>
      </c>
      <c r="CA58" s="176">
        <v>1</v>
      </c>
      <c r="CB58" s="176">
        <v>1</v>
      </c>
      <c r="CZ58" s="146">
        <v>0</v>
      </c>
    </row>
    <row r="59" spans="1:104">
      <c r="A59" s="185"/>
      <c r="B59" s="186" t="s">
        <v>66</v>
      </c>
      <c r="C59" s="187" t="str">
        <f>CONCATENATE(B57," ",C57)</f>
        <v>99 Staveništní přesun hmot</v>
      </c>
      <c r="D59" s="188"/>
      <c r="E59" s="189"/>
      <c r="F59" s="190"/>
      <c r="G59" s="191" t="e">
        <f>SUM(G57:G58)</f>
        <v>#VALUE!</v>
      </c>
      <c r="O59" s="169">
        <v>2</v>
      </c>
      <c r="AA59" s="146">
        <v>1</v>
      </c>
      <c r="AB59" s="146">
        <v>1</v>
      </c>
      <c r="AC59" s="146">
        <v>1</v>
      </c>
      <c r="AZ59" s="146">
        <v>1</v>
      </c>
      <c r="BA59" s="146" t="e">
        <f>IF(AZ59=1,#REF!,0)</f>
        <v>#REF!</v>
      </c>
      <c r="BB59" s="146">
        <f>IF(AZ59=2,#REF!,0)</f>
        <v>0</v>
      </c>
      <c r="BC59" s="146">
        <f>IF(AZ59=3,#REF!,0)</f>
        <v>0</v>
      </c>
      <c r="BD59" s="146">
        <f>IF(AZ59=4,#REF!,0)</f>
        <v>0</v>
      </c>
      <c r="BE59" s="146">
        <f>IF(AZ59=5,#REF!,0)</f>
        <v>0</v>
      </c>
      <c r="CA59" s="176">
        <v>1</v>
      </c>
      <c r="CB59" s="176">
        <v>1</v>
      </c>
      <c r="CZ59" s="146">
        <v>0</v>
      </c>
    </row>
    <row r="60" spans="1:104">
      <c r="E60" s="146"/>
      <c r="M60" s="183" t="s">
        <v>60</v>
      </c>
      <c r="O60" s="169"/>
    </row>
    <row r="61" spans="1:104">
      <c r="E61" s="146"/>
      <c r="O61" s="169">
        <v>2</v>
      </c>
      <c r="AA61" s="146">
        <v>12</v>
      </c>
      <c r="AB61" s="146">
        <v>0</v>
      </c>
      <c r="AC61" s="146">
        <v>38</v>
      </c>
      <c r="AZ61" s="146">
        <v>1</v>
      </c>
      <c r="BA61" s="146" t="e">
        <f>IF(AZ61=1,#REF!,0)</f>
        <v>#REF!</v>
      </c>
      <c r="BB61" s="146">
        <f>IF(AZ61=2,#REF!,0)</f>
        <v>0</v>
      </c>
      <c r="BC61" s="146">
        <f>IF(AZ61=3,#REF!,0)</f>
        <v>0</v>
      </c>
      <c r="BD61" s="146">
        <f>IF(AZ61=4,#REF!,0)</f>
        <v>0</v>
      </c>
      <c r="BE61" s="146">
        <f>IF(AZ61=5,#REF!,0)</f>
        <v>0</v>
      </c>
      <c r="CA61" s="176">
        <v>12</v>
      </c>
      <c r="CB61" s="176">
        <v>0</v>
      </c>
      <c r="CZ61" s="146">
        <v>0</v>
      </c>
    </row>
    <row r="62" spans="1:104" ht="12.6" customHeight="1">
      <c r="E62" s="146"/>
      <c r="O62" s="169">
        <v>2</v>
      </c>
      <c r="AA62" s="146">
        <v>12</v>
      </c>
      <c r="AB62" s="146">
        <v>0</v>
      </c>
      <c r="AC62" s="146">
        <v>39</v>
      </c>
      <c r="AZ62" s="146">
        <v>1</v>
      </c>
      <c r="BA62" s="146" t="e">
        <f>IF(AZ62=1,#REF!,0)</f>
        <v>#REF!</v>
      </c>
      <c r="BB62" s="146">
        <f>IF(AZ62=2,#REF!,0)</f>
        <v>0</v>
      </c>
      <c r="BC62" s="146">
        <f>IF(AZ62=3,#REF!,0)</f>
        <v>0</v>
      </c>
      <c r="BD62" s="146">
        <f>IF(AZ62=4,#REF!,0)</f>
        <v>0</v>
      </c>
      <c r="BE62" s="146">
        <f>IF(AZ62=5,#REF!,0)</f>
        <v>0</v>
      </c>
      <c r="CA62" s="176">
        <v>12</v>
      </c>
      <c r="CB62" s="176">
        <v>0</v>
      </c>
      <c r="CZ62" s="146">
        <v>0</v>
      </c>
    </row>
    <row r="63" spans="1:104">
      <c r="E63" s="146"/>
      <c r="O63" s="169">
        <v>2</v>
      </c>
      <c r="AA63" s="146">
        <v>12</v>
      </c>
      <c r="AB63" s="146">
        <v>0</v>
      </c>
      <c r="AC63" s="146">
        <v>42</v>
      </c>
      <c r="AZ63" s="146">
        <v>1</v>
      </c>
      <c r="BA63" s="146" t="e">
        <f>IF(AZ63=1,#REF!,0)</f>
        <v>#REF!</v>
      </c>
      <c r="BB63" s="146">
        <f>IF(AZ63=2,#REF!,0)</f>
        <v>0</v>
      </c>
      <c r="BC63" s="146">
        <f>IF(AZ63=3,#REF!,0)</f>
        <v>0</v>
      </c>
      <c r="BD63" s="146">
        <f>IF(AZ63=4,#REF!,0)</f>
        <v>0</v>
      </c>
      <c r="BE63" s="146">
        <f>IF(AZ63=5,#REF!,0)</f>
        <v>0</v>
      </c>
      <c r="CA63" s="176">
        <v>12</v>
      </c>
      <c r="CB63" s="176">
        <v>0</v>
      </c>
      <c r="CZ63" s="146">
        <v>0</v>
      </c>
    </row>
    <row r="64" spans="1:104">
      <c r="E64" s="146"/>
      <c r="O64" s="169">
        <v>2</v>
      </c>
      <c r="AA64" s="146">
        <v>12</v>
      </c>
      <c r="AB64" s="146">
        <v>0</v>
      </c>
      <c r="AC64" s="146">
        <v>43</v>
      </c>
      <c r="AZ64" s="146">
        <v>1</v>
      </c>
      <c r="BA64" s="146" t="e">
        <f>IF(AZ64=1,#REF!,0)</f>
        <v>#REF!</v>
      </c>
      <c r="BB64" s="146">
        <f>IF(AZ64=2,#REF!,0)</f>
        <v>0</v>
      </c>
      <c r="BC64" s="146">
        <f>IF(AZ64=3,#REF!,0)</f>
        <v>0</v>
      </c>
      <c r="BD64" s="146">
        <f>IF(AZ64=4,#REF!,0)</f>
        <v>0</v>
      </c>
      <c r="BE64" s="146">
        <f>IF(AZ64=5,#REF!,0)</f>
        <v>0</v>
      </c>
      <c r="CA64" s="176">
        <v>12</v>
      </c>
      <c r="CB64" s="176">
        <v>0</v>
      </c>
      <c r="CZ64" s="146">
        <v>0</v>
      </c>
    </row>
    <row r="65" spans="5:104">
      <c r="E65" s="146"/>
      <c r="O65" s="169">
        <v>2</v>
      </c>
      <c r="AA65" s="146">
        <v>12</v>
      </c>
      <c r="AB65" s="146">
        <v>0</v>
      </c>
      <c r="AC65" s="146">
        <v>44</v>
      </c>
      <c r="AZ65" s="146">
        <v>1</v>
      </c>
      <c r="BA65" s="146" t="e">
        <f>IF(AZ65=1,#REF!,0)</f>
        <v>#REF!</v>
      </c>
      <c r="BB65" s="146">
        <f>IF(AZ65=2,#REF!,0)</f>
        <v>0</v>
      </c>
      <c r="BC65" s="146">
        <f>IF(AZ65=3,#REF!,0)</f>
        <v>0</v>
      </c>
      <c r="BD65" s="146">
        <f>IF(AZ65=4,#REF!,0)</f>
        <v>0</v>
      </c>
      <c r="BE65" s="146">
        <f>IF(AZ65=5,#REF!,0)</f>
        <v>0</v>
      </c>
      <c r="CA65" s="176">
        <v>12</v>
      </c>
      <c r="CB65" s="176">
        <v>0</v>
      </c>
      <c r="CZ65" s="146">
        <v>0</v>
      </c>
    </row>
    <row r="66" spans="5:104">
      <c r="E66" s="146"/>
      <c r="O66" s="169">
        <v>2</v>
      </c>
      <c r="AA66" s="146">
        <v>12</v>
      </c>
      <c r="AB66" s="146">
        <v>0</v>
      </c>
      <c r="AC66" s="146">
        <v>45</v>
      </c>
      <c r="AZ66" s="146">
        <v>1</v>
      </c>
      <c r="BA66" s="146" t="e">
        <f>IF(AZ66=1,#REF!,0)</f>
        <v>#REF!</v>
      </c>
      <c r="BB66" s="146">
        <f>IF(AZ66=2,#REF!,0)</f>
        <v>0</v>
      </c>
      <c r="BC66" s="146">
        <f>IF(AZ66=3,#REF!,0)</f>
        <v>0</v>
      </c>
      <c r="BD66" s="146">
        <f>IF(AZ66=4,#REF!,0)</f>
        <v>0</v>
      </c>
      <c r="BE66" s="146">
        <f>IF(AZ66=5,#REF!,0)</f>
        <v>0</v>
      </c>
      <c r="CA66" s="176">
        <v>12</v>
      </c>
      <c r="CB66" s="176">
        <v>0</v>
      </c>
      <c r="CZ66" s="146">
        <v>0</v>
      </c>
    </row>
    <row r="67" spans="5:104">
      <c r="E67" s="146"/>
      <c r="O67" s="169">
        <v>2</v>
      </c>
      <c r="AA67" s="146">
        <v>12</v>
      </c>
      <c r="AB67" s="146">
        <v>0</v>
      </c>
      <c r="AC67" s="146">
        <v>46</v>
      </c>
      <c r="AZ67" s="146">
        <v>1</v>
      </c>
      <c r="BA67" s="146" t="e">
        <f>IF(AZ67=1,#REF!,0)</f>
        <v>#REF!</v>
      </c>
      <c r="BB67" s="146">
        <f>IF(AZ67=2,#REF!,0)</f>
        <v>0</v>
      </c>
      <c r="BC67" s="146">
        <f>IF(AZ67=3,#REF!,0)</f>
        <v>0</v>
      </c>
      <c r="BD67" s="146">
        <f>IF(AZ67=4,#REF!,0)</f>
        <v>0</v>
      </c>
      <c r="BE67" s="146">
        <f>IF(AZ67=5,#REF!,0)</f>
        <v>0</v>
      </c>
      <c r="CA67" s="176">
        <v>12</v>
      </c>
      <c r="CB67" s="176">
        <v>0</v>
      </c>
      <c r="CZ67" s="146">
        <v>0</v>
      </c>
    </row>
    <row r="68" spans="5:104">
      <c r="E68" s="146"/>
      <c r="O68" s="169">
        <v>2</v>
      </c>
      <c r="AA68" s="146">
        <v>12</v>
      </c>
      <c r="AB68" s="146">
        <v>0</v>
      </c>
      <c r="AC68" s="146">
        <v>47</v>
      </c>
      <c r="AZ68" s="146">
        <v>1</v>
      </c>
      <c r="BA68" s="146" t="e">
        <f>IF(AZ68=1,#REF!,0)</f>
        <v>#REF!</v>
      </c>
      <c r="BB68" s="146">
        <f>IF(AZ68=2,#REF!,0)</f>
        <v>0</v>
      </c>
      <c r="BC68" s="146">
        <f>IF(AZ68=3,#REF!,0)</f>
        <v>0</v>
      </c>
      <c r="BD68" s="146">
        <f>IF(AZ68=4,#REF!,0)</f>
        <v>0</v>
      </c>
      <c r="BE68" s="146">
        <f>IF(AZ68=5,#REF!,0)</f>
        <v>0</v>
      </c>
      <c r="CA68" s="176">
        <v>12</v>
      </c>
      <c r="CB68" s="176">
        <v>0</v>
      </c>
      <c r="CZ68" s="146">
        <v>0</v>
      </c>
    </row>
    <row r="69" spans="5:104">
      <c r="E69" s="146"/>
      <c r="F69" s="183" t="s">
        <v>60</v>
      </c>
      <c r="O69" s="169">
        <v>2</v>
      </c>
      <c r="AA69" s="146">
        <v>12</v>
      </c>
      <c r="AB69" s="146">
        <v>0</v>
      </c>
      <c r="AC69" s="146">
        <v>48</v>
      </c>
      <c r="AZ69" s="146">
        <v>1</v>
      </c>
      <c r="BA69" s="146" t="e">
        <f>IF(AZ69=1,#REF!,0)</f>
        <v>#REF!</v>
      </c>
      <c r="BB69" s="146">
        <f>IF(AZ69=2,#REF!,0)</f>
        <v>0</v>
      </c>
      <c r="BC69" s="146">
        <f>IF(AZ69=3,#REF!,0)</f>
        <v>0</v>
      </c>
      <c r="BD69" s="146">
        <f>IF(AZ69=4,#REF!,0)</f>
        <v>0</v>
      </c>
      <c r="BE69" s="146">
        <f>IF(AZ69=5,#REF!,0)</f>
        <v>0</v>
      </c>
      <c r="CA69" s="176">
        <v>12</v>
      </c>
      <c r="CB69" s="176">
        <v>0</v>
      </c>
      <c r="CZ69" s="146">
        <v>0</v>
      </c>
    </row>
    <row r="70" spans="5:104">
      <c r="E70" s="146"/>
      <c r="O70" s="169">
        <v>2</v>
      </c>
      <c r="AA70" s="146">
        <v>12</v>
      </c>
      <c r="AB70" s="146">
        <v>0</v>
      </c>
      <c r="AC70" s="146">
        <v>49</v>
      </c>
      <c r="AZ70" s="146">
        <v>1</v>
      </c>
      <c r="BA70" s="146" t="e">
        <f>IF(AZ70=1,#REF!,0)</f>
        <v>#REF!</v>
      </c>
      <c r="BB70" s="146">
        <f>IF(AZ70=2,#REF!,0)</f>
        <v>0</v>
      </c>
      <c r="BC70" s="146">
        <f>IF(AZ70=3,#REF!,0)</f>
        <v>0</v>
      </c>
      <c r="BD70" s="146">
        <f>IF(AZ70=4,#REF!,0)</f>
        <v>0</v>
      </c>
      <c r="BE70" s="146">
        <f>IF(AZ70=5,#REF!,0)</f>
        <v>0</v>
      </c>
      <c r="CA70" s="176">
        <v>12</v>
      </c>
      <c r="CB70" s="176">
        <v>0</v>
      </c>
      <c r="CZ70" s="146">
        <v>0</v>
      </c>
    </row>
    <row r="71" spans="5:104">
      <c r="E71" s="146"/>
      <c r="O71" s="169">
        <v>2</v>
      </c>
      <c r="AA71" s="146">
        <v>12</v>
      </c>
      <c r="AB71" s="146">
        <v>0</v>
      </c>
      <c r="AC71" s="146">
        <v>50</v>
      </c>
      <c r="AZ71" s="146">
        <v>1</v>
      </c>
      <c r="BA71" s="146" t="e">
        <f>IF(AZ71=1,#REF!,0)</f>
        <v>#REF!</v>
      </c>
      <c r="BB71" s="146">
        <f>IF(AZ71=2,#REF!,0)</f>
        <v>0</v>
      </c>
      <c r="BC71" s="146">
        <f>IF(AZ71=3,#REF!,0)</f>
        <v>0</v>
      </c>
      <c r="BD71" s="146">
        <f>IF(AZ71=4,#REF!,0)</f>
        <v>0</v>
      </c>
      <c r="BE71" s="146">
        <f>IF(AZ71=5,#REF!,0)</f>
        <v>0</v>
      </c>
      <c r="CA71" s="176">
        <v>12</v>
      </c>
      <c r="CB71" s="176">
        <v>0</v>
      </c>
      <c r="CZ71" s="146">
        <v>0</v>
      </c>
    </row>
    <row r="72" spans="5:104">
      <c r="E72" s="146"/>
      <c r="O72" s="169">
        <v>2</v>
      </c>
      <c r="AA72" s="146">
        <v>12</v>
      </c>
      <c r="AB72" s="146">
        <v>0</v>
      </c>
      <c r="AC72" s="146">
        <v>51</v>
      </c>
      <c r="AZ72" s="146">
        <v>1</v>
      </c>
      <c r="BA72" s="146" t="e">
        <f>IF(AZ72=1,#REF!,0)</f>
        <v>#REF!</v>
      </c>
      <c r="BB72" s="146">
        <f>IF(AZ72=2,#REF!,0)</f>
        <v>0</v>
      </c>
      <c r="BC72" s="146">
        <f>IF(AZ72=3,#REF!,0)</f>
        <v>0</v>
      </c>
      <c r="BD72" s="146">
        <f>IF(AZ72=4,#REF!,0)</f>
        <v>0</v>
      </c>
      <c r="BE72" s="146">
        <f>IF(AZ72=5,#REF!,0)</f>
        <v>0</v>
      </c>
      <c r="CA72" s="176">
        <v>12</v>
      </c>
      <c r="CB72" s="176">
        <v>0</v>
      </c>
      <c r="CZ72" s="146">
        <v>0</v>
      </c>
    </row>
    <row r="73" spans="5:104">
      <c r="E73" s="146"/>
      <c r="O73" s="169">
        <v>2</v>
      </c>
      <c r="AA73" s="146">
        <v>12</v>
      </c>
      <c r="AB73" s="146">
        <v>0</v>
      </c>
      <c r="AC73" s="146">
        <v>52</v>
      </c>
      <c r="AZ73" s="146">
        <v>1</v>
      </c>
      <c r="BA73" s="146" t="e">
        <f>IF(AZ73=1,#REF!,0)</f>
        <v>#REF!</v>
      </c>
      <c r="BB73" s="146">
        <f>IF(AZ73=2,#REF!,0)</f>
        <v>0</v>
      </c>
      <c r="BC73" s="146">
        <f>IF(AZ73=3,#REF!,0)</f>
        <v>0</v>
      </c>
      <c r="BD73" s="146">
        <f>IF(AZ73=4,#REF!,0)</f>
        <v>0</v>
      </c>
      <c r="BE73" s="146">
        <f>IF(AZ73=5,#REF!,0)</f>
        <v>0</v>
      </c>
      <c r="CA73" s="176">
        <v>12</v>
      </c>
      <c r="CB73" s="176">
        <v>0</v>
      </c>
      <c r="CZ73" s="146">
        <v>0</v>
      </c>
    </row>
    <row r="74" spans="5:104">
      <c r="E74" s="146"/>
      <c r="O74" s="169">
        <v>2</v>
      </c>
      <c r="AA74" s="146">
        <v>12</v>
      </c>
      <c r="AB74" s="146">
        <v>0</v>
      </c>
      <c r="AC74" s="146">
        <v>53</v>
      </c>
      <c r="AZ74" s="146">
        <v>1</v>
      </c>
      <c r="BA74" s="146" t="e">
        <f>IF(AZ74=1,#REF!,0)</f>
        <v>#REF!</v>
      </c>
      <c r="BB74" s="146">
        <f>IF(AZ74=2,#REF!,0)</f>
        <v>0</v>
      </c>
      <c r="BC74" s="146">
        <f>IF(AZ74=3,#REF!,0)</f>
        <v>0</v>
      </c>
      <c r="BD74" s="146">
        <f>IF(AZ74=4,#REF!,0)</f>
        <v>0</v>
      </c>
      <c r="BE74" s="146">
        <f>IF(AZ74=5,#REF!,0)</f>
        <v>0</v>
      </c>
      <c r="CA74" s="176">
        <v>12</v>
      </c>
      <c r="CB74" s="176">
        <v>0</v>
      </c>
      <c r="CZ74" s="146">
        <v>0</v>
      </c>
    </row>
    <row r="75" spans="5:104">
      <c r="E75" s="146"/>
      <c r="O75" s="169">
        <v>2</v>
      </c>
      <c r="AA75" s="146">
        <v>12</v>
      </c>
      <c r="AB75" s="146">
        <v>0</v>
      </c>
      <c r="AC75" s="146">
        <v>54</v>
      </c>
      <c r="AZ75" s="146">
        <v>1</v>
      </c>
      <c r="BA75" s="146" t="e">
        <f>IF(AZ75=1,#REF!,0)</f>
        <v>#REF!</v>
      </c>
      <c r="BB75" s="146">
        <f>IF(AZ75=2,#REF!,0)</f>
        <v>0</v>
      </c>
      <c r="BC75" s="146">
        <f>IF(AZ75=3,#REF!,0)</f>
        <v>0</v>
      </c>
      <c r="BD75" s="146">
        <f>IF(AZ75=4,#REF!,0)</f>
        <v>0</v>
      </c>
      <c r="BE75" s="146">
        <f>IF(AZ75=5,#REF!,0)</f>
        <v>0</v>
      </c>
      <c r="CA75" s="176">
        <v>12</v>
      </c>
      <c r="CB75" s="176">
        <v>0</v>
      </c>
      <c r="CZ75" s="146">
        <v>0</v>
      </c>
    </row>
    <row r="76" spans="5:104">
      <c r="E76" s="146"/>
      <c r="O76" s="169">
        <v>4</v>
      </c>
      <c r="BA76" s="184" t="e">
        <f>SUM(BA53:BA75)</f>
        <v>#REF!</v>
      </c>
      <c r="BB76" s="184">
        <f>SUM(BB53:BB75)</f>
        <v>0</v>
      </c>
      <c r="BC76" s="184">
        <f>SUM(BC53:BC75)</f>
        <v>0</v>
      </c>
      <c r="BD76" s="184">
        <f>SUM(BD53:BD75)</f>
        <v>0</v>
      </c>
      <c r="BE76" s="184">
        <f>SUM(BE53:BE75)</f>
        <v>0</v>
      </c>
    </row>
    <row r="77" spans="5:104">
      <c r="E77" s="146"/>
      <c r="O77" s="169">
        <v>1</v>
      </c>
    </row>
    <row r="78" spans="5:104">
      <c r="E78" s="146"/>
      <c r="O78" s="169">
        <v>2</v>
      </c>
      <c r="AA78" s="146">
        <v>1</v>
      </c>
      <c r="AB78" s="146">
        <v>1</v>
      </c>
      <c r="AC78" s="146">
        <v>1</v>
      </c>
      <c r="AZ78" s="146">
        <v>1</v>
      </c>
      <c r="BA78" s="146" t="e">
        <f>IF(AZ78=1,#REF!,0)</f>
        <v>#REF!</v>
      </c>
      <c r="BB78" s="146">
        <f>IF(AZ78=2,#REF!,0)</f>
        <v>0</v>
      </c>
      <c r="BC78" s="146">
        <f>IF(AZ78=3,#REF!,0)</f>
        <v>0</v>
      </c>
      <c r="BD78" s="146">
        <f>IF(AZ78=4,#REF!,0)</f>
        <v>0</v>
      </c>
      <c r="BE78" s="146">
        <f>IF(AZ78=5,#REF!,0)</f>
        <v>0</v>
      </c>
      <c r="CA78" s="176">
        <v>1</v>
      </c>
      <c r="CB78" s="176">
        <v>1</v>
      </c>
      <c r="CZ78" s="146">
        <v>7.3349999999999999E-2</v>
      </c>
    </row>
    <row r="79" spans="5:104">
      <c r="E79" s="146"/>
      <c r="O79" s="169">
        <v>2</v>
      </c>
      <c r="AA79" s="146">
        <v>1</v>
      </c>
      <c r="AB79" s="146">
        <v>1</v>
      </c>
      <c r="AC79" s="146">
        <v>1</v>
      </c>
      <c r="AZ79" s="146">
        <v>1</v>
      </c>
      <c r="BA79" s="146" t="e">
        <f>IF(AZ79=1,#REF!,0)</f>
        <v>#REF!</v>
      </c>
      <c r="BB79" s="146">
        <f>IF(AZ79=2,#REF!,0)</f>
        <v>0</v>
      </c>
      <c r="BC79" s="146">
        <f>IF(AZ79=3,#REF!,0)</f>
        <v>0</v>
      </c>
      <c r="BD79" s="146">
        <f>IF(AZ79=4,#REF!,0)</f>
        <v>0</v>
      </c>
      <c r="BE79" s="146">
        <f>IF(AZ79=5,#REF!,0)</f>
        <v>0</v>
      </c>
      <c r="CA79" s="176">
        <v>1</v>
      </c>
      <c r="CB79" s="176">
        <v>1</v>
      </c>
      <c r="CZ79" s="146">
        <v>0</v>
      </c>
    </row>
    <row r="80" spans="5:104">
      <c r="E80" s="146"/>
      <c r="H80" s="169">
        <v>2</v>
      </c>
      <c r="T80" s="146">
        <v>1</v>
      </c>
      <c r="U80" s="146">
        <v>1</v>
      </c>
      <c r="V80" s="146">
        <v>1</v>
      </c>
      <c r="AS80" s="146">
        <v>1</v>
      </c>
      <c r="AT80" s="146" t="e">
        <f>IF(AS80=1,#REF!,0)</f>
        <v>#REF!</v>
      </c>
      <c r="AU80" s="146">
        <f>IF(AS80=2,#REF!,0)</f>
        <v>0</v>
      </c>
      <c r="AV80" s="146">
        <f>IF(AS80=3,#REF!,0)</f>
        <v>0</v>
      </c>
      <c r="AW80" s="146">
        <f>IF(AS80=4,#REF!,0)</f>
        <v>0</v>
      </c>
      <c r="AX80" s="146">
        <f>IF(AS80=5,#REF!,0)</f>
        <v>0</v>
      </c>
      <c r="BT80" s="176">
        <v>1</v>
      </c>
      <c r="BU80" s="176">
        <v>1</v>
      </c>
      <c r="CS80" s="146">
        <v>0</v>
      </c>
    </row>
    <row r="81" spans="1:104">
      <c r="E81" s="146"/>
      <c r="H81" s="169">
        <v>2</v>
      </c>
      <c r="T81" s="146">
        <v>1</v>
      </c>
      <c r="U81" s="146">
        <v>1</v>
      </c>
      <c r="V81" s="146">
        <v>1</v>
      </c>
      <c r="AS81" s="146">
        <v>1</v>
      </c>
      <c r="AT81" s="146" t="e">
        <f>IF(AS81=1,#REF!,0)</f>
        <v>#REF!</v>
      </c>
      <c r="AU81" s="146">
        <f>IF(AS81=2,#REF!,0)</f>
        <v>0</v>
      </c>
      <c r="AV81" s="146">
        <f>IF(AS81=3,#REF!,0)</f>
        <v>0</v>
      </c>
      <c r="AW81" s="146">
        <f>IF(AS81=4,#REF!,0)</f>
        <v>0</v>
      </c>
      <c r="AX81" s="146">
        <f>IF(AS81=5,#REF!,0)</f>
        <v>0</v>
      </c>
      <c r="BT81" s="176">
        <v>1</v>
      </c>
      <c r="BU81" s="176">
        <v>1</v>
      </c>
      <c r="CS81" s="146">
        <v>0</v>
      </c>
    </row>
    <row r="82" spans="1:104">
      <c r="A82" s="233"/>
      <c r="B82" s="233"/>
      <c r="C82" s="233"/>
      <c r="E82" s="146"/>
      <c r="H82" s="169">
        <v>2</v>
      </c>
      <c r="T82" s="146">
        <v>1</v>
      </c>
      <c r="U82" s="146">
        <v>1</v>
      </c>
      <c r="V82" s="146">
        <v>1</v>
      </c>
      <c r="AS82" s="146">
        <v>1</v>
      </c>
      <c r="AT82" s="146" t="e">
        <f>IF(AS82=1,#REF!,0)</f>
        <v>#REF!</v>
      </c>
      <c r="AU82" s="146">
        <f>IF(AS82=2,#REF!,0)</f>
        <v>0</v>
      </c>
      <c r="AV82" s="146">
        <f>IF(AS82=3,#REF!,0)</f>
        <v>0</v>
      </c>
      <c r="AW82" s="146">
        <f>IF(AS82=4,#REF!,0)</f>
        <v>0</v>
      </c>
      <c r="AX82" s="146">
        <f>IF(AS82=5,#REF!,0)</f>
        <v>0</v>
      </c>
      <c r="BT82" s="176">
        <v>1</v>
      </c>
      <c r="BU82" s="176">
        <v>1</v>
      </c>
      <c r="CS82" s="146">
        <v>1.7000000000000001E-4</v>
      </c>
    </row>
    <row r="83" spans="1:104">
      <c r="A83" s="233"/>
      <c r="B83" s="233"/>
      <c r="C83" s="233"/>
      <c r="E83" s="146"/>
      <c r="H83" s="169">
        <v>2</v>
      </c>
      <c r="T83" s="146">
        <v>1</v>
      </c>
      <c r="U83" s="146">
        <v>1</v>
      </c>
      <c r="V83" s="146">
        <v>1</v>
      </c>
      <c r="AS83" s="146">
        <v>1</v>
      </c>
      <c r="AT83" s="146" t="e">
        <f>IF(AS83=1,#REF!,0)</f>
        <v>#REF!</v>
      </c>
      <c r="AU83" s="146">
        <f>IF(AS83=2,#REF!,0)</f>
        <v>0</v>
      </c>
      <c r="AV83" s="146">
        <f>IF(AS83=3,#REF!,0)</f>
        <v>0</v>
      </c>
      <c r="AW83" s="146">
        <f>IF(AS83=4,#REF!,0)</f>
        <v>0</v>
      </c>
      <c r="AX83" s="146">
        <f>IF(AS83=5,#REF!,0)</f>
        <v>0</v>
      </c>
      <c r="BT83" s="176">
        <v>1</v>
      </c>
      <c r="BU83" s="176">
        <v>1</v>
      </c>
      <c r="CS83" s="146">
        <v>0</v>
      </c>
    </row>
    <row r="84" spans="1:104">
      <c r="A84" s="233"/>
      <c r="B84" s="233"/>
      <c r="C84" s="233"/>
      <c r="E84" s="146"/>
      <c r="H84" s="169">
        <v>2</v>
      </c>
      <c r="T84" s="146">
        <v>1</v>
      </c>
      <c r="U84" s="146">
        <v>1</v>
      </c>
      <c r="V84" s="146">
        <v>1</v>
      </c>
      <c r="AS84" s="146">
        <v>1</v>
      </c>
      <c r="AT84" s="146" t="e">
        <f>IF(AS84=1,#REF!,0)</f>
        <v>#REF!</v>
      </c>
      <c r="AU84" s="146">
        <f>IF(AS84=2,#REF!,0)</f>
        <v>0</v>
      </c>
      <c r="AV84" s="146">
        <f>IF(AS84=3,#REF!,0)</f>
        <v>0</v>
      </c>
      <c r="AW84" s="146">
        <f>IF(AS84=4,#REF!,0)</f>
        <v>0</v>
      </c>
      <c r="AX84" s="146">
        <f>IF(AS84=5,#REF!,0)</f>
        <v>0</v>
      </c>
      <c r="BT84" s="176">
        <v>1</v>
      </c>
      <c r="BU84" s="176">
        <v>1</v>
      </c>
      <c r="CS84" s="146">
        <v>0</v>
      </c>
    </row>
    <row r="85" spans="1:104">
      <c r="A85" s="233"/>
      <c r="B85" s="233"/>
      <c r="C85" s="233"/>
      <c r="E85" s="146"/>
      <c r="H85" s="169">
        <v>2</v>
      </c>
      <c r="T85" s="146">
        <v>1</v>
      </c>
      <c r="U85" s="146">
        <v>1</v>
      </c>
      <c r="V85" s="146">
        <v>1</v>
      </c>
      <c r="AS85" s="146">
        <v>1</v>
      </c>
      <c r="AT85" s="146" t="e">
        <f>IF(AS85=1,#REF!,0)</f>
        <v>#REF!</v>
      </c>
      <c r="AU85" s="146">
        <f>IF(AS85=2,#REF!,0)</f>
        <v>0</v>
      </c>
      <c r="AV85" s="146">
        <f>IF(AS85=3,#REF!,0)</f>
        <v>0</v>
      </c>
      <c r="AW85" s="146">
        <f>IF(AS85=4,#REF!,0)</f>
        <v>0</v>
      </c>
      <c r="AX85" s="146">
        <f>IF(AS85=5,#REF!,0)</f>
        <v>0</v>
      </c>
      <c r="BT85" s="176">
        <v>1</v>
      </c>
      <c r="BU85" s="176">
        <v>1</v>
      </c>
      <c r="CS85" s="146">
        <v>7.0200000000000002E-3</v>
      </c>
    </row>
    <row r="86" spans="1:104">
      <c r="E86" s="146"/>
      <c r="H86" s="169">
        <v>2</v>
      </c>
      <c r="T86" s="146">
        <v>1</v>
      </c>
      <c r="U86" s="146">
        <v>1</v>
      </c>
      <c r="V86" s="146">
        <v>1</v>
      </c>
      <c r="AS86" s="146">
        <v>1</v>
      </c>
      <c r="AT86" s="146" t="e">
        <f>IF(AS86=1,G39,0)</f>
        <v>#VALUE!</v>
      </c>
      <c r="AU86" s="146">
        <f>IF(AS86=2,G39,0)</f>
        <v>0</v>
      </c>
      <c r="AV86" s="146">
        <f>IF(AS86=3,G39,0)</f>
        <v>0</v>
      </c>
      <c r="AW86" s="146">
        <f>IF(AS86=4,G39,0)</f>
        <v>0</v>
      </c>
      <c r="AX86" s="146">
        <f>IF(AS86=5,G39,0)</f>
        <v>0</v>
      </c>
      <c r="BT86" s="176">
        <v>1</v>
      </c>
      <c r="BU86" s="176">
        <v>1</v>
      </c>
      <c r="CS86" s="146">
        <v>7.0200000000000002E-3</v>
      </c>
    </row>
    <row r="87" spans="1:104">
      <c r="E87" s="146"/>
      <c r="H87" s="169">
        <v>2</v>
      </c>
      <c r="T87" s="146">
        <v>1</v>
      </c>
      <c r="U87" s="146">
        <v>1</v>
      </c>
      <c r="V87" s="146">
        <v>1</v>
      </c>
      <c r="AS87" s="146">
        <v>1</v>
      </c>
      <c r="AT87" s="146" t="e">
        <f>IF(AS87=1,#REF!,0)</f>
        <v>#REF!</v>
      </c>
      <c r="AU87" s="146">
        <f>IF(AS87=2,#REF!,0)</f>
        <v>0</v>
      </c>
      <c r="AV87" s="146">
        <f>IF(AS87=3,#REF!,0)</f>
        <v>0</v>
      </c>
      <c r="AW87" s="146">
        <f>IF(AS87=4,#REF!,0)</f>
        <v>0</v>
      </c>
      <c r="AX87" s="146">
        <f>IF(AS87=5,#REF!,0)</f>
        <v>0</v>
      </c>
      <c r="BT87" s="176">
        <v>1</v>
      </c>
      <c r="BU87" s="176">
        <v>1</v>
      </c>
      <c r="CS87" s="146">
        <v>7.0200000000000002E-3</v>
      </c>
    </row>
    <row r="88" spans="1:104">
      <c r="E88" s="146"/>
      <c r="H88" s="169">
        <v>2</v>
      </c>
      <c r="T88" s="146">
        <v>1</v>
      </c>
      <c r="U88" s="146">
        <v>1</v>
      </c>
      <c r="V88" s="146">
        <v>1</v>
      </c>
      <c r="AS88" s="146">
        <v>1</v>
      </c>
      <c r="AT88" s="146" t="e">
        <f>IF(AS88=1,#REF!,0)</f>
        <v>#REF!</v>
      </c>
      <c r="AU88" s="146">
        <f>IF(AS88=2,#REF!,0)</f>
        <v>0</v>
      </c>
      <c r="AV88" s="146">
        <f>IF(AS88=3,#REF!,0)</f>
        <v>0</v>
      </c>
      <c r="AW88" s="146">
        <f>IF(AS88=4,#REF!,0)</f>
        <v>0</v>
      </c>
      <c r="AX88" s="146">
        <f>IF(AS88=5,#REF!,0)</f>
        <v>0</v>
      </c>
      <c r="BT88" s="176">
        <v>1</v>
      </c>
      <c r="BU88" s="176">
        <v>1</v>
      </c>
      <c r="CS88" s="146">
        <v>0</v>
      </c>
    </row>
    <row r="89" spans="1:104">
      <c r="E89" s="146"/>
      <c r="H89" s="169"/>
    </row>
    <row r="90" spans="1:104">
      <c r="E90" s="146"/>
      <c r="H90" s="169">
        <v>2</v>
      </c>
      <c r="T90" s="146">
        <v>12</v>
      </c>
      <c r="U90" s="146">
        <v>0</v>
      </c>
      <c r="V90" s="146">
        <v>66</v>
      </c>
      <c r="AS90" s="146">
        <v>1</v>
      </c>
      <c r="AT90" s="146" t="e">
        <f>IF(AS90=1,#REF!,0)</f>
        <v>#REF!</v>
      </c>
      <c r="AU90" s="146">
        <f>IF(AS90=2,#REF!,0)</f>
        <v>0</v>
      </c>
      <c r="AV90" s="146">
        <f>IF(AS90=3,#REF!,0)</f>
        <v>0</v>
      </c>
      <c r="AW90" s="146">
        <f>IF(AS90=4,#REF!,0)</f>
        <v>0</v>
      </c>
      <c r="AX90" s="146">
        <f>IF(AS90=5,#REF!,0)</f>
        <v>0</v>
      </c>
      <c r="BT90" s="176">
        <v>12</v>
      </c>
      <c r="BU90" s="176">
        <v>0</v>
      </c>
      <c r="CS90" s="146">
        <v>0</v>
      </c>
    </row>
    <row r="91" spans="1:104">
      <c r="E91" s="146"/>
      <c r="O91" s="169">
        <v>2</v>
      </c>
      <c r="AA91" s="146">
        <v>12</v>
      </c>
      <c r="AB91" s="146">
        <v>0</v>
      </c>
      <c r="AC91" s="146">
        <v>67</v>
      </c>
      <c r="AZ91" s="146">
        <v>1</v>
      </c>
      <c r="BA91" s="146" t="e">
        <f>IF(AZ91=1,#REF!,0)</f>
        <v>#REF!</v>
      </c>
      <c r="BB91" s="146">
        <f>IF(AZ91=2,#REF!,0)</f>
        <v>0</v>
      </c>
      <c r="BC91" s="146">
        <f>IF(AZ91=3,#REF!,0)</f>
        <v>0</v>
      </c>
      <c r="BD91" s="146">
        <f>IF(AZ91=4,#REF!,0)</f>
        <v>0</v>
      </c>
      <c r="BE91" s="146">
        <f>IF(AZ91=5,#REF!,0)</f>
        <v>0</v>
      </c>
      <c r="CA91" s="176">
        <v>12</v>
      </c>
      <c r="CB91" s="176">
        <v>0</v>
      </c>
      <c r="CZ91" s="146">
        <v>0</v>
      </c>
    </row>
    <row r="92" spans="1:104">
      <c r="E92" s="146"/>
      <c r="O92" s="169">
        <v>2</v>
      </c>
      <c r="AA92" s="146">
        <v>12</v>
      </c>
      <c r="AB92" s="146">
        <v>0</v>
      </c>
      <c r="AC92" s="146">
        <v>68</v>
      </c>
      <c r="AZ92" s="146">
        <v>1</v>
      </c>
      <c r="BA92" s="146" t="e">
        <f>IF(AZ92=1,#REF!,0)</f>
        <v>#REF!</v>
      </c>
      <c r="BB92" s="146">
        <f>IF(AZ92=2,#REF!,0)</f>
        <v>0</v>
      </c>
      <c r="BC92" s="146">
        <f>IF(AZ92=3,#REF!,0)</f>
        <v>0</v>
      </c>
      <c r="BD92" s="146">
        <f>IF(AZ92=4,#REF!,0)</f>
        <v>0</v>
      </c>
      <c r="BE92" s="146">
        <f>IF(AZ92=5,#REF!,0)</f>
        <v>0</v>
      </c>
      <c r="CA92" s="176">
        <v>12</v>
      </c>
      <c r="CB92" s="176">
        <v>0</v>
      </c>
      <c r="CZ92" s="146">
        <v>0</v>
      </c>
    </row>
    <row r="93" spans="1:104">
      <c r="E93" s="146"/>
      <c r="H93" s="169">
        <v>2</v>
      </c>
      <c r="O93" s="169">
        <v>2</v>
      </c>
      <c r="AA93" s="146">
        <v>12</v>
      </c>
      <c r="AB93" s="146">
        <v>0</v>
      </c>
      <c r="AC93" s="146">
        <v>69</v>
      </c>
      <c r="AZ93" s="146">
        <v>1</v>
      </c>
      <c r="BA93" s="146" t="e">
        <f>IF(AZ93=1,#REF!,0)</f>
        <v>#REF!</v>
      </c>
      <c r="BB93" s="146">
        <f>IF(AZ93=2,#REF!,0)</f>
        <v>0</v>
      </c>
      <c r="BC93" s="146">
        <f>IF(AZ93=3,#REF!,0)</f>
        <v>0</v>
      </c>
      <c r="BD93" s="146">
        <f>IF(AZ93=4,#REF!,0)</f>
        <v>0</v>
      </c>
      <c r="BE93" s="146">
        <f>IF(AZ93=5,#REF!,0)</f>
        <v>0</v>
      </c>
      <c r="CA93" s="176">
        <v>12</v>
      </c>
      <c r="CB93" s="176">
        <v>0</v>
      </c>
      <c r="CZ93" s="146">
        <v>0</v>
      </c>
    </row>
    <row r="94" spans="1:104">
      <c r="E94" s="146"/>
      <c r="H94" s="169">
        <v>4</v>
      </c>
      <c r="O94" s="169">
        <v>2</v>
      </c>
      <c r="AA94" s="146">
        <v>12</v>
      </c>
      <c r="AB94" s="146">
        <v>0</v>
      </c>
      <c r="AC94" s="146">
        <v>70</v>
      </c>
      <c r="AZ94" s="146">
        <v>1</v>
      </c>
      <c r="BA94" s="146" t="e">
        <f>IF(AZ94=1,#REF!,0)</f>
        <v>#REF!</v>
      </c>
      <c r="BB94" s="146">
        <f>IF(AZ94=2,#REF!,0)</f>
        <v>0</v>
      </c>
      <c r="BC94" s="146">
        <f>IF(AZ94=3,#REF!,0)</f>
        <v>0</v>
      </c>
      <c r="BD94" s="146">
        <f>IF(AZ94=4,#REF!,0)</f>
        <v>0</v>
      </c>
      <c r="BE94" s="146">
        <f>IF(AZ94=5,#REF!,0)</f>
        <v>0</v>
      </c>
      <c r="CA94" s="176">
        <v>12</v>
      </c>
      <c r="CB94" s="176">
        <v>0</v>
      </c>
      <c r="CZ94" s="146">
        <v>0</v>
      </c>
    </row>
    <row r="95" spans="1:104">
      <c r="E95" s="146"/>
      <c r="H95" s="169">
        <v>1</v>
      </c>
      <c r="O95" s="169">
        <v>2</v>
      </c>
      <c r="AA95" s="146">
        <v>12</v>
      </c>
      <c r="AB95" s="146">
        <v>0</v>
      </c>
      <c r="AC95" s="146">
        <v>71</v>
      </c>
      <c r="AZ95" s="146">
        <v>1</v>
      </c>
      <c r="BA95" s="146" t="e">
        <f>IF(AZ95=1,#REF!,0)</f>
        <v>#REF!</v>
      </c>
      <c r="BB95" s="146">
        <f>IF(AZ95=2,#REF!,0)</f>
        <v>0</v>
      </c>
      <c r="BC95" s="146">
        <f>IF(AZ95=3,#REF!,0)</f>
        <v>0</v>
      </c>
      <c r="BD95" s="146">
        <f>IF(AZ95=4,#REF!,0)</f>
        <v>0</v>
      </c>
      <c r="BE95" s="146">
        <f>IF(AZ95=5,#REF!,0)</f>
        <v>0</v>
      </c>
      <c r="CA95" s="176">
        <v>12</v>
      </c>
      <c r="CB95" s="176">
        <v>0</v>
      </c>
      <c r="CZ95" s="146">
        <v>0</v>
      </c>
    </row>
    <row r="96" spans="1:104">
      <c r="E96" s="146"/>
      <c r="H96" s="169">
        <v>2</v>
      </c>
      <c r="O96" s="169">
        <v>2</v>
      </c>
      <c r="AA96" s="146">
        <v>12</v>
      </c>
      <c r="AB96" s="146">
        <v>0</v>
      </c>
      <c r="AC96" s="146">
        <v>72</v>
      </c>
      <c r="AZ96" s="146">
        <v>1</v>
      </c>
      <c r="BA96" s="146" t="e">
        <f>IF(AZ96=1,#REF!,0)</f>
        <v>#REF!</v>
      </c>
      <c r="BB96" s="146">
        <f>IF(AZ96=2,#REF!,0)</f>
        <v>0</v>
      </c>
      <c r="BC96" s="146">
        <f>IF(AZ96=3,#REF!,0)</f>
        <v>0</v>
      </c>
      <c r="BD96" s="146">
        <f>IF(AZ96=4,#REF!,0)</f>
        <v>0</v>
      </c>
      <c r="BE96" s="146">
        <f>IF(AZ96=5,#REF!,0)</f>
        <v>0</v>
      </c>
      <c r="CA96" s="176">
        <v>12</v>
      </c>
      <c r="CB96" s="176">
        <v>0</v>
      </c>
      <c r="CZ96" s="146">
        <v>0</v>
      </c>
    </row>
    <row r="97" spans="5:104">
      <c r="E97" s="146"/>
      <c r="H97" s="169">
        <v>2</v>
      </c>
      <c r="O97" s="169">
        <v>2</v>
      </c>
      <c r="AA97" s="146">
        <v>12</v>
      </c>
      <c r="AB97" s="146">
        <v>0</v>
      </c>
      <c r="AC97" s="146">
        <v>73</v>
      </c>
      <c r="AZ97" s="146">
        <v>1</v>
      </c>
      <c r="BA97" s="146" t="e">
        <f>IF(AZ97=1,#REF!,0)</f>
        <v>#REF!</v>
      </c>
      <c r="BB97" s="146">
        <f>IF(AZ97=2,#REF!,0)</f>
        <v>0</v>
      </c>
      <c r="BC97" s="146">
        <f>IF(AZ97=3,#REF!,0)</f>
        <v>0</v>
      </c>
      <c r="BD97" s="146">
        <f>IF(AZ97=4,#REF!,0)</f>
        <v>0</v>
      </c>
      <c r="BE97" s="146">
        <f>IF(AZ97=5,#REF!,0)</f>
        <v>0</v>
      </c>
      <c r="CA97" s="176">
        <v>12</v>
      </c>
      <c r="CB97" s="176">
        <v>0</v>
      </c>
      <c r="CZ97" s="146">
        <v>0</v>
      </c>
    </row>
    <row r="98" spans="5:104">
      <c r="E98" s="146"/>
      <c r="H98" s="169"/>
      <c r="O98" s="169">
        <v>2</v>
      </c>
      <c r="AA98" s="146">
        <v>12</v>
      </c>
      <c r="AB98" s="146">
        <v>0</v>
      </c>
      <c r="AC98" s="146">
        <v>74</v>
      </c>
      <c r="AZ98" s="146">
        <v>1</v>
      </c>
      <c r="BA98" s="146" t="e">
        <f>IF(AZ98=1,#REF!,0)</f>
        <v>#REF!</v>
      </c>
      <c r="BB98" s="146">
        <f>IF(AZ98=2,#REF!,0)</f>
        <v>0</v>
      </c>
      <c r="BC98" s="146">
        <f>IF(AZ98=3,#REF!,0)</f>
        <v>0</v>
      </c>
      <c r="BD98" s="146">
        <f>IF(AZ98=4,#REF!,0)</f>
        <v>0</v>
      </c>
      <c r="BE98" s="146">
        <f>IF(AZ98=5,#REF!,0)</f>
        <v>0</v>
      </c>
      <c r="CA98" s="176">
        <v>12</v>
      </c>
      <c r="CB98" s="176">
        <v>0</v>
      </c>
      <c r="CZ98" s="146">
        <v>0</v>
      </c>
    </row>
    <row r="99" spans="5:104">
      <c r="E99" s="146"/>
      <c r="H99" s="169">
        <v>2</v>
      </c>
      <c r="T99" s="146">
        <v>12</v>
      </c>
      <c r="U99" s="146">
        <v>0</v>
      </c>
      <c r="V99" s="146">
        <v>75</v>
      </c>
      <c r="AS99" s="146">
        <v>1</v>
      </c>
      <c r="AT99" s="146" t="e">
        <f>IF(AS99=1,#REF!,0)</f>
        <v>#REF!</v>
      </c>
      <c r="AU99" s="146">
        <f>IF(AS99=2,#REF!,0)</f>
        <v>0</v>
      </c>
      <c r="AV99" s="146">
        <f>IF(AS99=3,#REF!,0)</f>
        <v>0</v>
      </c>
      <c r="AW99" s="146">
        <f>IF(AS99=4,#REF!,0)</f>
        <v>0</v>
      </c>
      <c r="AX99" s="146">
        <f>IF(AS99=5,#REF!,0)</f>
        <v>0</v>
      </c>
      <c r="BT99" s="176">
        <v>12</v>
      </c>
      <c r="BU99" s="176">
        <v>0</v>
      </c>
      <c r="CS99" s="146">
        <v>0</v>
      </c>
    </row>
    <row r="100" spans="5:104">
      <c r="E100" s="146"/>
      <c r="H100" s="169">
        <v>2</v>
      </c>
      <c r="AT100" s="184" t="e">
        <f>SUM(BA77:BA99)</f>
        <v>#REF!</v>
      </c>
      <c r="AU100" s="184">
        <f>SUM(BB77:BB99)</f>
        <v>0</v>
      </c>
      <c r="AV100" s="184">
        <f>SUM(BC77:BC99)</f>
        <v>0</v>
      </c>
      <c r="AW100" s="184">
        <f>SUM(BD77:BD99)</f>
        <v>0</v>
      </c>
      <c r="AX100" s="184">
        <f>SUM(BE77:BE99)</f>
        <v>0</v>
      </c>
    </row>
    <row r="101" spans="5:104">
      <c r="E101" s="146"/>
    </row>
    <row r="102" spans="5:104">
      <c r="E102" s="146"/>
      <c r="T102" s="146">
        <v>1</v>
      </c>
      <c r="U102" s="146">
        <v>1</v>
      </c>
      <c r="V102" s="146">
        <v>1</v>
      </c>
      <c r="AS102" s="146">
        <v>1</v>
      </c>
      <c r="AT102" s="146" t="e">
        <f>IF(AS102=1,#REF!,0)</f>
        <v>#REF!</v>
      </c>
      <c r="AU102" s="146">
        <f>IF(AS102=2,#REF!,0)</f>
        <v>0</v>
      </c>
      <c r="AV102" s="146">
        <f>IF(AS102=3,#REF!,0)</f>
        <v>0</v>
      </c>
      <c r="AW102" s="146">
        <f>IF(AS102=4,#REF!,0)</f>
        <v>0</v>
      </c>
      <c r="AX102" s="146">
        <f>IF(AS102=5,#REF!,0)</f>
        <v>0</v>
      </c>
      <c r="BT102" s="176">
        <v>1</v>
      </c>
      <c r="BU102" s="176">
        <v>1</v>
      </c>
      <c r="CS102" s="146">
        <v>0</v>
      </c>
    </row>
    <row r="103" spans="5:104">
      <c r="E103" s="146"/>
      <c r="T103" s="146">
        <v>1</v>
      </c>
      <c r="U103" s="146">
        <v>1</v>
      </c>
      <c r="V103" s="146">
        <v>1</v>
      </c>
      <c r="AS103" s="146">
        <v>1</v>
      </c>
      <c r="AT103" s="146" t="e">
        <f>IF(AS103=1,#REF!,0)</f>
        <v>#REF!</v>
      </c>
      <c r="AU103" s="146">
        <f>IF(AS103=2,#REF!,0)</f>
        <v>0</v>
      </c>
      <c r="AV103" s="146">
        <f>IF(AS103=3,#REF!,0)</f>
        <v>0</v>
      </c>
      <c r="AW103" s="146">
        <f>IF(AS103=4,#REF!,0)</f>
        <v>0</v>
      </c>
      <c r="AX103" s="146">
        <f>IF(AS103=5,#REF!,0)</f>
        <v>0</v>
      </c>
      <c r="BT103" s="176">
        <v>1</v>
      </c>
      <c r="BU103" s="176">
        <v>1</v>
      </c>
      <c r="CS103" s="146">
        <v>0</v>
      </c>
    </row>
    <row r="104" spans="5:104">
      <c r="E104" s="146"/>
    </row>
    <row r="105" spans="5:104">
      <c r="E105" s="146"/>
      <c r="T105" s="146">
        <v>12</v>
      </c>
      <c r="U105" s="146">
        <v>0</v>
      </c>
      <c r="V105" s="146">
        <v>78</v>
      </c>
      <c r="AS105" s="146">
        <v>1</v>
      </c>
      <c r="AT105" s="146" t="e">
        <f>IF(AS105=1,#REF!,0)</f>
        <v>#REF!</v>
      </c>
      <c r="AU105" s="146">
        <f>IF(AS105=2,#REF!,0)</f>
        <v>0</v>
      </c>
      <c r="AV105" s="146">
        <f>IF(AS105=3,#REF!,0)</f>
        <v>0</v>
      </c>
      <c r="AW105" s="146">
        <f>IF(AS105=4,#REF!,0)</f>
        <v>0</v>
      </c>
      <c r="AX105" s="146">
        <f>IF(AS105=5,#REF!,0)</f>
        <v>0</v>
      </c>
      <c r="BT105" s="176">
        <v>12</v>
      </c>
      <c r="BU105" s="176">
        <v>0</v>
      </c>
      <c r="CS105" s="146">
        <v>0</v>
      </c>
    </row>
    <row r="106" spans="5:104">
      <c r="E106" s="146"/>
      <c r="T106" s="146">
        <v>12</v>
      </c>
      <c r="U106" s="146">
        <v>0</v>
      </c>
      <c r="V106" s="146">
        <v>79</v>
      </c>
      <c r="AS106" s="146">
        <v>1</v>
      </c>
      <c r="AT106" s="146" t="e">
        <f>IF(AS106=1,#REF!,0)</f>
        <v>#REF!</v>
      </c>
      <c r="AU106" s="146">
        <f>IF(AS106=2,#REF!,0)</f>
        <v>0</v>
      </c>
      <c r="AV106" s="146">
        <f>IF(AS106=3,#REF!,0)</f>
        <v>0</v>
      </c>
      <c r="AW106" s="146">
        <f>IF(AS106=4,#REF!,0)</f>
        <v>0</v>
      </c>
      <c r="AX106" s="146">
        <f>IF(AS106=5,#REF!,0)</f>
        <v>0</v>
      </c>
      <c r="BT106" s="176">
        <v>12</v>
      </c>
      <c r="BU106" s="176">
        <v>0</v>
      </c>
      <c r="CS106" s="146">
        <v>0</v>
      </c>
    </row>
    <row r="107" spans="5:104">
      <c r="E107" s="146"/>
      <c r="O107" s="169">
        <v>2</v>
      </c>
      <c r="AA107" s="146">
        <v>12</v>
      </c>
      <c r="AB107" s="146">
        <v>0</v>
      </c>
      <c r="AC107" s="146">
        <v>80</v>
      </c>
      <c r="AZ107" s="146">
        <v>1</v>
      </c>
      <c r="BA107" s="146" t="e">
        <f>IF(AZ107=1,#REF!,0)</f>
        <v>#REF!</v>
      </c>
      <c r="BB107" s="146">
        <f>IF(AZ107=2,#REF!,0)</f>
        <v>0</v>
      </c>
      <c r="BC107" s="146">
        <f>IF(AZ107=3,#REF!,0)</f>
        <v>0</v>
      </c>
      <c r="BD107" s="146">
        <f>IF(AZ107=4,#REF!,0)</f>
        <v>0</v>
      </c>
      <c r="BE107" s="146">
        <f>IF(AZ107=5,#REF!,0)</f>
        <v>0</v>
      </c>
      <c r="CA107" s="176">
        <v>12</v>
      </c>
      <c r="CB107" s="176">
        <v>0</v>
      </c>
      <c r="CZ107" s="146">
        <v>0</v>
      </c>
    </row>
    <row r="108" spans="5:104">
      <c r="E108" s="146"/>
      <c r="O108" s="169">
        <v>4</v>
      </c>
      <c r="BA108" s="184" t="e">
        <f>SUM(BA101:BA107)</f>
        <v>#REF!</v>
      </c>
      <c r="BB108" s="184">
        <f>SUM(BB101:BB107)</f>
        <v>0</v>
      </c>
      <c r="BC108" s="184">
        <f>SUM(BC101:BC107)</f>
        <v>0</v>
      </c>
      <c r="BD108" s="184">
        <f>SUM(BD101:BD107)</f>
        <v>0</v>
      </c>
      <c r="BE108" s="184">
        <f>SUM(BE101:BE107)</f>
        <v>0</v>
      </c>
    </row>
    <row r="109" spans="5:104">
      <c r="E109" s="146"/>
      <c r="H109" s="169">
        <v>1</v>
      </c>
      <c r="O109" s="169">
        <v>1</v>
      </c>
    </row>
    <row r="110" spans="5:104">
      <c r="E110" s="146"/>
      <c r="H110" s="169">
        <v>2</v>
      </c>
      <c r="O110" s="169">
        <v>2</v>
      </c>
      <c r="AA110" s="146">
        <v>1</v>
      </c>
      <c r="AB110" s="146">
        <v>1</v>
      </c>
      <c r="AC110" s="146">
        <v>1</v>
      </c>
      <c r="AZ110" s="146">
        <v>1</v>
      </c>
      <c r="BA110" s="146" t="e">
        <f>IF(AZ110=1,#REF!,0)</f>
        <v>#REF!</v>
      </c>
      <c r="BB110" s="146">
        <f>IF(AZ110=2,#REF!,0)</f>
        <v>0</v>
      </c>
      <c r="BC110" s="146">
        <f>IF(AZ110=3,#REF!,0)</f>
        <v>0</v>
      </c>
      <c r="BD110" s="146">
        <f>IF(AZ110=4,#REF!,0)</f>
        <v>0</v>
      </c>
      <c r="BE110" s="146">
        <f>IF(AZ110=5,#REF!,0)</f>
        <v>0</v>
      </c>
      <c r="CA110" s="176">
        <v>1</v>
      </c>
      <c r="CB110" s="176">
        <v>1</v>
      </c>
      <c r="CZ110" s="146">
        <v>0</v>
      </c>
    </row>
    <row r="111" spans="5:104">
      <c r="E111" s="146"/>
      <c r="H111" s="169">
        <v>2</v>
      </c>
      <c r="O111" s="169">
        <v>2</v>
      </c>
      <c r="AA111" s="146">
        <v>1</v>
      </c>
      <c r="AB111" s="146">
        <v>1</v>
      </c>
      <c r="AC111" s="146">
        <v>1</v>
      </c>
      <c r="AZ111" s="146">
        <v>1</v>
      </c>
      <c r="BA111" s="146" t="e">
        <f>IF(AZ111=1,#REF!,0)</f>
        <v>#REF!</v>
      </c>
      <c r="BB111" s="146">
        <f>IF(AZ111=2,#REF!,0)</f>
        <v>0</v>
      </c>
      <c r="BC111" s="146">
        <f>IF(AZ111=3,#REF!,0)</f>
        <v>0</v>
      </c>
      <c r="BD111" s="146">
        <f>IF(AZ111=4,#REF!,0)</f>
        <v>0</v>
      </c>
      <c r="BE111" s="146">
        <f>IF(AZ111=5,#REF!,0)</f>
        <v>0</v>
      </c>
      <c r="CA111" s="176">
        <v>1</v>
      </c>
      <c r="CB111" s="176">
        <v>1</v>
      </c>
      <c r="CZ111" s="146">
        <v>0</v>
      </c>
    </row>
    <row r="112" spans="5:104">
      <c r="E112" s="146"/>
      <c r="H112" s="169">
        <v>2</v>
      </c>
      <c r="O112" s="169">
        <v>2</v>
      </c>
      <c r="AA112" s="146">
        <v>1</v>
      </c>
      <c r="AB112" s="146">
        <v>1</v>
      </c>
      <c r="AC112" s="146">
        <v>1</v>
      </c>
      <c r="AZ112" s="146">
        <v>1</v>
      </c>
      <c r="BA112" s="146" t="e">
        <f>IF(AZ112=1,#REF!,0)</f>
        <v>#REF!</v>
      </c>
      <c r="BB112" s="146">
        <f>IF(AZ112=2,#REF!,0)</f>
        <v>0</v>
      </c>
      <c r="BC112" s="146">
        <f>IF(AZ112=3,#REF!,0)</f>
        <v>0</v>
      </c>
      <c r="BD112" s="146">
        <f>IF(AZ112=4,#REF!,0)</f>
        <v>0</v>
      </c>
      <c r="BE112" s="146">
        <f>IF(AZ112=5,#REF!,0)</f>
        <v>0</v>
      </c>
      <c r="CA112" s="176">
        <v>1</v>
      </c>
      <c r="CB112" s="176">
        <v>1</v>
      </c>
      <c r="CZ112" s="146">
        <v>1</v>
      </c>
    </row>
    <row r="113" spans="5:104">
      <c r="E113" s="146"/>
      <c r="H113" s="169">
        <v>4</v>
      </c>
      <c r="O113" s="169">
        <v>2</v>
      </c>
      <c r="AA113" s="146">
        <v>1</v>
      </c>
      <c r="AB113" s="146">
        <v>2</v>
      </c>
      <c r="AC113" s="146">
        <v>2</v>
      </c>
      <c r="AZ113" s="146">
        <v>1</v>
      </c>
      <c r="BA113" s="146" t="e">
        <f>IF(AZ113=1,#REF!,0)</f>
        <v>#REF!</v>
      </c>
      <c r="BB113" s="146">
        <f>IF(AZ113=2,#REF!,0)</f>
        <v>0</v>
      </c>
      <c r="BC113" s="146">
        <f>IF(AZ113=3,#REF!,0)</f>
        <v>0</v>
      </c>
      <c r="BD113" s="146">
        <f>IF(AZ113=4,#REF!,0)</f>
        <v>0</v>
      </c>
      <c r="BE113" s="146">
        <f>IF(AZ113=5,#REF!,0)</f>
        <v>0</v>
      </c>
      <c r="CA113" s="176">
        <v>1</v>
      </c>
      <c r="CB113" s="176">
        <v>2</v>
      </c>
      <c r="CZ113" s="146">
        <v>0</v>
      </c>
    </row>
    <row r="114" spans="5:104">
      <c r="E114" s="146"/>
      <c r="H114" s="169">
        <v>1</v>
      </c>
      <c r="O114" s="169">
        <v>4</v>
      </c>
      <c r="BA114" s="184" t="e">
        <f>SUM(BA109:BA113)</f>
        <v>#REF!</v>
      </c>
      <c r="BB114" s="184">
        <f>SUM(BB109:BB113)</f>
        <v>0</v>
      </c>
      <c r="BC114" s="184">
        <f>SUM(BC109:BC113)</f>
        <v>0</v>
      </c>
      <c r="BD114" s="184">
        <f>SUM(BD109:BD113)</f>
        <v>0</v>
      </c>
      <c r="BE114" s="184">
        <f>SUM(BE109:BE113)</f>
        <v>0</v>
      </c>
    </row>
    <row r="115" spans="5:104">
      <c r="E115" s="146"/>
    </row>
    <row r="116" spans="5:104">
      <c r="E116" s="146"/>
      <c r="T116" s="146">
        <v>1</v>
      </c>
      <c r="U116" s="146">
        <v>1</v>
      </c>
      <c r="V116" s="146">
        <v>1</v>
      </c>
      <c r="AS116" s="146">
        <v>1</v>
      </c>
      <c r="AT116" s="146" t="e">
        <f>IF(AS116=1,#REF!,0)</f>
        <v>#REF!</v>
      </c>
      <c r="AU116" s="146">
        <f>IF(AS116=2,#REF!,0)</f>
        <v>0</v>
      </c>
      <c r="AV116" s="146">
        <f>IF(AS116=3,#REF!,0)</f>
        <v>0</v>
      </c>
      <c r="AW116" s="146">
        <f>IF(AS116=4,#REF!,0)</f>
        <v>0</v>
      </c>
      <c r="AX116" s="146">
        <f>IF(AS116=5,#REF!,0)</f>
        <v>0</v>
      </c>
      <c r="BT116" s="176">
        <v>1</v>
      </c>
      <c r="BU116" s="176">
        <v>1</v>
      </c>
      <c r="CS116" s="146">
        <v>0</v>
      </c>
    </row>
    <row r="117" spans="5:104">
      <c r="E117" s="146"/>
      <c r="M117" s="146">
        <v>1</v>
      </c>
      <c r="N117" s="146">
        <v>3</v>
      </c>
      <c r="O117" s="146">
        <v>3</v>
      </c>
      <c r="AL117" s="146">
        <v>1</v>
      </c>
      <c r="AM117" s="146" t="e">
        <f>IF(AL117=1,#REF!,0)</f>
        <v>#REF!</v>
      </c>
      <c r="AN117" s="146">
        <f>IF(AL117=2,#REF!,0)</f>
        <v>0</v>
      </c>
      <c r="AO117" s="146">
        <f>IF(AL117=3,#REF!,0)</f>
        <v>0</v>
      </c>
      <c r="AP117" s="146">
        <f>IF(AL117=4,#REF!,0)</f>
        <v>0</v>
      </c>
      <c r="AQ117" s="146">
        <f>IF(AL117=5,#REF!,0)</f>
        <v>0</v>
      </c>
      <c r="BM117" s="176">
        <v>1</v>
      </c>
      <c r="BN117" s="176">
        <v>3</v>
      </c>
      <c r="CL117" s="146">
        <v>0</v>
      </c>
    </row>
    <row r="118" spans="5:104">
      <c r="E118" s="146"/>
      <c r="M118" s="146">
        <v>1</v>
      </c>
      <c r="N118" s="146">
        <v>3</v>
      </c>
      <c r="O118" s="146">
        <v>3</v>
      </c>
      <c r="AL118" s="146">
        <v>1</v>
      </c>
      <c r="AM118" s="146" t="e">
        <f>IF(AL118=1,#REF!,0)</f>
        <v>#REF!</v>
      </c>
      <c r="AN118" s="146">
        <f>IF(AL118=2,#REF!,0)</f>
        <v>0</v>
      </c>
      <c r="AO118" s="146">
        <f>IF(AL118=3,#REF!,0)</f>
        <v>0</v>
      </c>
      <c r="AP118" s="146">
        <f>IF(AL118=4,#REF!,0)</f>
        <v>0</v>
      </c>
      <c r="AQ118" s="146">
        <f>IF(AL118=5,#REF!,0)</f>
        <v>0</v>
      </c>
      <c r="BM118" s="176">
        <v>1</v>
      </c>
      <c r="BN118" s="176">
        <v>3</v>
      </c>
      <c r="CL118" s="146">
        <v>0</v>
      </c>
    </row>
    <row r="119" spans="5:104">
      <c r="E119" s="146"/>
      <c r="BM119" s="176"/>
      <c r="BN119" s="176"/>
    </row>
    <row r="120" spans="5:104">
      <c r="E120" s="146"/>
      <c r="AM120" s="184" t="e">
        <f>SUM(AT115:AT118)</f>
        <v>#REF!</v>
      </c>
      <c r="AN120" s="184">
        <f>SUM(AU115:AU118)</f>
        <v>0</v>
      </c>
      <c r="AO120" s="184">
        <f>SUM(AV115:AV118)</f>
        <v>0</v>
      </c>
      <c r="AP120" s="184">
        <f>SUM(AW115:AW118)</f>
        <v>0</v>
      </c>
      <c r="AQ120" s="184">
        <f>SUM(AX115:AX118)</f>
        <v>0</v>
      </c>
    </row>
    <row r="121" spans="5:104">
      <c r="E121" s="146"/>
    </row>
    <row r="122" spans="5:104">
      <c r="E122" s="146"/>
      <c r="K122" s="146" t="s">
        <v>3</v>
      </c>
      <c r="L122" s="146">
        <v>3</v>
      </c>
      <c r="M122" s="146">
        <v>3</v>
      </c>
      <c r="AJ122" s="146">
        <v>1</v>
      </c>
      <c r="AK122" s="146" t="e">
        <f>IF(AJ122=1,#REF!,0)</f>
        <v>#REF!</v>
      </c>
      <c r="AL122" s="146">
        <f>IF(AJ122=2,#REF!,0)</f>
        <v>0</v>
      </c>
      <c r="AM122" s="146">
        <f>IF(AJ122=3,#REF!,0)</f>
        <v>0</v>
      </c>
      <c r="AN122" s="146">
        <f>IF(AJ122=4,#REF!,0)</f>
        <v>0</v>
      </c>
      <c r="AO122" s="146">
        <f>IF(AJ122=5,#REF!,0)</f>
        <v>0</v>
      </c>
      <c r="BK122" s="176">
        <v>1</v>
      </c>
      <c r="BL122" s="176">
        <v>3</v>
      </c>
      <c r="CJ122" s="146">
        <v>0</v>
      </c>
    </row>
    <row r="123" spans="5:104">
      <c r="E123" s="146"/>
      <c r="AK123" s="184">
        <f>SUM(AR121:AR122)</f>
        <v>0</v>
      </c>
      <c r="AL123" s="184">
        <f>SUM(AS121:AS122)</f>
        <v>0</v>
      </c>
      <c r="AM123" s="184">
        <f>SUM(AT121:AT122)</f>
        <v>0</v>
      </c>
      <c r="AN123" s="184">
        <f>SUM(AU121:AU122)</f>
        <v>0</v>
      </c>
      <c r="AO123" s="184">
        <f>SUM(AV121:AV122)</f>
        <v>0</v>
      </c>
    </row>
    <row r="124" spans="5:104">
      <c r="E124" s="146"/>
    </row>
    <row r="125" spans="5:104">
      <c r="E125" s="146"/>
      <c r="K125" s="146" t="s">
        <v>3</v>
      </c>
      <c r="L125" s="146">
        <v>0</v>
      </c>
      <c r="M125" s="146">
        <v>89</v>
      </c>
      <c r="AJ125" s="146">
        <v>1</v>
      </c>
      <c r="AK125" s="146" t="e">
        <f>IF(AJ125=1,#REF!,0)</f>
        <v>#REF!</v>
      </c>
      <c r="AL125" s="146">
        <f>IF(AJ125=2,#REF!,0)</f>
        <v>0</v>
      </c>
      <c r="AM125" s="146">
        <f>IF(AJ125=3,#REF!,0)</f>
        <v>0</v>
      </c>
      <c r="AN125" s="146">
        <f>IF(AJ125=4,#REF!,0)</f>
        <v>0</v>
      </c>
      <c r="AO125" s="146">
        <f>IF(AJ125=5,#REF!,0)</f>
        <v>0</v>
      </c>
      <c r="BK125" s="176">
        <v>12</v>
      </c>
      <c r="BL125" s="176">
        <v>0</v>
      </c>
      <c r="CJ125" s="146">
        <v>0</v>
      </c>
    </row>
    <row r="126" spans="5:104">
      <c r="E126" s="146"/>
      <c r="AD126" s="184" t="e">
        <f>SUM(AK124:AK125)</f>
        <v>#REF!</v>
      </c>
      <c r="AE126" s="184">
        <f>SUM(AL124:AL125)</f>
        <v>0</v>
      </c>
      <c r="AF126" s="184">
        <f>SUM(AM124:AM125)</f>
        <v>0</v>
      </c>
      <c r="AG126" s="184">
        <f>SUM(AN124:AN125)</f>
        <v>0</v>
      </c>
      <c r="AH126" s="184">
        <f>SUM(AO124:AO125)</f>
        <v>0</v>
      </c>
    </row>
    <row r="127" spans="5:104">
      <c r="E127" s="146"/>
    </row>
    <row r="128" spans="5:104">
      <c r="E128" s="146"/>
      <c r="P128" s="146">
        <v>1</v>
      </c>
      <c r="Q128" s="146" t="e">
        <f>IF(P128=1,#REF!,0)</f>
        <v>#REF!</v>
      </c>
      <c r="R128" s="146">
        <f>IF(P128=2,#REF!,0)</f>
        <v>0</v>
      </c>
      <c r="S128" s="146">
        <f>IF(P128=3,#REF!,0)</f>
        <v>0</v>
      </c>
      <c r="T128" s="146">
        <f>IF(P128=4,#REF!,0)</f>
        <v>0</v>
      </c>
      <c r="U128" s="146">
        <f>IF(P128=5,#REF!,0)</f>
        <v>0</v>
      </c>
      <c r="AQ128" s="176">
        <v>1</v>
      </c>
      <c r="AR128" s="176">
        <v>2</v>
      </c>
      <c r="BP128" s="146">
        <v>0</v>
      </c>
    </row>
    <row r="129" spans="5:13">
      <c r="E129" s="146"/>
      <c r="I129" s="184">
        <f>SUM(AF127:AF128)</f>
        <v>0</v>
      </c>
      <c r="J129" s="184">
        <f>SUM(AG127:AG128)</f>
        <v>0</v>
      </c>
      <c r="K129" s="184">
        <f>SUM(AH127:AH128)</f>
        <v>0</v>
      </c>
      <c r="L129" s="184">
        <f>SUM(AI127:AI128)</f>
        <v>0</v>
      </c>
      <c r="M129" s="184">
        <f>SUM(AJ127:AJ128)</f>
        <v>0</v>
      </c>
    </row>
    <row r="130" spans="5:13">
      <c r="E130" s="146"/>
    </row>
  </sheetData>
  <mergeCells count="6">
    <mergeCell ref="C40:D40"/>
    <mergeCell ref="A1:G1"/>
    <mergeCell ref="A3:B3"/>
    <mergeCell ref="A4:B4"/>
    <mergeCell ref="E4:G4"/>
    <mergeCell ref="C21:D2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05835E-D271-4AAA-9C57-2DB0C6D6EF03}">
  <dimension ref="A1:BD5000"/>
  <sheetViews>
    <sheetView workbookViewId="0">
      <selection activeCell="X11" sqref="X11"/>
    </sheetView>
  </sheetViews>
  <sheetFormatPr defaultRowHeight="15" outlineLevelRow="1"/>
  <cols>
    <col min="1" max="1" width="3.42578125" customWidth="1"/>
    <col min="2" max="2" width="12.5703125" style="255" customWidth="1"/>
    <col min="3" max="3" width="38.28515625" style="25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0" width="0" hidden="1" customWidth="1"/>
    <col min="25" max="25" width="0" hidden="1" customWidth="1"/>
    <col min="27" max="37" width="0" hidden="1" customWidth="1"/>
  </cols>
  <sheetData>
    <row r="1" spans="1:56" ht="15.75" customHeight="1">
      <c r="A1" s="474" t="s">
        <v>0</v>
      </c>
      <c r="B1" s="474"/>
      <c r="C1" s="474"/>
      <c r="D1" s="474"/>
      <c r="E1" s="474"/>
      <c r="F1" s="474"/>
      <c r="G1" s="474"/>
      <c r="AC1" t="s">
        <v>603</v>
      </c>
    </row>
    <row r="2" spans="1:56" ht="24.95" customHeight="1">
      <c r="A2" s="253" t="s">
        <v>604</v>
      </c>
      <c r="B2" s="254" t="s">
        <v>605</v>
      </c>
      <c r="C2" s="475" t="s">
        <v>606</v>
      </c>
      <c r="D2" s="476"/>
      <c r="E2" s="476"/>
      <c r="F2" s="476"/>
      <c r="G2" s="477"/>
      <c r="AC2" t="s">
        <v>607</v>
      </c>
    </row>
    <row r="3" spans="1:56" ht="24.95" customHeight="1">
      <c r="A3" s="253" t="s">
        <v>608</v>
      </c>
      <c r="B3" s="254" t="s">
        <v>609</v>
      </c>
      <c r="C3" s="475" t="s">
        <v>610</v>
      </c>
      <c r="D3" s="476"/>
      <c r="E3" s="476"/>
      <c r="F3" s="476"/>
      <c r="G3" s="477"/>
      <c r="Y3" s="255" t="s">
        <v>611</v>
      </c>
      <c r="AC3" t="s">
        <v>612</v>
      </c>
    </row>
    <row r="4" spans="1:56" ht="24.95" customHeight="1">
      <c r="A4" s="256" t="s">
        <v>613</v>
      </c>
      <c r="B4" s="257" t="s">
        <v>614</v>
      </c>
      <c r="C4" s="478" t="s">
        <v>615</v>
      </c>
      <c r="D4" s="479"/>
      <c r="E4" s="479"/>
      <c r="F4" s="479"/>
      <c r="G4" s="480"/>
      <c r="AC4" t="s">
        <v>616</v>
      </c>
    </row>
    <row r="5" spans="1:56">
      <c r="D5" s="258"/>
    </row>
    <row r="6" spans="1:56" ht="60">
      <c r="A6" s="259" t="s">
        <v>6</v>
      </c>
      <c r="B6" s="260" t="s">
        <v>7</v>
      </c>
      <c r="C6" s="260" t="s">
        <v>8</v>
      </c>
      <c r="D6" s="261" t="s">
        <v>9</v>
      </c>
      <c r="E6" s="259" t="s">
        <v>617</v>
      </c>
      <c r="F6" s="262" t="s">
        <v>618</v>
      </c>
      <c r="G6" s="259" t="s">
        <v>619</v>
      </c>
      <c r="H6" s="263" t="s">
        <v>60</v>
      </c>
      <c r="I6" s="263" t="s">
        <v>620</v>
      </c>
      <c r="J6" s="263" t="s">
        <v>621</v>
      </c>
      <c r="K6" s="263" t="s">
        <v>622</v>
      </c>
      <c r="L6" s="263" t="s">
        <v>623</v>
      </c>
      <c r="M6" s="263" t="s">
        <v>624</v>
      </c>
      <c r="N6" s="263" t="s">
        <v>629</v>
      </c>
      <c r="O6" s="263" t="s">
        <v>630</v>
      </c>
      <c r="P6" s="263" t="s">
        <v>631</v>
      </c>
      <c r="Q6" s="263" t="s">
        <v>632</v>
      </c>
      <c r="R6" s="263" t="s">
        <v>633</v>
      </c>
      <c r="S6" s="263" t="s">
        <v>634</v>
      </c>
      <c r="T6" s="263" t="s">
        <v>635</v>
      </c>
    </row>
    <row r="7" spans="1:56" hidden="1">
      <c r="A7" s="264"/>
      <c r="B7" s="265"/>
      <c r="C7" s="265"/>
      <c r="D7" s="266"/>
      <c r="E7" s="267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8"/>
      <c r="S7" s="268"/>
      <c r="T7" s="268"/>
    </row>
    <row r="8" spans="1:56">
      <c r="A8" s="269" t="s">
        <v>13</v>
      </c>
      <c r="B8" s="270" t="s">
        <v>14</v>
      </c>
      <c r="C8" s="271" t="s">
        <v>15</v>
      </c>
      <c r="D8" s="272"/>
      <c r="E8" s="273"/>
      <c r="F8" s="274"/>
      <c r="G8" s="274">
        <f>SUMIF(AC9:AC32,"&lt;&gt;NOR",G9:G32)</f>
        <v>0</v>
      </c>
      <c r="H8" s="274"/>
      <c r="I8" s="274">
        <f>SUM(I9:I32)</f>
        <v>0</v>
      </c>
      <c r="J8" s="274"/>
      <c r="K8" s="274">
        <f>SUM(K9:K32)</f>
        <v>2234522.3899999997</v>
      </c>
      <c r="L8" s="274"/>
      <c r="M8" s="274">
        <f>SUM(M9:M32)</f>
        <v>0</v>
      </c>
      <c r="N8" s="276"/>
      <c r="O8" s="276"/>
      <c r="P8" s="276"/>
      <c r="Q8" s="276"/>
      <c r="R8" s="276">
        <f>SUM(R9:R32)</f>
        <v>1902.35</v>
      </c>
      <c r="S8" s="276"/>
      <c r="T8" s="276"/>
      <c r="AC8" t="s">
        <v>636</v>
      </c>
    </row>
    <row r="9" spans="1:56" outlineLevel="1">
      <c r="A9" s="277">
        <v>1</v>
      </c>
      <c r="B9" s="278" t="s">
        <v>637</v>
      </c>
      <c r="C9" s="279" t="s">
        <v>638</v>
      </c>
      <c r="D9" s="280" t="s">
        <v>25</v>
      </c>
      <c r="E9" s="281">
        <v>3863.6219999999998</v>
      </c>
      <c r="F9" s="282"/>
      <c r="G9" s="282">
        <f>ROUND(E9*F9,2)</f>
        <v>0</v>
      </c>
      <c r="H9" s="282">
        <v>0</v>
      </c>
      <c r="I9" s="282">
        <f>ROUND(E9*H9,2)</f>
        <v>0</v>
      </c>
      <c r="J9" s="282">
        <v>99</v>
      </c>
      <c r="K9" s="282">
        <f>ROUND(E9*J9,2)</f>
        <v>382498.58</v>
      </c>
      <c r="L9" s="282">
        <v>21</v>
      </c>
      <c r="M9" s="282">
        <f>G9*(1+L9/100)</f>
        <v>0</v>
      </c>
      <c r="N9" s="284"/>
      <c r="O9" s="284" t="s">
        <v>639</v>
      </c>
      <c r="P9" s="284" t="s">
        <v>640</v>
      </c>
      <c r="Q9" s="284">
        <v>0.1</v>
      </c>
      <c r="R9" s="284">
        <f>ROUND(E9*Q9,2)</f>
        <v>386.36</v>
      </c>
      <c r="S9" s="284"/>
      <c r="T9" s="284" t="s">
        <v>641</v>
      </c>
      <c r="U9" s="285"/>
      <c r="V9" s="285"/>
      <c r="W9" s="285"/>
      <c r="X9" s="285"/>
      <c r="Y9" s="285"/>
      <c r="Z9" s="285"/>
      <c r="AA9" s="285"/>
      <c r="AB9" s="285"/>
      <c r="AC9" s="285" t="s">
        <v>642</v>
      </c>
      <c r="AD9" s="285"/>
      <c r="AE9" s="285"/>
      <c r="AF9" s="285"/>
      <c r="AG9" s="285"/>
      <c r="AH9" s="285"/>
      <c r="AI9" s="285"/>
      <c r="AJ9" s="285"/>
      <c r="AK9" s="285"/>
      <c r="AL9" s="285"/>
      <c r="AM9" s="285"/>
      <c r="AN9" s="285"/>
      <c r="AO9" s="285"/>
      <c r="AP9" s="285"/>
      <c r="AQ9" s="285"/>
      <c r="AR9" s="285"/>
      <c r="AS9" s="285"/>
      <c r="AT9" s="285"/>
      <c r="AU9" s="285"/>
      <c r="AV9" s="285"/>
      <c r="AW9" s="285"/>
      <c r="AX9" s="285"/>
      <c r="AY9" s="285"/>
      <c r="AZ9" s="285"/>
      <c r="BA9" s="285"/>
      <c r="BB9" s="285"/>
      <c r="BC9" s="285"/>
      <c r="BD9" s="285"/>
    </row>
    <row r="10" spans="1:56" outlineLevel="1">
      <c r="A10" s="286"/>
      <c r="B10" s="287"/>
      <c r="C10" s="288" t="s">
        <v>643</v>
      </c>
      <c r="D10" s="289"/>
      <c r="E10" s="290">
        <v>3863.6219999999998</v>
      </c>
      <c r="F10" s="284"/>
      <c r="G10" s="284"/>
      <c r="H10" s="284"/>
      <c r="I10" s="284"/>
      <c r="J10" s="284"/>
      <c r="K10" s="284"/>
      <c r="L10" s="284"/>
      <c r="M10" s="284"/>
      <c r="N10" s="284"/>
      <c r="O10" s="284"/>
      <c r="P10" s="284"/>
      <c r="Q10" s="284"/>
      <c r="R10" s="284"/>
      <c r="S10" s="284"/>
      <c r="T10" s="284"/>
      <c r="U10" s="285"/>
      <c r="V10" s="285"/>
      <c r="W10" s="285"/>
      <c r="X10" s="285"/>
      <c r="Y10" s="285"/>
      <c r="Z10" s="285"/>
      <c r="AA10" s="285"/>
      <c r="AB10" s="285"/>
      <c r="AC10" s="285" t="s">
        <v>644</v>
      </c>
      <c r="AD10" s="285">
        <v>0</v>
      </c>
      <c r="AE10" s="285"/>
      <c r="AF10" s="285"/>
      <c r="AG10" s="285"/>
      <c r="AH10" s="285"/>
      <c r="AI10" s="285"/>
      <c r="AJ10" s="285"/>
      <c r="AK10" s="285"/>
      <c r="AL10" s="285"/>
      <c r="AM10" s="285"/>
      <c r="AN10" s="285"/>
      <c r="AO10" s="285"/>
      <c r="AP10" s="285"/>
      <c r="AQ10" s="285"/>
      <c r="AR10" s="285"/>
      <c r="AS10" s="285"/>
      <c r="AT10" s="285"/>
      <c r="AU10" s="285"/>
      <c r="AV10" s="285"/>
      <c r="AW10" s="285"/>
      <c r="AX10" s="285"/>
      <c r="AY10" s="285"/>
      <c r="AZ10" s="285"/>
      <c r="BA10" s="285"/>
      <c r="BB10" s="285"/>
      <c r="BC10" s="285"/>
      <c r="BD10" s="285"/>
    </row>
    <row r="11" spans="1:56" outlineLevel="1">
      <c r="A11" s="277">
        <v>2</v>
      </c>
      <c r="B11" s="278" t="s">
        <v>645</v>
      </c>
      <c r="C11" s="279" t="s">
        <v>646</v>
      </c>
      <c r="D11" s="280" t="s">
        <v>25</v>
      </c>
      <c r="E11" s="281">
        <v>3863.6219999999998</v>
      </c>
      <c r="F11" s="282"/>
      <c r="G11" s="282">
        <f>ROUND(E11*F11,2)</f>
        <v>0</v>
      </c>
      <c r="H11" s="282">
        <v>0</v>
      </c>
      <c r="I11" s="282">
        <f>ROUND(E11*H11,2)</f>
        <v>0</v>
      </c>
      <c r="J11" s="282">
        <v>23.1</v>
      </c>
      <c r="K11" s="282">
        <f>ROUND(E11*J11,2)</f>
        <v>89249.67</v>
      </c>
      <c r="L11" s="282">
        <v>21</v>
      </c>
      <c r="M11" s="282">
        <f>G11*(1+L11/100)</f>
        <v>0</v>
      </c>
      <c r="N11" s="284"/>
      <c r="O11" s="284" t="s">
        <v>639</v>
      </c>
      <c r="P11" s="284" t="s">
        <v>640</v>
      </c>
      <c r="Q11" s="284">
        <v>4.3099999999999999E-2</v>
      </c>
      <c r="R11" s="284">
        <f>ROUND(E11*Q11,2)</f>
        <v>166.52</v>
      </c>
      <c r="S11" s="284"/>
      <c r="T11" s="284" t="s">
        <v>641</v>
      </c>
      <c r="U11" s="285"/>
      <c r="V11" s="285"/>
      <c r="W11" s="285"/>
      <c r="X11" s="285"/>
      <c r="Y11" s="285"/>
      <c r="Z11" s="285"/>
      <c r="AA11" s="285"/>
      <c r="AB11" s="285"/>
      <c r="AC11" s="285" t="s">
        <v>642</v>
      </c>
      <c r="AD11" s="285"/>
      <c r="AE11" s="285"/>
      <c r="AF11" s="285"/>
      <c r="AG11" s="285"/>
      <c r="AH11" s="285"/>
      <c r="AI11" s="285"/>
      <c r="AJ11" s="285"/>
      <c r="AK11" s="285"/>
      <c r="AL11" s="285"/>
      <c r="AM11" s="285"/>
      <c r="AN11" s="285"/>
      <c r="AO11" s="285"/>
      <c r="AP11" s="285"/>
      <c r="AQ11" s="285"/>
      <c r="AR11" s="285"/>
      <c r="AS11" s="285"/>
      <c r="AT11" s="285"/>
      <c r="AU11" s="285"/>
      <c r="AV11" s="285"/>
      <c r="AW11" s="285"/>
      <c r="AX11" s="285"/>
      <c r="AY11" s="285"/>
      <c r="AZ11" s="285"/>
      <c r="BA11" s="285"/>
      <c r="BB11" s="285"/>
      <c r="BC11" s="285"/>
      <c r="BD11" s="285"/>
    </row>
    <row r="12" spans="1:56" outlineLevel="1">
      <c r="A12" s="286"/>
      <c r="B12" s="287"/>
      <c r="C12" s="288" t="s">
        <v>647</v>
      </c>
      <c r="D12" s="289"/>
      <c r="E12" s="290">
        <v>3863.6219999999998</v>
      </c>
      <c r="F12" s="284"/>
      <c r="G12" s="284"/>
      <c r="H12" s="284"/>
      <c r="I12" s="284"/>
      <c r="J12" s="284"/>
      <c r="K12" s="284"/>
      <c r="L12" s="284"/>
      <c r="M12" s="284"/>
      <c r="N12" s="284"/>
      <c r="O12" s="284"/>
      <c r="P12" s="284"/>
      <c r="Q12" s="284"/>
      <c r="R12" s="284"/>
      <c r="S12" s="284"/>
      <c r="T12" s="284"/>
      <c r="U12" s="285"/>
      <c r="V12" s="285"/>
      <c r="W12" s="285"/>
      <c r="X12" s="285"/>
      <c r="Y12" s="285"/>
      <c r="Z12" s="285"/>
      <c r="AA12" s="285"/>
      <c r="AB12" s="285"/>
      <c r="AC12" s="285" t="s">
        <v>644</v>
      </c>
      <c r="AD12" s="285">
        <v>0</v>
      </c>
      <c r="AE12" s="285"/>
      <c r="AF12" s="285"/>
      <c r="AG12" s="285"/>
      <c r="AH12" s="285"/>
      <c r="AI12" s="285"/>
      <c r="AJ12" s="285"/>
      <c r="AK12" s="285"/>
      <c r="AL12" s="285"/>
      <c r="AM12" s="285"/>
      <c r="AN12" s="285"/>
      <c r="AO12" s="285"/>
      <c r="AP12" s="285"/>
      <c r="AQ12" s="285"/>
      <c r="AR12" s="285"/>
      <c r="AS12" s="285"/>
      <c r="AT12" s="285"/>
      <c r="AU12" s="285"/>
      <c r="AV12" s="285"/>
      <c r="AW12" s="285"/>
      <c r="AX12" s="285"/>
      <c r="AY12" s="285"/>
      <c r="AZ12" s="285"/>
      <c r="BA12" s="285"/>
      <c r="BB12" s="285"/>
      <c r="BC12" s="285"/>
      <c r="BD12" s="285"/>
    </row>
    <row r="13" spans="1:56" ht="22.5" outlineLevel="1">
      <c r="A13" s="277">
        <v>3</v>
      </c>
      <c r="B13" s="278" t="s">
        <v>45</v>
      </c>
      <c r="C13" s="279" t="s">
        <v>648</v>
      </c>
      <c r="D13" s="280" t="s">
        <v>25</v>
      </c>
      <c r="E13" s="281">
        <v>1218</v>
      </c>
      <c r="F13" s="282"/>
      <c r="G13" s="282">
        <f>ROUND(E13*F13,2)</f>
        <v>0</v>
      </c>
      <c r="H13" s="282">
        <v>0</v>
      </c>
      <c r="I13" s="282">
        <f>ROUND(E13*H13,2)</f>
        <v>0</v>
      </c>
      <c r="J13" s="282">
        <v>264.5</v>
      </c>
      <c r="K13" s="282">
        <f>ROUND(E13*J13,2)</f>
        <v>322161</v>
      </c>
      <c r="L13" s="282">
        <v>21</v>
      </c>
      <c r="M13" s="282">
        <f>G13*(1+L13/100)</f>
        <v>0</v>
      </c>
      <c r="N13" s="284"/>
      <c r="O13" s="284" t="s">
        <v>639</v>
      </c>
      <c r="P13" s="284" t="s">
        <v>640</v>
      </c>
      <c r="Q13" s="284">
        <v>1.0999999999999999E-2</v>
      </c>
      <c r="R13" s="284">
        <f>ROUND(E13*Q13,2)</f>
        <v>13.4</v>
      </c>
      <c r="S13" s="284"/>
      <c r="T13" s="284" t="s">
        <v>641</v>
      </c>
      <c r="U13" s="285"/>
      <c r="V13" s="285"/>
      <c r="W13" s="285"/>
      <c r="X13" s="285"/>
      <c r="Y13" s="285"/>
      <c r="Z13" s="285"/>
      <c r="AA13" s="285"/>
      <c r="AB13" s="285"/>
      <c r="AC13" s="285" t="s">
        <v>642</v>
      </c>
      <c r="AD13" s="285"/>
      <c r="AE13" s="285"/>
      <c r="AF13" s="285"/>
      <c r="AG13" s="285"/>
      <c r="AH13" s="285"/>
      <c r="AI13" s="285"/>
      <c r="AJ13" s="285"/>
      <c r="AK13" s="285"/>
      <c r="AL13" s="285"/>
      <c r="AM13" s="285"/>
      <c r="AN13" s="285"/>
      <c r="AO13" s="285"/>
      <c r="AP13" s="285"/>
      <c r="AQ13" s="285"/>
      <c r="AR13" s="285"/>
      <c r="AS13" s="285"/>
      <c r="AT13" s="285"/>
      <c r="AU13" s="285"/>
      <c r="AV13" s="285"/>
      <c r="AW13" s="285"/>
      <c r="AX13" s="285"/>
      <c r="AY13" s="285"/>
      <c r="AZ13" s="285"/>
      <c r="BA13" s="285"/>
      <c r="BB13" s="285"/>
      <c r="BC13" s="285"/>
      <c r="BD13" s="285"/>
    </row>
    <row r="14" spans="1:56" outlineLevel="1">
      <c r="A14" s="286"/>
      <c r="B14" s="287"/>
      <c r="C14" s="288" t="s">
        <v>649</v>
      </c>
      <c r="D14" s="289"/>
      <c r="E14" s="290"/>
      <c r="F14" s="284"/>
      <c r="G14" s="284"/>
      <c r="H14" s="284"/>
      <c r="I14" s="284"/>
      <c r="J14" s="284"/>
      <c r="K14" s="284"/>
      <c r="L14" s="284"/>
      <c r="M14" s="284"/>
      <c r="N14" s="284"/>
      <c r="O14" s="284"/>
      <c r="P14" s="284"/>
      <c r="Q14" s="284"/>
      <c r="R14" s="284"/>
      <c r="S14" s="284"/>
      <c r="T14" s="284"/>
      <c r="U14" s="285"/>
      <c r="V14" s="285"/>
      <c r="W14" s="285"/>
      <c r="X14" s="285"/>
      <c r="Y14" s="285"/>
      <c r="Z14" s="285"/>
      <c r="AA14" s="285"/>
      <c r="AB14" s="285"/>
      <c r="AC14" s="285" t="s">
        <v>644</v>
      </c>
      <c r="AD14" s="285">
        <v>0</v>
      </c>
      <c r="AE14" s="285"/>
      <c r="AF14" s="285"/>
      <c r="AG14" s="285"/>
      <c r="AH14" s="285"/>
      <c r="AI14" s="285"/>
      <c r="AJ14" s="285"/>
      <c r="AK14" s="285"/>
      <c r="AL14" s="285"/>
      <c r="AM14" s="285"/>
      <c r="AN14" s="285"/>
      <c r="AO14" s="285"/>
      <c r="AP14" s="285"/>
      <c r="AQ14" s="285"/>
      <c r="AR14" s="285"/>
      <c r="AS14" s="285"/>
      <c r="AT14" s="285"/>
      <c r="AU14" s="285"/>
      <c r="AV14" s="285"/>
      <c r="AW14" s="285"/>
      <c r="AX14" s="285"/>
      <c r="AY14" s="285"/>
      <c r="AZ14" s="285"/>
      <c r="BA14" s="285"/>
      <c r="BB14" s="285"/>
      <c r="BC14" s="285"/>
      <c r="BD14" s="285"/>
    </row>
    <row r="15" spans="1:56" outlineLevel="1">
      <c r="A15" s="286"/>
      <c r="B15" s="287"/>
      <c r="C15" s="288" t="s">
        <v>650</v>
      </c>
      <c r="D15" s="289"/>
      <c r="E15" s="290">
        <v>3863.6</v>
      </c>
      <c r="F15" s="284"/>
      <c r="G15" s="284"/>
      <c r="H15" s="284"/>
      <c r="I15" s="284"/>
      <c r="J15" s="284"/>
      <c r="K15" s="284"/>
      <c r="L15" s="284"/>
      <c r="M15" s="284"/>
      <c r="N15" s="284"/>
      <c r="O15" s="284"/>
      <c r="P15" s="284"/>
      <c r="Q15" s="284"/>
      <c r="R15" s="284"/>
      <c r="S15" s="284"/>
      <c r="T15" s="284"/>
      <c r="U15" s="285"/>
      <c r="V15" s="285"/>
      <c r="W15" s="285"/>
      <c r="X15" s="285"/>
      <c r="Y15" s="285"/>
      <c r="Z15" s="285"/>
      <c r="AA15" s="285"/>
      <c r="AB15" s="285"/>
      <c r="AC15" s="285" t="s">
        <v>644</v>
      </c>
      <c r="AD15" s="285">
        <v>0</v>
      </c>
      <c r="AE15" s="285"/>
      <c r="AF15" s="285"/>
      <c r="AG15" s="285"/>
      <c r="AH15" s="285"/>
      <c r="AI15" s="285"/>
      <c r="AJ15" s="285"/>
      <c r="AK15" s="285"/>
      <c r="AL15" s="285"/>
      <c r="AM15" s="285"/>
      <c r="AN15" s="285"/>
      <c r="AO15" s="285"/>
      <c r="AP15" s="285"/>
      <c r="AQ15" s="285"/>
      <c r="AR15" s="285"/>
      <c r="AS15" s="285"/>
      <c r="AT15" s="285"/>
      <c r="AU15" s="285"/>
      <c r="AV15" s="285"/>
      <c r="AW15" s="285"/>
      <c r="AX15" s="285"/>
      <c r="AY15" s="285"/>
      <c r="AZ15" s="285"/>
      <c r="BA15" s="285"/>
      <c r="BB15" s="285"/>
      <c r="BC15" s="285"/>
      <c r="BD15" s="285"/>
    </row>
    <row r="16" spans="1:56" outlineLevel="1">
      <c r="A16" s="286"/>
      <c r="B16" s="287"/>
      <c r="C16" s="288" t="s">
        <v>651</v>
      </c>
      <c r="D16" s="289"/>
      <c r="E16" s="290">
        <v>-2645.6</v>
      </c>
      <c r="F16" s="284"/>
      <c r="G16" s="284"/>
      <c r="H16" s="284"/>
      <c r="I16" s="284"/>
      <c r="J16" s="284"/>
      <c r="K16" s="284"/>
      <c r="L16" s="284"/>
      <c r="M16" s="284"/>
      <c r="N16" s="284"/>
      <c r="O16" s="284"/>
      <c r="P16" s="284"/>
      <c r="Q16" s="284"/>
      <c r="R16" s="284"/>
      <c r="S16" s="284"/>
      <c r="T16" s="284"/>
      <c r="U16" s="285"/>
      <c r="V16" s="285"/>
      <c r="W16" s="285"/>
      <c r="X16" s="285"/>
      <c r="Y16" s="285"/>
      <c r="Z16" s="285"/>
      <c r="AA16" s="285"/>
      <c r="AB16" s="285"/>
      <c r="AC16" s="285" t="s">
        <v>644</v>
      </c>
      <c r="AD16" s="285">
        <v>0</v>
      </c>
      <c r="AE16" s="285"/>
      <c r="AF16" s="285"/>
      <c r="AG16" s="285"/>
      <c r="AH16" s="285"/>
      <c r="AI16" s="285"/>
      <c r="AJ16" s="285"/>
      <c r="AK16" s="285"/>
      <c r="AL16" s="285"/>
      <c r="AM16" s="285"/>
      <c r="AN16" s="285"/>
      <c r="AO16" s="285"/>
      <c r="AP16" s="285"/>
      <c r="AQ16" s="285"/>
      <c r="AR16" s="285"/>
      <c r="AS16" s="285"/>
      <c r="AT16" s="285"/>
      <c r="AU16" s="285"/>
      <c r="AV16" s="285"/>
      <c r="AW16" s="285"/>
      <c r="AX16" s="285"/>
      <c r="AY16" s="285"/>
      <c r="AZ16" s="285"/>
      <c r="BA16" s="285"/>
      <c r="BB16" s="285"/>
      <c r="BC16" s="285"/>
      <c r="BD16" s="285"/>
    </row>
    <row r="17" spans="1:56" outlineLevel="1">
      <c r="A17" s="277">
        <v>4</v>
      </c>
      <c r="B17" s="278" t="s">
        <v>652</v>
      </c>
      <c r="C17" s="279" t="s">
        <v>653</v>
      </c>
      <c r="D17" s="280" t="s">
        <v>25</v>
      </c>
      <c r="E17" s="281">
        <v>463.63463999999999</v>
      </c>
      <c r="F17" s="282"/>
      <c r="G17" s="282">
        <f>ROUND(E17*F17,2)</f>
        <v>0</v>
      </c>
      <c r="H17" s="282">
        <v>0</v>
      </c>
      <c r="I17" s="282">
        <f>ROUND(E17*H17,2)</f>
        <v>0</v>
      </c>
      <c r="J17" s="282">
        <v>350</v>
      </c>
      <c r="K17" s="282">
        <f>ROUND(E17*J17,2)</f>
        <v>162272.12</v>
      </c>
      <c r="L17" s="282">
        <v>21</v>
      </c>
      <c r="M17" s="282">
        <f>G17*(1+L17/100)</f>
        <v>0</v>
      </c>
      <c r="N17" s="284"/>
      <c r="O17" s="284" t="s">
        <v>639</v>
      </c>
      <c r="P17" s="284" t="s">
        <v>640</v>
      </c>
      <c r="Q17" s="284">
        <v>0.63</v>
      </c>
      <c r="R17" s="284">
        <f>ROUND(E17*Q17,2)</f>
        <v>292.08999999999997</v>
      </c>
      <c r="S17" s="284"/>
      <c r="T17" s="284" t="s">
        <v>641</v>
      </c>
      <c r="U17" s="285"/>
      <c r="V17" s="285"/>
      <c r="W17" s="285"/>
      <c r="X17" s="285"/>
      <c r="Y17" s="285"/>
      <c r="Z17" s="285"/>
      <c r="AA17" s="285"/>
      <c r="AB17" s="285"/>
      <c r="AC17" s="285" t="s">
        <v>642</v>
      </c>
      <c r="AD17" s="285"/>
      <c r="AE17" s="285"/>
      <c r="AF17" s="285"/>
      <c r="AG17" s="285"/>
      <c r="AH17" s="285"/>
      <c r="AI17" s="285"/>
      <c r="AJ17" s="285"/>
      <c r="AK17" s="285"/>
      <c r="AL17" s="285"/>
      <c r="AM17" s="285"/>
      <c r="AN17" s="285"/>
      <c r="AO17" s="285"/>
      <c r="AP17" s="285"/>
      <c r="AQ17" s="285"/>
      <c r="AR17" s="285"/>
      <c r="AS17" s="285"/>
      <c r="AT17" s="285"/>
      <c r="AU17" s="285"/>
      <c r="AV17" s="285"/>
      <c r="AW17" s="285"/>
      <c r="AX17" s="285"/>
      <c r="AY17" s="285"/>
      <c r="AZ17" s="285"/>
      <c r="BA17" s="285"/>
      <c r="BB17" s="285"/>
      <c r="BC17" s="285"/>
      <c r="BD17" s="285"/>
    </row>
    <row r="18" spans="1:56" outlineLevel="1">
      <c r="A18" s="286"/>
      <c r="B18" s="287"/>
      <c r="C18" s="288" t="s">
        <v>654</v>
      </c>
      <c r="D18" s="289"/>
      <c r="E18" s="290">
        <v>463.63463999999999</v>
      </c>
      <c r="F18" s="284"/>
      <c r="G18" s="284"/>
      <c r="H18" s="284"/>
      <c r="I18" s="284"/>
      <c r="J18" s="284"/>
      <c r="K18" s="284"/>
      <c r="L18" s="284"/>
      <c r="M18" s="284"/>
      <c r="N18" s="284"/>
      <c r="O18" s="284"/>
      <c r="P18" s="284"/>
      <c r="Q18" s="284"/>
      <c r="R18" s="284"/>
      <c r="S18" s="284"/>
      <c r="T18" s="284"/>
      <c r="U18" s="285"/>
      <c r="V18" s="285"/>
      <c r="W18" s="285"/>
      <c r="X18" s="285"/>
      <c r="Y18" s="285"/>
      <c r="Z18" s="285"/>
      <c r="AA18" s="285"/>
      <c r="AB18" s="285"/>
      <c r="AC18" s="285" t="s">
        <v>644</v>
      </c>
      <c r="AD18" s="285">
        <v>0</v>
      </c>
      <c r="AE18" s="285"/>
      <c r="AF18" s="285"/>
      <c r="AG18" s="285"/>
      <c r="AH18" s="285"/>
      <c r="AI18" s="285"/>
      <c r="AJ18" s="285"/>
      <c r="AK18" s="285"/>
      <c r="AL18" s="285"/>
      <c r="AM18" s="285"/>
      <c r="AN18" s="285"/>
      <c r="AO18" s="285"/>
      <c r="AP18" s="285"/>
      <c r="AQ18" s="285"/>
      <c r="AR18" s="285"/>
      <c r="AS18" s="285"/>
      <c r="AT18" s="285"/>
      <c r="AU18" s="285"/>
      <c r="AV18" s="285"/>
      <c r="AW18" s="285"/>
      <c r="AX18" s="285"/>
      <c r="AY18" s="285"/>
      <c r="AZ18" s="285"/>
      <c r="BA18" s="285"/>
      <c r="BB18" s="285"/>
      <c r="BC18" s="285"/>
      <c r="BD18" s="285"/>
    </row>
    <row r="19" spans="1:56" outlineLevel="1">
      <c r="A19" s="277">
        <v>5</v>
      </c>
      <c r="B19" s="278" t="s">
        <v>655</v>
      </c>
      <c r="C19" s="279" t="s">
        <v>656</v>
      </c>
      <c r="D19" s="280" t="s">
        <v>25</v>
      </c>
      <c r="E19" s="281">
        <v>5291.2690000000002</v>
      </c>
      <c r="F19" s="282"/>
      <c r="G19" s="282">
        <f>ROUND(E19*F19,2)</f>
        <v>0</v>
      </c>
      <c r="H19" s="282">
        <v>0</v>
      </c>
      <c r="I19" s="282">
        <f>ROUND(E19*H19,2)</f>
        <v>0</v>
      </c>
      <c r="J19" s="282">
        <v>44.4</v>
      </c>
      <c r="K19" s="282">
        <f>ROUND(E19*J19,2)</f>
        <v>234932.34</v>
      </c>
      <c r="L19" s="282">
        <v>21</v>
      </c>
      <c r="M19" s="282">
        <f>G19*(1+L19/100)</f>
        <v>0</v>
      </c>
      <c r="N19" s="284"/>
      <c r="O19" s="284" t="s">
        <v>639</v>
      </c>
      <c r="P19" s="284" t="s">
        <v>640</v>
      </c>
      <c r="Q19" s="284">
        <v>7.0000000000000007E-2</v>
      </c>
      <c r="R19" s="284">
        <f>ROUND(E19*Q19,2)</f>
        <v>370.39</v>
      </c>
      <c r="S19" s="284"/>
      <c r="T19" s="284" t="s">
        <v>641</v>
      </c>
      <c r="U19" s="285"/>
      <c r="V19" s="285"/>
      <c r="W19" s="285"/>
      <c r="X19" s="285"/>
      <c r="Y19" s="285"/>
      <c r="Z19" s="285"/>
      <c r="AA19" s="285"/>
      <c r="AB19" s="285"/>
      <c r="AC19" s="285" t="s">
        <v>642</v>
      </c>
      <c r="AD19" s="285"/>
      <c r="AE19" s="285"/>
      <c r="AF19" s="285"/>
      <c r="AG19" s="285"/>
      <c r="AH19" s="285"/>
      <c r="AI19" s="285"/>
      <c r="AJ19" s="285"/>
      <c r="AK19" s="285"/>
      <c r="AL19" s="285"/>
      <c r="AM19" s="285"/>
      <c r="AN19" s="285"/>
      <c r="AO19" s="285"/>
      <c r="AP19" s="285"/>
      <c r="AQ19" s="285"/>
      <c r="AR19" s="285"/>
      <c r="AS19" s="285"/>
      <c r="AT19" s="285"/>
      <c r="AU19" s="285"/>
      <c r="AV19" s="285"/>
      <c r="AW19" s="285"/>
      <c r="AX19" s="285"/>
      <c r="AY19" s="285"/>
      <c r="AZ19" s="285"/>
      <c r="BA19" s="285"/>
      <c r="BB19" s="285"/>
      <c r="BC19" s="285"/>
      <c r="BD19" s="285"/>
    </row>
    <row r="20" spans="1:56" outlineLevel="1">
      <c r="A20" s="286"/>
      <c r="B20" s="287"/>
      <c r="C20" s="288" t="s">
        <v>657</v>
      </c>
      <c r="D20" s="289"/>
      <c r="E20" s="290">
        <v>5291.2690000000002</v>
      </c>
      <c r="F20" s="284"/>
      <c r="G20" s="284"/>
      <c r="H20" s="284"/>
      <c r="I20" s="284"/>
      <c r="J20" s="284"/>
      <c r="K20" s="284"/>
      <c r="L20" s="284"/>
      <c r="M20" s="284"/>
      <c r="N20" s="284"/>
      <c r="O20" s="284"/>
      <c r="P20" s="284"/>
      <c r="Q20" s="284"/>
      <c r="R20" s="284"/>
      <c r="S20" s="284"/>
      <c r="T20" s="284"/>
      <c r="U20" s="285"/>
      <c r="V20" s="285"/>
      <c r="W20" s="285"/>
      <c r="X20" s="285"/>
      <c r="Y20" s="285"/>
      <c r="Z20" s="285"/>
      <c r="AA20" s="285"/>
      <c r="AB20" s="285"/>
      <c r="AC20" s="285" t="s">
        <v>644</v>
      </c>
      <c r="AD20" s="285">
        <v>0</v>
      </c>
      <c r="AE20" s="285"/>
      <c r="AF20" s="285"/>
      <c r="AG20" s="285"/>
      <c r="AH20" s="285"/>
      <c r="AI20" s="285"/>
      <c r="AJ20" s="285"/>
      <c r="AK20" s="285"/>
      <c r="AL20" s="285"/>
      <c r="AM20" s="285"/>
      <c r="AN20" s="285"/>
      <c r="AO20" s="285"/>
      <c r="AP20" s="285"/>
      <c r="AQ20" s="285"/>
      <c r="AR20" s="285"/>
      <c r="AS20" s="285"/>
      <c r="AT20" s="285"/>
      <c r="AU20" s="285"/>
      <c r="AV20" s="285"/>
      <c r="AW20" s="285"/>
      <c r="AX20" s="285"/>
      <c r="AY20" s="285"/>
      <c r="AZ20" s="285"/>
      <c r="BA20" s="285"/>
      <c r="BB20" s="285"/>
      <c r="BC20" s="285"/>
      <c r="BD20" s="285"/>
    </row>
    <row r="21" spans="1:56" outlineLevel="1">
      <c r="A21" s="277">
        <v>6</v>
      </c>
      <c r="B21" s="278" t="s">
        <v>48</v>
      </c>
      <c r="C21" s="279" t="s">
        <v>658</v>
      </c>
      <c r="D21" s="280" t="s">
        <v>25</v>
      </c>
      <c r="E21" s="281">
        <v>2645.6345000000001</v>
      </c>
      <c r="F21" s="282"/>
      <c r="G21" s="282">
        <f>ROUND(E21*F21,2)</f>
        <v>0</v>
      </c>
      <c r="H21" s="282">
        <v>0</v>
      </c>
      <c r="I21" s="282">
        <f>ROUND(E21*H21,2)</f>
        <v>0</v>
      </c>
      <c r="J21" s="282">
        <v>67</v>
      </c>
      <c r="K21" s="282">
        <f>ROUND(E21*J21,2)</f>
        <v>177257.51</v>
      </c>
      <c r="L21" s="282">
        <v>21</v>
      </c>
      <c r="M21" s="282">
        <f>G21*(1+L21/100)</f>
        <v>0</v>
      </c>
      <c r="N21" s="284"/>
      <c r="O21" s="284" t="s">
        <v>639</v>
      </c>
      <c r="P21" s="284" t="s">
        <v>640</v>
      </c>
      <c r="Q21" s="284">
        <v>0.05</v>
      </c>
      <c r="R21" s="284">
        <f>ROUND(E21*Q21,2)</f>
        <v>132.28</v>
      </c>
      <c r="S21" s="284"/>
      <c r="T21" s="284" t="s">
        <v>641</v>
      </c>
      <c r="U21" s="285"/>
      <c r="V21" s="285"/>
      <c r="W21" s="285"/>
      <c r="X21" s="285"/>
      <c r="Y21" s="285"/>
      <c r="Z21" s="285"/>
      <c r="AA21" s="285"/>
      <c r="AB21" s="285"/>
      <c r="AC21" s="285" t="s">
        <v>642</v>
      </c>
      <c r="AD21" s="285"/>
      <c r="AE21" s="285"/>
      <c r="AF21" s="285"/>
      <c r="AG21" s="285"/>
      <c r="AH21" s="285"/>
      <c r="AI21" s="285"/>
      <c r="AJ21" s="285"/>
      <c r="AK21" s="285"/>
      <c r="AL21" s="285"/>
      <c r="AM21" s="285"/>
      <c r="AN21" s="285"/>
      <c r="AO21" s="285"/>
      <c r="AP21" s="285"/>
      <c r="AQ21" s="285"/>
      <c r="AR21" s="285"/>
      <c r="AS21" s="285"/>
      <c r="AT21" s="285"/>
      <c r="AU21" s="285"/>
      <c r="AV21" s="285"/>
      <c r="AW21" s="285"/>
      <c r="AX21" s="285"/>
      <c r="AY21" s="285"/>
      <c r="AZ21" s="285"/>
      <c r="BA21" s="285"/>
      <c r="BB21" s="285"/>
      <c r="BC21" s="285"/>
      <c r="BD21" s="285"/>
    </row>
    <row r="22" spans="1:56" outlineLevel="1">
      <c r="A22" s="286"/>
      <c r="B22" s="287"/>
      <c r="C22" s="288" t="s">
        <v>659</v>
      </c>
      <c r="D22" s="289"/>
      <c r="E22" s="290">
        <v>2645.6345000000001</v>
      </c>
      <c r="F22" s="284"/>
      <c r="G22" s="284"/>
      <c r="H22" s="284"/>
      <c r="I22" s="284"/>
      <c r="J22" s="284"/>
      <c r="K22" s="284"/>
      <c r="L22" s="284"/>
      <c r="M22" s="284"/>
      <c r="N22" s="284"/>
      <c r="O22" s="284"/>
      <c r="P22" s="284"/>
      <c r="Q22" s="284"/>
      <c r="R22" s="284"/>
      <c r="S22" s="284"/>
      <c r="T22" s="284"/>
      <c r="U22" s="285"/>
      <c r="V22" s="285"/>
      <c r="W22" s="285"/>
      <c r="X22" s="285"/>
      <c r="Y22" s="285"/>
      <c r="Z22" s="285"/>
      <c r="AA22" s="285"/>
      <c r="AB22" s="285"/>
      <c r="AC22" s="285" t="s">
        <v>644</v>
      </c>
      <c r="AD22" s="285">
        <v>0</v>
      </c>
      <c r="AE22" s="285"/>
      <c r="AF22" s="285"/>
      <c r="AG22" s="285"/>
      <c r="AH22" s="285"/>
      <c r="AI22" s="285"/>
      <c r="AJ22" s="285"/>
      <c r="AK22" s="285"/>
      <c r="AL22" s="285"/>
      <c r="AM22" s="285"/>
      <c r="AN22" s="285"/>
      <c r="AO22" s="285"/>
      <c r="AP22" s="285"/>
      <c r="AQ22" s="285"/>
      <c r="AR22" s="285"/>
      <c r="AS22" s="285"/>
      <c r="AT22" s="285"/>
      <c r="AU22" s="285"/>
      <c r="AV22" s="285"/>
      <c r="AW22" s="285"/>
      <c r="AX22" s="285"/>
      <c r="AY22" s="285"/>
      <c r="AZ22" s="285"/>
      <c r="BA22" s="285"/>
      <c r="BB22" s="285"/>
      <c r="BC22" s="285"/>
      <c r="BD22" s="285"/>
    </row>
    <row r="23" spans="1:56" outlineLevel="1">
      <c r="A23" s="286"/>
      <c r="B23" s="287"/>
      <c r="C23" s="288" t="s">
        <v>660</v>
      </c>
      <c r="D23" s="289"/>
      <c r="E23" s="290"/>
      <c r="F23" s="284"/>
      <c r="G23" s="284"/>
      <c r="H23" s="284"/>
      <c r="I23" s="284"/>
      <c r="J23" s="284"/>
      <c r="K23" s="284"/>
      <c r="L23" s="284"/>
      <c r="M23" s="284"/>
      <c r="N23" s="284"/>
      <c r="O23" s="284"/>
      <c r="P23" s="284"/>
      <c r="Q23" s="284"/>
      <c r="R23" s="284"/>
      <c r="S23" s="284"/>
      <c r="T23" s="284"/>
      <c r="U23" s="285"/>
      <c r="V23" s="285"/>
      <c r="W23" s="285"/>
      <c r="X23" s="285"/>
      <c r="Y23" s="285"/>
      <c r="Z23" s="285"/>
      <c r="AA23" s="285"/>
      <c r="AB23" s="285"/>
      <c r="AC23" s="285" t="s">
        <v>644</v>
      </c>
      <c r="AD23" s="285">
        <v>0</v>
      </c>
      <c r="AE23" s="285"/>
      <c r="AF23" s="285"/>
      <c r="AG23" s="285"/>
      <c r="AH23" s="285"/>
      <c r="AI23" s="285"/>
      <c r="AJ23" s="285"/>
      <c r="AK23" s="285"/>
      <c r="AL23" s="285"/>
      <c r="AM23" s="285"/>
      <c r="AN23" s="285"/>
      <c r="AO23" s="285"/>
      <c r="AP23" s="285"/>
      <c r="AQ23" s="285"/>
      <c r="AR23" s="285"/>
      <c r="AS23" s="285"/>
      <c r="AT23" s="285"/>
      <c r="AU23" s="285"/>
      <c r="AV23" s="285"/>
      <c r="AW23" s="285"/>
      <c r="AX23" s="285"/>
      <c r="AY23" s="285"/>
      <c r="AZ23" s="285"/>
      <c r="BA23" s="285"/>
      <c r="BB23" s="285"/>
      <c r="BC23" s="285"/>
      <c r="BD23" s="285"/>
    </row>
    <row r="24" spans="1:56" outlineLevel="1">
      <c r="A24" s="291">
        <v>7</v>
      </c>
      <c r="B24" s="292" t="s">
        <v>286</v>
      </c>
      <c r="C24" s="293" t="s">
        <v>661</v>
      </c>
      <c r="D24" s="294" t="s">
        <v>25</v>
      </c>
      <c r="E24" s="295">
        <v>1218</v>
      </c>
      <c r="F24" s="296"/>
      <c r="G24" s="296">
        <f>ROUND(E24*F24,2)</f>
        <v>0</v>
      </c>
      <c r="H24" s="296">
        <v>0</v>
      </c>
      <c r="I24" s="296">
        <f>ROUND(E24*H24,2)</f>
        <v>0</v>
      </c>
      <c r="J24" s="296">
        <v>16.3</v>
      </c>
      <c r="K24" s="296">
        <f>ROUND(E24*J24,2)</f>
        <v>19853.400000000001</v>
      </c>
      <c r="L24" s="296">
        <v>21</v>
      </c>
      <c r="M24" s="296">
        <f>G24*(1+L24/100)</f>
        <v>0</v>
      </c>
      <c r="N24" s="284"/>
      <c r="O24" s="284" t="s">
        <v>639</v>
      </c>
      <c r="P24" s="284" t="s">
        <v>640</v>
      </c>
      <c r="Q24" s="284">
        <v>0.01</v>
      </c>
      <c r="R24" s="284">
        <f>ROUND(E24*Q24,2)</f>
        <v>12.18</v>
      </c>
      <c r="S24" s="284"/>
      <c r="T24" s="284" t="s">
        <v>641</v>
      </c>
      <c r="U24" s="285"/>
      <c r="V24" s="285"/>
      <c r="W24" s="285"/>
      <c r="X24" s="285"/>
      <c r="Y24" s="285"/>
      <c r="Z24" s="285"/>
      <c r="AA24" s="285"/>
      <c r="AB24" s="285"/>
      <c r="AC24" s="285" t="s">
        <v>642</v>
      </c>
      <c r="AD24" s="285"/>
      <c r="AE24" s="285"/>
      <c r="AF24" s="285"/>
      <c r="AG24" s="285"/>
      <c r="AH24" s="285"/>
      <c r="AI24" s="285"/>
      <c r="AJ24" s="285"/>
      <c r="AK24" s="285"/>
      <c r="AL24" s="285"/>
      <c r="AM24" s="285"/>
      <c r="AN24" s="285"/>
      <c r="AO24" s="285"/>
      <c r="AP24" s="285"/>
      <c r="AQ24" s="285"/>
      <c r="AR24" s="285"/>
      <c r="AS24" s="285"/>
      <c r="AT24" s="285"/>
      <c r="AU24" s="285"/>
      <c r="AV24" s="285"/>
      <c r="AW24" s="285"/>
      <c r="AX24" s="285"/>
      <c r="AY24" s="285"/>
      <c r="AZ24" s="285"/>
      <c r="BA24" s="285"/>
      <c r="BB24" s="285"/>
      <c r="BC24" s="285"/>
      <c r="BD24" s="285"/>
    </row>
    <row r="25" spans="1:56" ht="22.5" outlineLevel="1">
      <c r="A25" s="277">
        <v>8</v>
      </c>
      <c r="B25" s="278" t="s">
        <v>52</v>
      </c>
      <c r="C25" s="279" t="s">
        <v>662</v>
      </c>
      <c r="D25" s="280" t="s">
        <v>25</v>
      </c>
      <c r="E25" s="281">
        <v>2645.6345000000001</v>
      </c>
      <c r="F25" s="282"/>
      <c r="G25" s="282">
        <f>ROUND(E25*F25,2)</f>
        <v>0</v>
      </c>
      <c r="H25" s="282">
        <v>0</v>
      </c>
      <c r="I25" s="282">
        <f>ROUND(E25*H25,2)</f>
        <v>0</v>
      </c>
      <c r="J25" s="282">
        <v>121</v>
      </c>
      <c r="K25" s="282">
        <f>ROUND(E25*J25,2)</f>
        <v>320121.77</v>
      </c>
      <c r="L25" s="282">
        <v>21</v>
      </c>
      <c r="M25" s="282">
        <f>G25*(1+L25/100)</f>
        <v>0</v>
      </c>
      <c r="N25" s="284"/>
      <c r="O25" s="284" t="s">
        <v>639</v>
      </c>
      <c r="P25" s="284" t="s">
        <v>640</v>
      </c>
      <c r="Q25" s="284">
        <v>0.2</v>
      </c>
      <c r="R25" s="284">
        <f>ROUND(E25*Q25,2)</f>
        <v>529.13</v>
      </c>
      <c r="S25" s="284"/>
      <c r="T25" s="284" t="s">
        <v>641</v>
      </c>
      <c r="U25" s="285"/>
      <c r="V25" s="285"/>
      <c r="W25" s="285"/>
      <c r="X25" s="285"/>
      <c r="Y25" s="285"/>
      <c r="Z25" s="285"/>
      <c r="AA25" s="285"/>
      <c r="AB25" s="285"/>
      <c r="AC25" s="285" t="s">
        <v>642</v>
      </c>
      <c r="AD25" s="285"/>
      <c r="AE25" s="285"/>
      <c r="AF25" s="285"/>
      <c r="AG25" s="285"/>
      <c r="AH25" s="285"/>
      <c r="AI25" s="285"/>
      <c r="AJ25" s="285"/>
      <c r="AK25" s="285"/>
      <c r="AL25" s="285"/>
      <c r="AM25" s="285"/>
      <c r="AN25" s="285"/>
      <c r="AO25" s="285"/>
      <c r="AP25" s="285"/>
      <c r="AQ25" s="285"/>
      <c r="AR25" s="285"/>
      <c r="AS25" s="285"/>
      <c r="AT25" s="285"/>
      <c r="AU25" s="285"/>
      <c r="AV25" s="285"/>
      <c r="AW25" s="285"/>
      <c r="AX25" s="285"/>
      <c r="AY25" s="285"/>
      <c r="AZ25" s="285"/>
      <c r="BA25" s="285"/>
      <c r="BB25" s="285"/>
      <c r="BC25" s="285"/>
      <c r="BD25" s="285"/>
    </row>
    <row r="26" spans="1:56" outlineLevel="1">
      <c r="A26" s="286"/>
      <c r="B26" s="287"/>
      <c r="C26" s="288" t="s">
        <v>663</v>
      </c>
      <c r="D26" s="289"/>
      <c r="E26" s="290">
        <v>3863.6219999999998</v>
      </c>
      <c r="F26" s="284"/>
      <c r="G26" s="284"/>
      <c r="H26" s="284"/>
      <c r="I26" s="284"/>
      <c r="J26" s="284"/>
      <c r="K26" s="284"/>
      <c r="L26" s="284"/>
      <c r="M26" s="284"/>
      <c r="N26" s="284"/>
      <c r="O26" s="284"/>
      <c r="P26" s="284"/>
      <c r="Q26" s="284"/>
      <c r="R26" s="284"/>
      <c r="S26" s="284"/>
      <c r="T26" s="284"/>
      <c r="U26" s="285"/>
      <c r="V26" s="285"/>
      <c r="W26" s="285"/>
      <c r="X26" s="285"/>
      <c r="Y26" s="285"/>
      <c r="Z26" s="285"/>
      <c r="AA26" s="285"/>
      <c r="AB26" s="285"/>
      <c r="AC26" s="285" t="s">
        <v>644</v>
      </c>
      <c r="AD26" s="285">
        <v>0</v>
      </c>
      <c r="AE26" s="285"/>
      <c r="AF26" s="285"/>
      <c r="AG26" s="285"/>
      <c r="AH26" s="285"/>
      <c r="AI26" s="285"/>
      <c r="AJ26" s="285"/>
      <c r="AK26" s="285"/>
      <c r="AL26" s="285"/>
      <c r="AM26" s="285"/>
      <c r="AN26" s="285"/>
      <c r="AO26" s="285"/>
      <c r="AP26" s="285"/>
      <c r="AQ26" s="285"/>
      <c r="AR26" s="285"/>
      <c r="AS26" s="285"/>
      <c r="AT26" s="285"/>
      <c r="AU26" s="285"/>
      <c r="AV26" s="285"/>
      <c r="AW26" s="285"/>
      <c r="AX26" s="285"/>
      <c r="AY26" s="285"/>
      <c r="AZ26" s="285"/>
      <c r="BA26" s="285"/>
      <c r="BB26" s="285"/>
      <c r="BC26" s="285"/>
      <c r="BD26" s="285"/>
    </row>
    <row r="27" spans="1:56" outlineLevel="1">
      <c r="A27" s="286"/>
      <c r="B27" s="287"/>
      <c r="C27" s="288" t="s">
        <v>664</v>
      </c>
      <c r="D27" s="289"/>
      <c r="E27" s="290">
        <v>-539.23199999999997</v>
      </c>
      <c r="F27" s="284"/>
      <c r="G27" s="284"/>
      <c r="H27" s="284"/>
      <c r="I27" s="284"/>
      <c r="J27" s="284"/>
      <c r="K27" s="284"/>
      <c r="L27" s="284"/>
      <c r="M27" s="284"/>
      <c r="N27" s="284"/>
      <c r="O27" s="284"/>
      <c r="P27" s="284"/>
      <c r="Q27" s="284"/>
      <c r="R27" s="284"/>
      <c r="S27" s="284"/>
      <c r="T27" s="284"/>
      <c r="U27" s="285"/>
      <c r="V27" s="285"/>
      <c r="W27" s="285"/>
      <c r="X27" s="285"/>
      <c r="Y27" s="285"/>
      <c r="Z27" s="285"/>
      <c r="AA27" s="285"/>
      <c r="AB27" s="285"/>
      <c r="AC27" s="285" t="s">
        <v>644</v>
      </c>
      <c r="AD27" s="285">
        <v>0</v>
      </c>
      <c r="AE27" s="285"/>
      <c r="AF27" s="285"/>
      <c r="AG27" s="285"/>
      <c r="AH27" s="285"/>
      <c r="AI27" s="285"/>
      <c r="AJ27" s="285"/>
      <c r="AK27" s="285"/>
      <c r="AL27" s="285"/>
      <c r="AM27" s="285"/>
      <c r="AN27" s="285"/>
      <c r="AO27" s="285"/>
      <c r="AP27" s="285"/>
      <c r="AQ27" s="285"/>
      <c r="AR27" s="285"/>
      <c r="AS27" s="285"/>
      <c r="AT27" s="285"/>
      <c r="AU27" s="285"/>
      <c r="AV27" s="285"/>
      <c r="AW27" s="285"/>
      <c r="AX27" s="285"/>
      <c r="AY27" s="285"/>
      <c r="AZ27" s="285"/>
      <c r="BA27" s="285"/>
      <c r="BB27" s="285"/>
      <c r="BC27" s="285"/>
      <c r="BD27" s="285"/>
    </row>
    <row r="28" spans="1:56" outlineLevel="1">
      <c r="A28" s="286"/>
      <c r="B28" s="287"/>
      <c r="C28" s="288" t="s">
        <v>665</v>
      </c>
      <c r="D28" s="289"/>
      <c r="E28" s="290">
        <v>-604.03200000000004</v>
      </c>
      <c r="F28" s="284"/>
      <c r="G28" s="284"/>
      <c r="H28" s="284"/>
      <c r="I28" s="284"/>
      <c r="J28" s="284"/>
      <c r="K28" s="284"/>
      <c r="L28" s="284"/>
      <c r="M28" s="284"/>
      <c r="N28" s="284"/>
      <c r="O28" s="284"/>
      <c r="P28" s="284"/>
      <c r="Q28" s="284"/>
      <c r="R28" s="284"/>
      <c r="S28" s="284"/>
      <c r="T28" s="284"/>
      <c r="U28" s="285"/>
      <c r="V28" s="285"/>
      <c r="W28" s="285"/>
      <c r="X28" s="285"/>
      <c r="Y28" s="285"/>
      <c r="Z28" s="285"/>
      <c r="AA28" s="285"/>
      <c r="AB28" s="285"/>
      <c r="AC28" s="285" t="s">
        <v>644</v>
      </c>
      <c r="AD28" s="285">
        <v>0</v>
      </c>
      <c r="AE28" s="285"/>
      <c r="AF28" s="285"/>
      <c r="AG28" s="285"/>
      <c r="AH28" s="285"/>
      <c r="AI28" s="285"/>
      <c r="AJ28" s="285"/>
      <c r="AK28" s="285"/>
      <c r="AL28" s="285"/>
      <c r="AM28" s="285"/>
      <c r="AN28" s="285"/>
      <c r="AO28" s="285"/>
      <c r="AP28" s="285"/>
      <c r="AQ28" s="285"/>
      <c r="AR28" s="285"/>
      <c r="AS28" s="285"/>
      <c r="AT28" s="285"/>
      <c r="AU28" s="285"/>
      <c r="AV28" s="285"/>
      <c r="AW28" s="285"/>
      <c r="AX28" s="285"/>
      <c r="AY28" s="285"/>
      <c r="AZ28" s="285"/>
      <c r="BA28" s="285"/>
      <c r="BB28" s="285"/>
      <c r="BC28" s="285"/>
      <c r="BD28" s="285"/>
    </row>
    <row r="29" spans="1:56" outlineLevel="1">
      <c r="A29" s="286"/>
      <c r="B29" s="287"/>
      <c r="C29" s="288" t="s">
        <v>666</v>
      </c>
      <c r="D29" s="289"/>
      <c r="E29" s="290">
        <v>-53.136000000000003</v>
      </c>
      <c r="F29" s="284"/>
      <c r="G29" s="284"/>
      <c r="H29" s="284"/>
      <c r="I29" s="284"/>
      <c r="J29" s="284"/>
      <c r="K29" s="284"/>
      <c r="L29" s="284"/>
      <c r="M29" s="284"/>
      <c r="N29" s="284"/>
      <c r="O29" s="284"/>
      <c r="P29" s="284"/>
      <c r="Q29" s="284"/>
      <c r="R29" s="284"/>
      <c r="S29" s="284"/>
      <c r="T29" s="284"/>
      <c r="U29" s="285"/>
      <c r="V29" s="285"/>
      <c r="W29" s="285"/>
      <c r="X29" s="285"/>
      <c r="Y29" s="285"/>
      <c r="Z29" s="285"/>
      <c r="AA29" s="285"/>
      <c r="AB29" s="285"/>
      <c r="AC29" s="285" t="s">
        <v>644</v>
      </c>
      <c r="AD29" s="285">
        <v>0</v>
      </c>
      <c r="AE29" s="285"/>
      <c r="AF29" s="285"/>
      <c r="AG29" s="285"/>
      <c r="AH29" s="285"/>
      <c r="AI29" s="285"/>
      <c r="AJ29" s="285"/>
      <c r="AK29" s="285"/>
      <c r="AL29" s="285"/>
      <c r="AM29" s="285"/>
      <c r="AN29" s="285"/>
      <c r="AO29" s="285"/>
      <c r="AP29" s="285"/>
      <c r="AQ29" s="285"/>
      <c r="AR29" s="285"/>
      <c r="AS29" s="285"/>
      <c r="AT29" s="285"/>
      <c r="AU29" s="285"/>
      <c r="AV29" s="285"/>
      <c r="AW29" s="285"/>
      <c r="AX29" s="285"/>
      <c r="AY29" s="285"/>
      <c r="AZ29" s="285"/>
      <c r="BA29" s="285"/>
      <c r="BB29" s="285"/>
      <c r="BC29" s="285"/>
      <c r="BD29" s="285"/>
    </row>
    <row r="30" spans="1:56" outlineLevel="1">
      <c r="A30" s="286"/>
      <c r="B30" s="287"/>
      <c r="C30" s="288" t="s">
        <v>667</v>
      </c>
      <c r="D30" s="289"/>
      <c r="E30" s="290">
        <v>-21.587499999999999</v>
      </c>
      <c r="F30" s="284"/>
      <c r="G30" s="284"/>
      <c r="H30" s="284"/>
      <c r="I30" s="284"/>
      <c r="J30" s="284"/>
      <c r="K30" s="284"/>
      <c r="L30" s="284"/>
      <c r="M30" s="284"/>
      <c r="N30" s="284"/>
      <c r="O30" s="284"/>
      <c r="P30" s="284"/>
      <c r="Q30" s="284"/>
      <c r="R30" s="284"/>
      <c r="S30" s="284"/>
      <c r="T30" s="284"/>
      <c r="U30" s="285"/>
      <c r="V30" s="285"/>
      <c r="W30" s="285"/>
      <c r="X30" s="285"/>
      <c r="Y30" s="285"/>
      <c r="Z30" s="285"/>
      <c r="AA30" s="285"/>
      <c r="AB30" s="285"/>
      <c r="AC30" s="285" t="s">
        <v>644</v>
      </c>
      <c r="AD30" s="285">
        <v>0</v>
      </c>
      <c r="AE30" s="285"/>
      <c r="AF30" s="285"/>
      <c r="AG30" s="285"/>
      <c r="AH30" s="285"/>
      <c r="AI30" s="285"/>
      <c r="AJ30" s="285"/>
      <c r="AK30" s="285"/>
      <c r="AL30" s="285"/>
      <c r="AM30" s="285"/>
      <c r="AN30" s="285"/>
      <c r="AO30" s="285"/>
      <c r="AP30" s="285"/>
      <c r="AQ30" s="285"/>
      <c r="AR30" s="285"/>
      <c r="AS30" s="285"/>
      <c r="AT30" s="285"/>
      <c r="AU30" s="285"/>
      <c r="AV30" s="285"/>
      <c r="AW30" s="285"/>
      <c r="AX30" s="285"/>
      <c r="AY30" s="285"/>
      <c r="AZ30" s="285"/>
      <c r="BA30" s="285"/>
      <c r="BB30" s="285"/>
      <c r="BC30" s="285"/>
      <c r="BD30" s="285"/>
    </row>
    <row r="31" spans="1:56" outlineLevel="1">
      <c r="A31" s="277">
        <v>9</v>
      </c>
      <c r="B31" s="278" t="s">
        <v>668</v>
      </c>
      <c r="C31" s="279" t="s">
        <v>669</v>
      </c>
      <c r="D31" s="280" t="s">
        <v>670</v>
      </c>
      <c r="E31" s="281">
        <v>2192.4</v>
      </c>
      <c r="F31" s="282"/>
      <c r="G31" s="282">
        <f>ROUND(E31*F31,2)</f>
        <v>0</v>
      </c>
      <c r="H31" s="282">
        <v>0</v>
      </c>
      <c r="I31" s="282">
        <f>ROUND(E31*H31,2)</f>
        <v>0</v>
      </c>
      <c r="J31" s="282">
        <v>240</v>
      </c>
      <c r="K31" s="282">
        <f>ROUND(E31*J31,2)</f>
        <v>526176</v>
      </c>
      <c r="L31" s="282">
        <v>21</v>
      </c>
      <c r="M31" s="282">
        <f>G31*(1+L31/100)</f>
        <v>0</v>
      </c>
      <c r="N31" s="284"/>
      <c r="O31" s="284" t="s">
        <v>671</v>
      </c>
      <c r="P31" s="284" t="s">
        <v>672</v>
      </c>
      <c r="Q31" s="284">
        <v>0</v>
      </c>
      <c r="R31" s="284">
        <f>ROUND(E31*Q31,2)</f>
        <v>0</v>
      </c>
      <c r="S31" s="284"/>
      <c r="T31" s="284" t="s">
        <v>641</v>
      </c>
      <c r="U31" s="285"/>
      <c r="V31" s="285"/>
      <c r="W31" s="285"/>
      <c r="X31" s="285"/>
      <c r="Y31" s="285"/>
      <c r="Z31" s="285"/>
      <c r="AA31" s="285"/>
      <c r="AB31" s="285"/>
      <c r="AC31" s="285" t="s">
        <v>673</v>
      </c>
      <c r="AD31" s="285"/>
      <c r="AE31" s="285"/>
      <c r="AF31" s="285"/>
      <c r="AG31" s="285"/>
      <c r="AH31" s="285"/>
      <c r="AI31" s="285"/>
      <c r="AJ31" s="285"/>
      <c r="AK31" s="285"/>
      <c r="AL31" s="285"/>
      <c r="AM31" s="285"/>
      <c r="AN31" s="285"/>
      <c r="AO31" s="285"/>
      <c r="AP31" s="285"/>
      <c r="AQ31" s="285"/>
      <c r="AR31" s="285"/>
      <c r="AS31" s="285"/>
      <c r="AT31" s="285"/>
      <c r="AU31" s="285"/>
      <c r="AV31" s="285"/>
      <c r="AW31" s="285"/>
      <c r="AX31" s="285"/>
      <c r="AY31" s="285"/>
      <c r="AZ31" s="285"/>
      <c r="BA31" s="285"/>
      <c r="BB31" s="285"/>
      <c r="BC31" s="285"/>
      <c r="BD31" s="285"/>
    </row>
    <row r="32" spans="1:56" outlineLevel="1">
      <c r="A32" s="286"/>
      <c r="B32" s="287"/>
      <c r="C32" s="288" t="s">
        <v>674</v>
      </c>
      <c r="D32" s="289"/>
      <c r="E32" s="290">
        <v>2192.4</v>
      </c>
      <c r="F32" s="284"/>
      <c r="G32" s="284"/>
      <c r="H32" s="284"/>
      <c r="I32" s="284"/>
      <c r="J32" s="284"/>
      <c r="K32" s="284"/>
      <c r="L32" s="284"/>
      <c r="M32" s="284"/>
      <c r="N32" s="284"/>
      <c r="O32" s="284"/>
      <c r="P32" s="284"/>
      <c r="Q32" s="284"/>
      <c r="R32" s="284"/>
      <c r="S32" s="284"/>
      <c r="T32" s="284"/>
      <c r="U32" s="285"/>
      <c r="V32" s="285"/>
      <c r="W32" s="285"/>
      <c r="X32" s="285"/>
      <c r="Y32" s="285"/>
      <c r="Z32" s="285"/>
      <c r="AA32" s="285"/>
      <c r="AB32" s="285"/>
      <c r="AC32" s="285" t="s">
        <v>644</v>
      </c>
      <c r="AD32" s="285">
        <v>0</v>
      </c>
      <c r="AE32" s="285"/>
      <c r="AF32" s="285"/>
      <c r="AG32" s="285"/>
      <c r="AH32" s="285"/>
      <c r="AI32" s="285"/>
      <c r="AJ32" s="285"/>
      <c r="AK32" s="285"/>
      <c r="AL32" s="285"/>
      <c r="AM32" s="285"/>
      <c r="AN32" s="285"/>
      <c r="AO32" s="285"/>
      <c r="AP32" s="285"/>
      <c r="AQ32" s="285"/>
      <c r="AR32" s="285"/>
      <c r="AS32" s="285"/>
      <c r="AT32" s="285"/>
      <c r="AU32" s="285"/>
      <c r="AV32" s="285"/>
      <c r="AW32" s="285"/>
      <c r="AX32" s="285"/>
      <c r="AY32" s="285"/>
      <c r="AZ32" s="285"/>
      <c r="BA32" s="285"/>
      <c r="BB32" s="285"/>
      <c r="BC32" s="285"/>
      <c r="BD32" s="285"/>
    </row>
    <row r="33" spans="1:56">
      <c r="A33" s="269" t="s">
        <v>13</v>
      </c>
      <c r="B33" s="270" t="s">
        <v>675</v>
      </c>
      <c r="C33" s="271" t="s">
        <v>676</v>
      </c>
      <c r="D33" s="272"/>
      <c r="E33" s="273"/>
      <c r="F33" s="274"/>
      <c r="G33" s="274">
        <f>SUMIF(AC34:AC35,"&lt;&gt;NOR",G34:G35)</f>
        <v>0</v>
      </c>
      <c r="H33" s="274"/>
      <c r="I33" s="274">
        <f>SUM(I34:I35)</f>
        <v>0</v>
      </c>
      <c r="J33" s="274"/>
      <c r="K33" s="274">
        <f>SUM(K34:K35)</f>
        <v>35112</v>
      </c>
      <c r="L33" s="274"/>
      <c r="M33" s="274">
        <f>SUM(M34:M35)</f>
        <v>0</v>
      </c>
      <c r="N33" s="276"/>
      <c r="O33" s="276"/>
      <c r="P33" s="276"/>
      <c r="Q33" s="276"/>
      <c r="R33" s="276">
        <f>SUM(R34:R35)</f>
        <v>67.2</v>
      </c>
      <c r="S33" s="276"/>
      <c r="T33" s="276"/>
      <c r="AC33" t="s">
        <v>636</v>
      </c>
    </row>
    <row r="34" spans="1:56" ht="22.5" outlineLevel="1">
      <c r="A34" s="277">
        <v>10</v>
      </c>
      <c r="B34" s="278" t="s">
        <v>677</v>
      </c>
      <c r="C34" s="279" t="s">
        <v>678</v>
      </c>
      <c r="D34" s="280" t="s">
        <v>253</v>
      </c>
      <c r="E34" s="281">
        <v>336</v>
      </c>
      <c r="F34" s="282"/>
      <c r="G34" s="282">
        <f>ROUND(E34*F34,2)</f>
        <v>0</v>
      </c>
      <c r="H34" s="282">
        <v>0</v>
      </c>
      <c r="I34" s="282">
        <f>ROUND(E34*H34,2)</f>
        <v>0</v>
      </c>
      <c r="J34" s="282">
        <v>104.5</v>
      </c>
      <c r="K34" s="282">
        <f>ROUND(E34*J34,2)</f>
        <v>35112</v>
      </c>
      <c r="L34" s="282">
        <v>21</v>
      </c>
      <c r="M34" s="282">
        <f>G34*(1+L34/100)</f>
        <v>0</v>
      </c>
      <c r="N34" s="284"/>
      <c r="O34" s="284" t="s">
        <v>639</v>
      </c>
      <c r="P34" s="284" t="s">
        <v>640</v>
      </c>
      <c r="Q34" s="284">
        <v>0.2</v>
      </c>
      <c r="R34" s="284">
        <f>ROUND(E34*Q34,2)</f>
        <v>67.2</v>
      </c>
      <c r="S34" s="284"/>
      <c r="T34" s="284" t="s">
        <v>679</v>
      </c>
      <c r="U34" s="285"/>
      <c r="V34" s="285"/>
      <c r="W34" s="285"/>
      <c r="X34" s="285"/>
      <c r="Y34" s="285"/>
      <c r="Z34" s="285"/>
      <c r="AA34" s="285"/>
      <c r="AB34" s="285"/>
      <c r="AC34" s="285" t="s">
        <v>680</v>
      </c>
      <c r="AD34" s="285"/>
      <c r="AE34" s="285"/>
      <c r="AF34" s="285"/>
      <c r="AG34" s="285"/>
      <c r="AH34" s="285"/>
      <c r="AI34" s="285"/>
      <c r="AJ34" s="285"/>
      <c r="AK34" s="285"/>
      <c r="AL34" s="285"/>
      <c r="AM34" s="285"/>
      <c r="AN34" s="285"/>
      <c r="AO34" s="285"/>
      <c r="AP34" s="285"/>
      <c r="AQ34" s="285"/>
      <c r="AR34" s="285"/>
      <c r="AS34" s="285"/>
      <c r="AT34" s="285"/>
      <c r="AU34" s="285"/>
      <c r="AV34" s="285"/>
      <c r="AW34" s="285"/>
      <c r="AX34" s="285"/>
      <c r="AY34" s="285"/>
      <c r="AZ34" s="285"/>
      <c r="BA34" s="285"/>
      <c r="BB34" s="285"/>
      <c r="BC34" s="285"/>
      <c r="BD34" s="285"/>
    </row>
    <row r="35" spans="1:56" outlineLevel="1">
      <c r="A35" s="286"/>
      <c r="B35" s="287"/>
      <c r="C35" s="288" t="s">
        <v>681</v>
      </c>
      <c r="D35" s="289"/>
      <c r="E35" s="290">
        <v>336</v>
      </c>
      <c r="F35" s="284"/>
      <c r="G35" s="284"/>
      <c r="H35" s="284"/>
      <c r="I35" s="284"/>
      <c r="J35" s="284"/>
      <c r="K35" s="284"/>
      <c r="L35" s="284"/>
      <c r="M35" s="284"/>
      <c r="N35" s="284"/>
      <c r="O35" s="284"/>
      <c r="P35" s="284"/>
      <c r="Q35" s="284"/>
      <c r="R35" s="284"/>
      <c r="S35" s="284"/>
      <c r="T35" s="284"/>
      <c r="U35" s="285"/>
      <c r="V35" s="285"/>
      <c r="W35" s="285"/>
      <c r="X35" s="285"/>
      <c r="Y35" s="285"/>
      <c r="Z35" s="285"/>
      <c r="AA35" s="285"/>
      <c r="AB35" s="285"/>
      <c r="AC35" s="285" t="s">
        <v>644</v>
      </c>
      <c r="AD35" s="285">
        <v>0</v>
      </c>
      <c r="AE35" s="285"/>
      <c r="AF35" s="285"/>
      <c r="AG35" s="285"/>
      <c r="AH35" s="285"/>
      <c r="AI35" s="285"/>
      <c r="AJ35" s="285"/>
      <c r="AK35" s="285"/>
      <c r="AL35" s="285"/>
      <c r="AM35" s="285"/>
      <c r="AN35" s="285"/>
      <c r="AO35" s="285"/>
      <c r="AP35" s="285"/>
      <c r="AQ35" s="285"/>
      <c r="AR35" s="285"/>
      <c r="AS35" s="285"/>
      <c r="AT35" s="285"/>
      <c r="AU35" s="285"/>
      <c r="AV35" s="285"/>
      <c r="AW35" s="285"/>
      <c r="AX35" s="285"/>
      <c r="AY35" s="285"/>
      <c r="AZ35" s="285"/>
      <c r="BA35" s="285"/>
      <c r="BB35" s="285"/>
      <c r="BC35" s="285"/>
      <c r="BD35" s="285"/>
    </row>
    <row r="36" spans="1:56">
      <c r="A36" s="269" t="s">
        <v>13</v>
      </c>
      <c r="B36" s="270" t="s">
        <v>682</v>
      </c>
      <c r="C36" s="271" t="s">
        <v>683</v>
      </c>
      <c r="D36" s="272"/>
      <c r="E36" s="273"/>
      <c r="F36" s="274"/>
      <c r="G36" s="274">
        <f>SUMIF(AC37:AC37,"&lt;&gt;NOR",G37:G37)</f>
        <v>0</v>
      </c>
      <c r="H36" s="274"/>
      <c r="I36" s="274">
        <f>SUM(I37:I37)</f>
        <v>5121.7</v>
      </c>
      <c r="J36" s="274"/>
      <c r="K36" s="274">
        <f>SUM(K37:K37)</f>
        <v>3738.3</v>
      </c>
      <c r="L36" s="274"/>
      <c r="M36" s="274">
        <f>SUM(M37:M37)</f>
        <v>0</v>
      </c>
      <c r="N36" s="276"/>
      <c r="O36" s="276"/>
      <c r="P36" s="276"/>
      <c r="Q36" s="276"/>
      <c r="R36" s="276">
        <f>SUM(R37:R37)</f>
        <v>8.34</v>
      </c>
      <c r="S36" s="276"/>
      <c r="T36" s="276"/>
      <c r="AC36" t="s">
        <v>636</v>
      </c>
    </row>
    <row r="37" spans="1:56" ht="22.5" outlineLevel="1">
      <c r="A37" s="291">
        <v>11</v>
      </c>
      <c r="B37" s="292" t="s">
        <v>684</v>
      </c>
      <c r="C37" s="293" t="s">
        <v>685</v>
      </c>
      <c r="D37" s="294" t="s">
        <v>21</v>
      </c>
      <c r="E37" s="295">
        <v>2</v>
      </c>
      <c r="F37" s="296"/>
      <c r="G37" s="296">
        <f>ROUND(E37*F37,2)</f>
        <v>0</v>
      </c>
      <c r="H37" s="296">
        <v>2560.85</v>
      </c>
      <c r="I37" s="296">
        <f>ROUND(E37*H37,2)</f>
        <v>5121.7</v>
      </c>
      <c r="J37" s="296">
        <v>1869.15</v>
      </c>
      <c r="K37" s="296">
        <f>ROUND(E37*J37,2)</f>
        <v>3738.3</v>
      </c>
      <c r="L37" s="296">
        <v>21</v>
      </c>
      <c r="M37" s="296">
        <f>G37*(1+L37/100)</f>
        <v>0</v>
      </c>
      <c r="N37" s="284"/>
      <c r="O37" s="284" t="s">
        <v>639</v>
      </c>
      <c r="P37" s="284" t="s">
        <v>640</v>
      </c>
      <c r="Q37" s="284">
        <v>4.17</v>
      </c>
      <c r="R37" s="284">
        <f>ROUND(E37*Q37,2)</f>
        <v>8.34</v>
      </c>
      <c r="S37" s="284"/>
      <c r="T37" s="284" t="s">
        <v>679</v>
      </c>
      <c r="U37" s="285"/>
      <c r="V37" s="285"/>
      <c r="W37" s="285"/>
      <c r="X37" s="285"/>
      <c r="Y37" s="285"/>
      <c r="Z37" s="285"/>
      <c r="AA37" s="285"/>
      <c r="AB37" s="285"/>
      <c r="AC37" s="285" t="s">
        <v>680</v>
      </c>
      <c r="AD37" s="285"/>
      <c r="AE37" s="285"/>
      <c r="AF37" s="285"/>
      <c r="AG37" s="285"/>
      <c r="AH37" s="285"/>
      <c r="AI37" s="285"/>
      <c r="AJ37" s="285"/>
      <c r="AK37" s="285"/>
      <c r="AL37" s="285"/>
      <c r="AM37" s="285"/>
      <c r="AN37" s="285"/>
      <c r="AO37" s="285"/>
      <c r="AP37" s="285"/>
      <c r="AQ37" s="285"/>
      <c r="AR37" s="285"/>
      <c r="AS37" s="285"/>
      <c r="AT37" s="285"/>
      <c r="AU37" s="285"/>
      <c r="AV37" s="285"/>
      <c r="AW37" s="285"/>
      <c r="AX37" s="285"/>
      <c r="AY37" s="285"/>
      <c r="AZ37" s="285"/>
      <c r="BA37" s="285"/>
      <c r="BB37" s="285"/>
      <c r="BC37" s="285"/>
      <c r="BD37" s="285"/>
    </row>
    <row r="38" spans="1:56">
      <c r="A38" s="269" t="s">
        <v>13</v>
      </c>
      <c r="B38" s="270" t="s">
        <v>686</v>
      </c>
      <c r="C38" s="271" t="s">
        <v>687</v>
      </c>
      <c r="D38" s="272"/>
      <c r="E38" s="273"/>
      <c r="F38" s="274"/>
      <c r="G38" s="274">
        <f>SUMIF(AC39:AC40,"&lt;&gt;NOR",G39:G40)</f>
        <v>0</v>
      </c>
      <c r="H38" s="274"/>
      <c r="I38" s="274">
        <f>SUM(I39:I40)</f>
        <v>9106.0300000000007</v>
      </c>
      <c r="J38" s="274"/>
      <c r="K38" s="274">
        <f>SUM(K39:K40)</f>
        <v>18932.16</v>
      </c>
      <c r="L38" s="274"/>
      <c r="M38" s="274">
        <f>SUM(M39:M40)</f>
        <v>0</v>
      </c>
      <c r="N38" s="276"/>
      <c r="O38" s="276"/>
      <c r="P38" s="276"/>
      <c r="Q38" s="276"/>
      <c r="R38" s="276">
        <f>SUM(R39:R40)</f>
        <v>50.29</v>
      </c>
      <c r="S38" s="276"/>
      <c r="T38" s="276"/>
      <c r="AC38" t="s">
        <v>636</v>
      </c>
    </row>
    <row r="39" spans="1:56" ht="22.5" outlineLevel="1">
      <c r="A39" s="277">
        <v>12</v>
      </c>
      <c r="B39" s="278" t="s">
        <v>688</v>
      </c>
      <c r="C39" s="279" t="s">
        <v>689</v>
      </c>
      <c r="D39" s="280" t="s">
        <v>21</v>
      </c>
      <c r="E39" s="281">
        <v>62.4</v>
      </c>
      <c r="F39" s="282"/>
      <c r="G39" s="282">
        <f>ROUND(E39*F39,2)</f>
        <v>0</v>
      </c>
      <c r="H39" s="282">
        <v>145.93</v>
      </c>
      <c r="I39" s="282">
        <f>ROUND(E39*H39,2)</f>
        <v>9106.0300000000007</v>
      </c>
      <c r="J39" s="282">
        <v>303.39999999999998</v>
      </c>
      <c r="K39" s="282">
        <f>ROUND(E39*J39,2)</f>
        <v>18932.16</v>
      </c>
      <c r="L39" s="282">
        <v>21</v>
      </c>
      <c r="M39" s="282">
        <f>G39*(1+L39/100)</f>
        <v>0</v>
      </c>
      <c r="N39" s="284"/>
      <c r="O39" s="284" t="s">
        <v>639</v>
      </c>
      <c r="P39" s="284" t="s">
        <v>690</v>
      </c>
      <c r="Q39" s="284">
        <v>0.80588000000000004</v>
      </c>
      <c r="R39" s="284">
        <f>ROUND(E39*Q39,2)</f>
        <v>50.29</v>
      </c>
      <c r="S39" s="284"/>
      <c r="T39" s="284" t="s">
        <v>679</v>
      </c>
      <c r="U39" s="285"/>
      <c r="V39" s="285"/>
      <c r="W39" s="285"/>
      <c r="X39" s="285"/>
      <c r="Y39" s="285"/>
      <c r="Z39" s="285"/>
      <c r="AA39" s="285"/>
      <c r="AB39" s="285"/>
      <c r="AC39" s="285" t="s">
        <v>691</v>
      </c>
      <c r="AD39" s="285"/>
      <c r="AE39" s="285"/>
      <c r="AF39" s="285"/>
      <c r="AG39" s="285"/>
      <c r="AH39" s="285"/>
      <c r="AI39" s="285"/>
      <c r="AJ39" s="285"/>
      <c r="AK39" s="285"/>
      <c r="AL39" s="285"/>
      <c r="AM39" s="285"/>
      <c r="AN39" s="285"/>
      <c r="AO39" s="285"/>
      <c r="AP39" s="285"/>
      <c r="AQ39" s="285"/>
      <c r="AR39" s="285"/>
      <c r="AS39" s="285"/>
      <c r="AT39" s="285"/>
      <c r="AU39" s="285"/>
      <c r="AV39" s="285"/>
      <c r="AW39" s="285"/>
      <c r="AX39" s="285"/>
      <c r="AY39" s="285"/>
      <c r="AZ39" s="285"/>
      <c r="BA39" s="285"/>
      <c r="BB39" s="285"/>
      <c r="BC39" s="285"/>
      <c r="BD39" s="285"/>
    </row>
    <row r="40" spans="1:56" outlineLevel="1">
      <c r="A40" s="286"/>
      <c r="B40" s="287"/>
      <c r="C40" s="288" t="s">
        <v>692</v>
      </c>
      <c r="D40" s="289"/>
      <c r="E40" s="290">
        <v>62.4</v>
      </c>
      <c r="F40" s="284"/>
      <c r="G40" s="284"/>
      <c r="H40" s="284"/>
      <c r="I40" s="284"/>
      <c r="J40" s="284"/>
      <c r="K40" s="284"/>
      <c r="L40" s="284"/>
      <c r="M40" s="284"/>
      <c r="N40" s="284"/>
      <c r="O40" s="284"/>
      <c r="P40" s="284"/>
      <c r="Q40" s="284"/>
      <c r="R40" s="284"/>
      <c r="S40" s="284"/>
      <c r="T40" s="284"/>
      <c r="U40" s="285"/>
      <c r="V40" s="285"/>
      <c r="W40" s="285"/>
      <c r="X40" s="285"/>
      <c r="Y40" s="285"/>
      <c r="Z40" s="285"/>
      <c r="AA40" s="285"/>
      <c r="AB40" s="285"/>
      <c r="AC40" s="285" t="s">
        <v>644</v>
      </c>
      <c r="AD40" s="285">
        <v>0</v>
      </c>
      <c r="AE40" s="285"/>
      <c r="AF40" s="285"/>
      <c r="AG40" s="285"/>
      <c r="AH40" s="285"/>
      <c r="AI40" s="285"/>
      <c r="AJ40" s="285"/>
      <c r="AK40" s="285"/>
      <c r="AL40" s="285"/>
      <c r="AM40" s="285"/>
      <c r="AN40" s="285"/>
      <c r="AO40" s="285"/>
      <c r="AP40" s="285"/>
      <c r="AQ40" s="285"/>
      <c r="AR40" s="285"/>
      <c r="AS40" s="285"/>
      <c r="AT40" s="285"/>
      <c r="AU40" s="285"/>
      <c r="AV40" s="285"/>
      <c r="AW40" s="285"/>
      <c r="AX40" s="285"/>
      <c r="AY40" s="285"/>
      <c r="AZ40" s="285"/>
      <c r="BA40" s="285"/>
      <c r="BB40" s="285"/>
      <c r="BC40" s="285"/>
      <c r="BD40" s="285"/>
    </row>
    <row r="41" spans="1:56">
      <c r="A41" s="269" t="s">
        <v>13</v>
      </c>
      <c r="B41" s="270" t="s">
        <v>693</v>
      </c>
      <c r="C41" s="271" t="s">
        <v>694</v>
      </c>
      <c r="D41" s="272"/>
      <c r="E41" s="273"/>
      <c r="F41" s="274"/>
      <c r="G41" s="274">
        <f>SUMIF(AC42:AC48,"&lt;&gt;NOR",G42:G48)</f>
        <v>0</v>
      </c>
      <c r="H41" s="274"/>
      <c r="I41" s="274">
        <f>SUM(I42:I48)</f>
        <v>215867.48</v>
      </c>
      <c r="J41" s="274"/>
      <c r="K41" s="274">
        <f>SUM(K42:K48)</f>
        <v>69287.3</v>
      </c>
      <c r="L41" s="274"/>
      <c r="M41" s="274">
        <f>SUM(M42:M48)</f>
        <v>0</v>
      </c>
      <c r="N41" s="276"/>
      <c r="O41" s="276"/>
      <c r="P41" s="276"/>
      <c r="Q41" s="276"/>
      <c r="R41" s="276">
        <f>SUM(R42:R48)</f>
        <v>137.91</v>
      </c>
      <c r="S41" s="276"/>
      <c r="T41" s="276"/>
      <c r="AC41" t="s">
        <v>636</v>
      </c>
    </row>
    <row r="42" spans="1:56" outlineLevel="1">
      <c r="A42" s="277">
        <v>13</v>
      </c>
      <c r="B42" s="278" t="s">
        <v>695</v>
      </c>
      <c r="C42" s="279" t="s">
        <v>696</v>
      </c>
      <c r="D42" s="280" t="s">
        <v>25</v>
      </c>
      <c r="E42" s="281">
        <v>35.423999999999999</v>
      </c>
      <c r="F42" s="282"/>
      <c r="G42" s="282">
        <f>ROUND(E42*F42,2)</f>
        <v>0</v>
      </c>
      <c r="H42" s="282">
        <v>2967.44</v>
      </c>
      <c r="I42" s="282">
        <f>ROUND(E42*H42,2)</f>
        <v>105118.59</v>
      </c>
      <c r="J42" s="282">
        <v>277.56</v>
      </c>
      <c r="K42" s="282">
        <f>ROUND(E42*J42,2)</f>
        <v>9832.2900000000009</v>
      </c>
      <c r="L42" s="282">
        <v>21</v>
      </c>
      <c r="M42" s="282">
        <f>G42*(1+L42/100)</f>
        <v>0</v>
      </c>
      <c r="N42" s="284"/>
      <c r="O42" s="284" t="s">
        <v>639</v>
      </c>
      <c r="P42" s="284" t="s">
        <v>640</v>
      </c>
      <c r="Q42" s="284">
        <v>0.48</v>
      </c>
      <c r="R42" s="284">
        <f>ROUND(E42*Q42,2)</f>
        <v>17</v>
      </c>
      <c r="S42" s="284"/>
      <c r="T42" s="284" t="s">
        <v>641</v>
      </c>
      <c r="U42" s="285"/>
      <c r="V42" s="285"/>
      <c r="W42" s="285"/>
      <c r="X42" s="285"/>
      <c r="Y42" s="285"/>
      <c r="Z42" s="285"/>
      <c r="AA42" s="285"/>
      <c r="AB42" s="285"/>
      <c r="AC42" s="285" t="s">
        <v>642</v>
      </c>
      <c r="AD42" s="285"/>
      <c r="AE42" s="285"/>
      <c r="AF42" s="285"/>
      <c r="AG42" s="285"/>
      <c r="AH42" s="285"/>
      <c r="AI42" s="285"/>
      <c r="AJ42" s="285"/>
      <c r="AK42" s="285"/>
      <c r="AL42" s="285"/>
      <c r="AM42" s="285"/>
      <c r="AN42" s="285"/>
      <c r="AO42" s="285"/>
      <c r="AP42" s="285"/>
      <c r="AQ42" s="285"/>
      <c r="AR42" s="285"/>
      <c r="AS42" s="285"/>
      <c r="AT42" s="285"/>
      <c r="AU42" s="285"/>
      <c r="AV42" s="285"/>
      <c r="AW42" s="285"/>
      <c r="AX42" s="285"/>
      <c r="AY42" s="285"/>
      <c r="AZ42" s="285"/>
      <c r="BA42" s="285"/>
      <c r="BB42" s="285"/>
      <c r="BC42" s="285"/>
      <c r="BD42" s="285"/>
    </row>
    <row r="43" spans="1:56" outlineLevel="1">
      <c r="A43" s="286"/>
      <c r="B43" s="287"/>
      <c r="C43" s="288" t="s">
        <v>697</v>
      </c>
      <c r="D43" s="289"/>
      <c r="E43" s="290">
        <v>35.423999999999999</v>
      </c>
      <c r="F43" s="284"/>
      <c r="G43" s="284"/>
      <c r="H43" s="284"/>
      <c r="I43" s="284"/>
      <c r="J43" s="284"/>
      <c r="K43" s="284"/>
      <c r="L43" s="284"/>
      <c r="M43" s="284"/>
      <c r="N43" s="284"/>
      <c r="O43" s="284"/>
      <c r="P43" s="284"/>
      <c r="Q43" s="284"/>
      <c r="R43" s="284"/>
      <c r="S43" s="284"/>
      <c r="T43" s="284"/>
      <c r="U43" s="285"/>
      <c r="V43" s="285"/>
      <c r="W43" s="285"/>
      <c r="X43" s="285"/>
      <c r="Y43" s="285"/>
      <c r="Z43" s="285"/>
      <c r="AA43" s="285"/>
      <c r="AB43" s="285"/>
      <c r="AC43" s="285" t="s">
        <v>644</v>
      </c>
      <c r="AD43" s="285">
        <v>0</v>
      </c>
      <c r="AE43" s="285"/>
      <c r="AF43" s="285"/>
      <c r="AG43" s="285"/>
      <c r="AH43" s="285"/>
      <c r="AI43" s="285"/>
      <c r="AJ43" s="285"/>
      <c r="AK43" s="285"/>
      <c r="AL43" s="285"/>
      <c r="AM43" s="285"/>
      <c r="AN43" s="285"/>
      <c r="AO43" s="285"/>
      <c r="AP43" s="285"/>
      <c r="AQ43" s="285"/>
      <c r="AR43" s="285"/>
      <c r="AS43" s="285"/>
      <c r="AT43" s="285"/>
      <c r="AU43" s="285"/>
      <c r="AV43" s="285"/>
      <c r="AW43" s="285"/>
      <c r="AX43" s="285"/>
      <c r="AY43" s="285"/>
      <c r="AZ43" s="285"/>
      <c r="BA43" s="285"/>
      <c r="BB43" s="285"/>
      <c r="BC43" s="285"/>
      <c r="BD43" s="285"/>
    </row>
    <row r="44" spans="1:56" outlineLevel="1">
      <c r="A44" s="277">
        <v>14</v>
      </c>
      <c r="B44" s="278" t="s">
        <v>698</v>
      </c>
      <c r="C44" s="279" t="s">
        <v>699</v>
      </c>
      <c r="D44" s="280" t="s">
        <v>34</v>
      </c>
      <c r="E44" s="281">
        <v>10.88</v>
      </c>
      <c r="F44" s="282"/>
      <c r="G44" s="282">
        <f>ROUND(E44*F44,2)</f>
        <v>0</v>
      </c>
      <c r="H44" s="282">
        <v>161.61000000000001</v>
      </c>
      <c r="I44" s="282">
        <f>ROUND(E44*H44,2)</f>
        <v>1758.32</v>
      </c>
      <c r="J44" s="282">
        <v>613.39</v>
      </c>
      <c r="K44" s="282">
        <f>ROUND(E44*J44,2)</f>
        <v>6673.68</v>
      </c>
      <c r="L44" s="282">
        <v>21</v>
      </c>
      <c r="M44" s="282">
        <f>G44*(1+L44/100)</f>
        <v>0</v>
      </c>
      <c r="N44" s="284"/>
      <c r="O44" s="284" t="s">
        <v>639</v>
      </c>
      <c r="P44" s="284" t="s">
        <v>640</v>
      </c>
      <c r="Q44" s="284">
        <v>1.6</v>
      </c>
      <c r="R44" s="284">
        <f>ROUND(E44*Q44,2)</f>
        <v>17.41</v>
      </c>
      <c r="S44" s="284"/>
      <c r="T44" s="284" t="s">
        <v>641</v>
      </c>
      <c r="U44" s="285"/>
      <c r="V44" s="285"/>
      <c r="W44" s="285"/>
      <c r="X44" s="285"/>
      <c r="Y44" s="285"/>
      <c r="Z44" s="285"/>
      <c r="AA44" s="285"/>
      <c r="AB44" s="285"/>
      <c r="AC44" s="285" t="s">
        <v>642</v>
      </c>
      <c r="AD44" s="285"/>
      <c r="AE44" s="285"/>
      <c r="AF44" s="285"/>
      <c r="AG44" s="285"/>
      <c r="AH44" s="285"/>
      <c r="AI44" s="285"/>
      <c r="AJ44" s="285"/>
      <c r="AK44" s="285"/>
      <c r="AL44" s="285"/>
      <c r="AM44" s="285"/>
      <c r="AN44" s="285"/>
      <c r="AO44" s="285"/>
      <c r="AP44" s="285"/>
      <c r="AQ44" s="285"/>
      <c r="AR44" s="285"/>
      <c r="AS44" s="285"/>
      <c r="AT44" s="285"/>
      <c r="AU44" s="285"/>
      <c r="AV44" s="285"/>
      <c r="AW44" s="285"/>
      <c r="AX44" s="285"/>
      <c r="AY44" s="285"/>
      <c r="AZ44" s="285"/>
      <c r="BA44" s="285"/>
      <c r="BB44" s="285"/>
      <c r="BC44" s="285"/>
      <c r="BD44" s="285"/>
    </row>
    <row r="45" spans="1:56" outlineLevel="1">
      <c r="A45" s="286"/>
      <c r="B45" s="287"/>
      <c r="C45" s="288" t="s">
        <v>700</v>
      </c>
      <c r="D45" s="289"/>
      <c r="E45" s="290">
        <v>10.88</v>
      </c>
      <c r="F45" s="284"/>
      <c r="G45" s="284"/>
      <c r="H45" s="284"/>
      <c r="I45" s="284"/>
      <c r="J45" s="284"/>
      <c r="K45" s="284"/>
      <c r="L45" s="284"/>
      <c r="M45" s="284"/>
      <c r="N45" s="284"/>
      <c r="O45" s="284"/>
      <c r="P45" s="284"/>
      <c r="Q45" s="284"/>
      <c r="R45" s="284"/>
      <c r="S45" s="284"/>
      <c r="T45" s="284"/>
      <c r="U45" s="285"/>
      <c r="V45" s="285"/>
      <c r="W45" s="285"/>
      <c r="X45" s="285"/>
      <c r="Y45" s="285"/>
      <c r="Z45" s="285"/>
      <c r="AA45" s="285"/>
      <c r="AB45" s="285"/>
      <c r="AC45" s="285" t="s">
        <v>644</v>
      </c>
      <c r="AD45" s="285">
        <v>0</v>
      </c>
      <c r="AE45" s="285"/>
      <c r="AF45" s="285"/>
      <c r="AG45" s="285"/>
      <c r="AH45" s="285"/>
      <c r="AI45" s="285"/>
      <c r="AJ45" s="285"/>
      <c r="AK45" s="285"/>
      <c r="AL45" s="285"/>
      <c r="AM45" s="285"/>
      <c r="AN45" s="285"/>
      <c r="AO45" s="285"/>
      <c r="AP45" s="285"/>
      <c r="AQ45" s="285"/>
      <c r="AR45" s="285"/>
      <c r="AS45" s="285"/>
      <c r="AT45" s="285"/>
      <c r="AU45" s="285"/>
      <c r="AV45" s="285"/>
      <c r="AW45" s="285"/>
      <c r="AX45" s="285"/>
      <c r="AY45" s="285"/>
      <c r="AZ45" s="285"/>
      <c r="BA45" s="285"/>
      <c r="BB45" s="285"/>
      <c r="BC45" s="285"/>
      <c r="BD45" s="285"/>
    </row>
    <row r="46" spans="1:56" outlineLevel="1">
      <c r="A46" s="291">
        <v>15</v>
      </c>
      <c r="B46" s="292" t="s">
        <v>701</v>
      </c>
      <c r="C46" s="293" t="s">
        <v>702</v>
      </c>
      <c r="D46" s="294" t="s">
        <v>34</v>
      </c>
      <c r="E46" s="295">
        <v>10.88</v>
      </c>
      <c r="F46" s="296"/>
      <c r="G46" s="296">
        <f>ROUND(E46*F46,2)</f>
        <v>0</v>
      </c>
      <c r="H46" s="296">
        <v>0</v>
      </c>
      <c r="I46" s="296">
        <f>ROUND(E46*H46,2)</f>
        <v>0</v>
      </c>
      <c r="J46" s="296">
        <v>123.5</v>
      </c>
      <c r="K46" s="296">
        <f>ROUND(E46*J46,2)</f>
        <v>1343.68</v>
      </c>
      <c r="L46" s="296">
        <v>21</v>
      </c>
      <c r="M46" s="296">
        <f>G46*(1+L46/100)</f>
        <v>0</v>
      </c>
      <c r="N46" s="284"/>
      <c r="O46" s="284" t="s">
        <v>639</v>
      </c>
      <c r="P46" s="284" t="s">
        <v>640</v>
      </c>
      <c r="Q46" s="284">
        <v>0.32</v>
      </c>
      <c r="R46" s="284">
        <f>ROUND(E46*Q46,2)</f>
        <v>3.48</v>
      </c>
      <c r="S46" s="284"/>
      <c r="T46" s="284" t="s">
        <v>641</v>
      </c>
      <c r="U46" s="285"/>
      <c r="V46" s="285"/>
      <c r="W46" s="285"/>
      <c r="X46" s="285"/>
      <c r="Y46" s="285"/>
      <c r="Z46" s="285"/>
      <c r="AA46" s="285"/>
      <c r="AB46" s="285"/>
      <c r="AC46" s="285" t="s">
        <v>642</v>
      </c>
      <c r="AD46" s="285"/>
      <c r="AE46" s="285"/>
      <c r="AF46" s="285"/>
      <c r="AG46" s="285"/>
      <c r="AH46" s="285"/>
      <c r="AI46" s="285"/>
      <c r="AJ46" s="285"/>
      <c r="AK46" s="285"/>
      <c r="AL46" s="285"/>
      <c r="AM46" s="285"/>
      <c r="AN46" s="285"/>
      <c r="AO46" s="285"/>
      <c r="AP46" s="285"/>
      <c r="AQ46" s="285"/>
      <c r="AR46" s="285"/>
      <c r="AS46" s="285"/>
      <c r="AT46" s="285"/>
      <c r="AU46" s="285"/>
      <c r="AV46" s="285"/>
      <c r="AW46" s="285"/>
      <c r="AX46" s="285"/>
      <c r="AY46" s="285"/>
      <c r="AZ46" s="285"/>
      <c r="BA46" s="285"/>
      <c r="BB46" s="285"/>
      <c r="BC46" s="285"/>
      <c r="BD46" s="285"/>
    </row>
    <row r="47" spans="1:56" outlineLevel="1">
      <c r="A47" s="277">
        <v>16</v>
      </c>
      <c r="B47" s="278" t="s">
        <v>703</v>
      </c>
      <c r="C47" s="279" t="s">
        <v>704</v>
      </c>
      <c r="D47" s="280" t="s">
        <v>63</v>
      </c>
      <c r="E47" s="281">
        <v>4.2508800000000004</v>
      </c>
      <c r="F47" s="282"/>
      <c r="G47" s="282">
        <f>ROUND(E47*F47,2)</f>
        <v>0</v>
      </c>
      <c r="H47" s="282">
        <v>25639.53</v>
      </c>
      <c r="I47" s="282">
        <f>ROUND(E47*H47,2)</f>
        <v>108990.57</v>
      </c>
      <c r="J47" s="282">
        <v>12100.47</v>
      </c>
      <c r="K47" s="282">
        <f>ROUND(E47*J47,2)</f>
        <v>51437.65</v>
      </c>
      <c r="L47" s="282">
        <v>21</v>
      </c>
      <c r="M47" s="282">
        <f>G47*(1+L47/100)</f>
        <v>0</v>
      </c>
      <c r="N47" s="284"/>
      <c r="O47" s="284" t="s">
        <v>639</v>
      </c>
      <c r="P47" s="284" t="s">
        <v>640</v>
      </c>
      <c r="Q47" s="284">
        <v>23.53</v>
      </c>
      <c r="R47" s="284">
        <f>ROUND(E47*Q47,2)</f>
        <v>100.02</v>
      </c>
      <c r="S47" s="284"/>
      <c r="T47" s="284" t="s">
        <v>641</v>
      </c>
      <c r="U47" s="285"/>
      <c r="V47" s="285"/>
      <c r="W47" s="285"/>
      <c r="X47" s="285"/>
      <c r="Y47" s="285"/>
      <c r="Z47" s="285"/>
      <c r="AA47" s="285"/>
      <c r="AB47" s="285"/>
      <c r="AC47" s="285" t="s">
        <v>642</v>
      </c>
      <c r="AD47" s="285"/>
      <c r="AE47" s="285"/>
      <c r="AF47" s="285"/>
      <c r="AG47" s="285"/>
      <c r="AH47" s="285"/>
      <c r="AI47" s="285"/>
      <c r="AJ47" s="285"/>
      <c r="AK47" s="285"/>
      <c r="AL47" s="285"/>
      <c r="AM47" s="285"/>
      <c r="AN47" s="285"/>
      <c r="AO47" s="285"/>
      <c r="AP47" s="285"/>
      <c r="AQ47" s="285"/>
      <c r="AR47" s="285"/>
      <c r="AS47" s="285"/>
      <c r="AT47" s="285"/>
      <c r="AU47" s="285"/>
      <c r="AV47" s="285"/>
      <c r="AW47" s="285"/>
      <c r="AX47" s="285"/>
      <c r="AY47" s="285"/>
      <c r="AZ47" s="285"/>
      <c r="BA47" s="285"/>
      <c r="BB47" s="285"/>
      <c r="BC47" s="285"/>
      <c r="BD47" s="285"/>
    </row>
    <row r="48" spans="1:56" outlineLevel="1">
      <c r="A48" s="286"/>
      <c r="B48" s="287"/>
      <c r="C48" s="288" t="s">
        <v>705</v>
      </c>
      <c r="D48" s="289"/>
      <c r="E48" s="290">
        <v>4.2508800000000004</v>
      </c>
      <c r="F48" s="284"/>
      <c r="G48" s="284"/>
      <c r="H48" s="284"/>
      <c r="I48" s="284"/>
      <c r="J48" s="284"/>
      <c r="K48" s="284"/>
      <c r="L48" s="284"/>
      <c r="M48" s="284"/>
      <c r="N48" s="284"/>
      <c r="O48" s="284"/>
      <c r="P48" s="284"/>
      <c r="Q48" s="284"/>
      <c r="R48" s="284"/>
      <c r="S48" s="284"/>
      <c r="T48" s="284"/>
      <c r="U48" s="285"/>
      <c r="V48" s="285"/>
      <c r="W48" s="285"/>
      <c r="X48" s="285"/>
      <c r="Y48" s="285"/>
      <c r="Z48" s="285"/>
      <c r="AA48" s="285"/>
      <c r="AB48" s="285"/>
      <c r="AC48" s="285" t="s">
        <v>644</v>
      </c>
      <c r="AD48" s="285">
        <v>0</v>
      </c>
      <c r="AE48" s="285"/>
      <c r="AF48" s="285"/>
      <c r="AG48" s="285"/>
      <c r="AH48" s="285"/>
      <c r="AI48" s="285"/>
      <c r="AJ48" s="285"/>
      <c r="AK48" s="285"/>
      <c r="AL48" s="285"/>
      <c r="AM48" s="285"/>
      <c r="AN48" s="285"/>
      <c r="AO48" s="285"/>
      <c r="AP48" s="285"/>
      <c r="AQ48" s="285"/>
      <c r="AR48" s="285"/>
      <c r="AS48" s="285"/>
      <c r="AT48" s="285"/>
      <c r="AU48" s="285"/>
      <c r="AV48" s="285"/>
      <c r="AW48" s="285"/>
      <c r="AX48" s="285"/>
      <c r="AY48" s="285"/>
      <c r="AZ48" s="285"/>
      <c r="BA48" s="285"/>
      <c r="BB48" s="285"/>
      <c r="BC48" s="285"/>
      <c r="BD48" s="285"/>
    </row>
    <row r="49" spans="1:56">
      <c r="A49" s="269" t="s">
        <v>13</v>
      </c>
      <c r="B49" s="270" t="s">
        <v>706</v>
      </c>
      <c r="C49" s="271" t="s">
        <v>707</v>
      </c>
      <c r="D49" s="272"/>
      <c r="E49" s="273"/>
      <c r="F49" s="274"/>
      <c r="G49" s="274">
        <f>SUMIF(AC50:AC56,"&lt;&gt;NOR",G50:G56)</f>
        <v>0</v>
      </c>
      <c r="H49" s="274"/>
      <c r="I49" s="274">
        <f>SUM(I50:I56)</f>
        <v>42266.32</v>
      </c>
      <c r="J49" s="274"/>
      <c r="K49" s="274">
        <f>SUM(K50:K56)</f>
        <v>30454.280000000002</v>
      </c>
      <c r="L49" s="274"/>
      <c r="M49" s="274">
        <f>SUM(M50:M56)</f>
        <v>0</v>
      </c>
      <c r="N49" s="276"/>
      <c r="O49" s="276"/>
      <c r="P49" s="276"/>
      <c r="Q49" s="276"/>
      <c r="R49" s="276">
        <f>SUM(R50:R56)</f>
        <v>63.04</v>
      </c>
      <c r="S49" s="276"/>
      <c r="T49" s="276"/>
      <c r="AC49" t="s">
        <v>636</v>
      </c>
    </row>
    <row r="50" spans="1:56" outlineLevel="1">
      <c r="A50" s="277">
        <v>17</v>
      </c>
      <c r="B50" s="278" t="s">
        <v>708</v>
      </c>
      <c r="C50" s="279" t="s">
        <v>709</v>
      </c>
      <c r="D50" s="280" t="s">
        <v>25</v>
      </c>
      <c r="E50" s="281">
        <v>18.260000000000002</v>
      </c>
      <c r="F50" s="282"/>
      <c r="G50" s="282">
        <f>ROUND(E50*F50,2)</f>
        <v>0</v>
      </c>
      <c r="H50" s="282">
        <v>2273.86</v>
      </c>
      <c r="I50" s="282">
        <f>ROUND(E50*H50,2)</f>
        <v>41520.68</v>
      </c>
      <c r="J50" s="282">
        <v>1001.14</v>
      </c>
      <c r="K50" s="282">
        <f>ROUND(E50*J50,2)</f>
        <v>18280.82</v>
      </c>
      <c r="L50" s="282">
        <v>21</v>
      </c>
      <c r="M50" s="282">
        <f>G50*(1+L50/100)</f>
        <v>0</v>
      </c>
      <c r="N50" s="284"/>
      <c r="O50" s="284" t="s">
        <v>639</v>
      </c>
      <c r="P50" s="284" t="s">
        <v>640</v>
      </c>
      <c r="Q50" s="284">
        <v>2.58</v>
      </c>
      <c r="R50" s="284">
        <f>ROUND(E50*Q50,2)</f>
        <v>47.11</v>
      </c>
      <c r="S50" s="284"/>
      <c r="T50" s="284" t="s">
        <v>641</v>
      </c>
      <c r="U50" s="285"/>
      <c r="V50" s="285"/>
      <c r="W50" s="285"/>
      <c r="X50" s="285"/>
      <c r="Y50" s="285"/>
      <c r="Z50" s="285"/>
      <c r="AA50" s="285"/>
      <c r="AB50" s="285"/>
      <c r="AC50" s="285" t="s">
        <v>642</v>
      </c>
      <c r="AD50" s="285"/>
      <c r="AE50" s="285"/>
      <c r="AF50" s="285"/>
      <c r="AG50" s="285"/>
      <c r="AH50" s="285"/>
      <c r="AI50" s="285"/>
      <c r="AJ50" s="285"/>
      <c r="AK50" s="285"/>
      <c r="AL50" s="285"/>
      <c r="AM50" s="285"/>
      <c r="AN50" s="285"/>
      <c r="AO50" s="285"/>
      <c r="AP50" s="285"/>
      <c r="AQ50" s="285"/>
      <c r="AR50" s="285"/>
      <c r="AS50" s="285"/>
      <c r="AT50" s="285"/>
      <c r="AU50" s="285"/>
      <c r="AV50" s="285"/>
      <c r="AW50" s="285"/>
      <c r="AX50" s="285"/>
      <c r="AY50" s="285"/>
      <c r="AZ50" s="285"/>
      <c r="BA50" s="285"/>
      <c r="BB50" s="285"/>
      <c r="BC50" s="285"/>
      <c r="BD50" s="285"/>
    </row>
    <row r="51" spans="1:56" outlineLevel="1">
      <c r="A51" s="286"/>
      <c r="B51" s="287"/>
      <c r="C51" s="288" t="s">
        <v>710</v>
      </c>
      <c r="D51" s="289"/>
      <c r="E51" s="290">
        <v>18.260000000000002</v>
      </c>
      <c r="F51" s="284"/>
      <c r="G51" s="284"/>
      <c r="H51" s="284"/>
      <c r="I51" s="284"/>
      <c r="J51" s="284"/>
      <c r="K51" s="284"/>
      <c r="L51" s="284"/>
      <c r="M51" s="284"/>
      <c r="N51" s="284"/>
      <c r="O51" s="284"/>
      <c r="P51" s="284"/>
      <c r="Q51" s="284"/>
      <c r="R51" s="284"/>
      <c r="S51" s="284"/>
      <c r="T51" s="284"/>
      <c r="U51" s="285"/>
      <c r="V51" s="285"/>
      <c r="W51" s="285"/>
      <c r="X51" s="285"/>
      <c r="Y51" s="285"/>
      <c r="Z51" s="285"/>
      <c r="AA51" s="285"/>
      <c r="AB51" s="285"/>
      <c r="AC51" s="285" t="s">
        <v>644</v>
      </c>
      <c r="AD51" s="285">
        <v>0</v>
      </c>
      <c r="AE51" s="285"/>
      <c r="AF51" s="285"/>
      <c r="AG51" s="285"/>
      <c r="AH51" s="285"/>
      <c r="AI51" s="285"/>
      <c r="AJ51" s="285"/>
      <c r="AK51" s="285"/>
      <c r="AL51" s="285"/>
      <c r="AM51" s="285"/>
      <c r="AN51" s="285"/>
      <c r="AO51" s="285"/>
      <c r="AP51" s="285"/>
      <c r="AQ51" s="285"/>
      <c r="AR51" s="285"/>
      <c r="AS51" s="285"/>
      <c r="AT51" s="285"/>
      <c r="AU51" s="285"/>
      <c r="AV51" s="285"/>
      <c r="AW51" s="285"/>
      <c r="AX51" s="285"/>
      <c r="AY51" s="285"/>
      <c r="AZ51" s="285"/>
      <c r="BA51" s="285"/>
      <c r="BB51" s="285"/>
      <c r="BC51" s="285"/>
      <c r="BD51" s="285"/>
    </row>
    <row r="52" spans="1:56" outlineLevel="1">
      <c r="A52" s="277">
        <v>18</v>
      </c>
      <c r="B52" s="278" t="s">
        <v>711</v>
      </c>
      <c r="C52" s="279" t="s">
        <v>712</v>
      </c>
      <c r="D52" s="280" t="s">
        <v>34</v>
      </c>
      <c r="E52" s="281">
        <v>5.52</v>
      </c>
      <c r="F52" s="282"/>
      <c r="G52" s="282">
        <f>ROUND(E52*F52,2)</f>
        <v>0</v>
      </c>
      <c r="H52" s="282">
        <v>135.08000000000001</v>
      </c>
      <c r="I52" s="282">
        <f>ROUND(E52*H52,2)</f>
        <v>745.64</v>
      </c>
      <c r="J52" s="282">
        <v>180.92</v>
      </c>
      <c r="K52" s="282">
        <f>ROUND(E52*J52,2)</f>
        <v>998.68</v>
      </c>
      <c r="L52" s="282">
        <v>21</v>
      </c>
      <c r="M52" s="282">
        <f>G52*(1+L52/100)</f>
        <v>0</v>
      </c>
      <c r="N52" s="284"/>
      <c r="O52" s="284" t="s">
        <v>639</v>
      </c>
      <c r="P52" s="284" t="s">
        <v>640</v>
      </c>
      <c r="Q52" s="284">
        <v>0.4</v>
      </c>
      <c r="R52" s="284">
        <f>ROUND(E52*Q52,2)</f>
        <v>2.21</v>
      </c>
      <c r="S52" s="284"/>
      <c r="T52" s="284" t="s">
        <v>641</v>
      </c>
      <c r="U52" s="285"/>
      <c r="V52" s="285"/>
      <c r="W52" s="285"/>
      <c r="X52" s="285"/>
      <c r="Y52" s="285"/>
      <c r="Z52" s="285"/>
      <c r="AA52" s="285"/>
      <c r="AB52" s="285"/>
      <c r="AC52" s="285" t="s">
        <v>642</v>
      </c>
      <c r="AD52" s="285"/>
      <c r="AE52" s="285"/>
      <c r="AF52" s="285"/>
      <c r="AG52" s="285"/>
      <c r="AH52" s="285"/>
      <c r="AI52" s="285"/>
      <c r="AJ52" s="285"/>
      <c r="AK52" s="285"/>
      <c r="AL52" s="285"/>
      <c r="AM52" s="285"/>
      <c r="AN52" s="285"/>
      <c r="AO52" s="285"/>
      <c r="AP52" s="285"/>
      <c r="AQ52" s="285"/>
      <c r="AR52" s="285"/>
      <c r="AS52" s="285"/>
      <c r="AT52" s="285"/>
      <c r="AU52" s="285"/>
      <c r="AV52" s="285"/>
      <c r="AW52" s="285"/>
      <c r="AX52" s="285"/>
      <c r="AY52" s="285"/>
      <c r="AZ52" s="285"/>
      <c r="BA52" s="285"/>
      <c r="BB52" s="285"/>
      <c r="BC52" s="285"/>
      <c r="BD52" s="285"/>
    </row>
    <row r="53" spans="1:56" outlineLevel="1">
      <c r="A53" s="286"/>
      <c r="B53" s="287"/>
      <c r="C53" s="288" t="s">
        <v>713</v>
      </c>
      <c r="D53" s="289"/>
      <c r="E53" s="290">
        <v>5.52</v>
      </c>
      <c r="F53" s="284"/>
      <c r="G53" s="284"/>
      <c r="H53" s="284"/>
      <c r="I53" s="284"/>
      <c r="J53" s="284"/>
      <c r="K53" s="284"/>
      <c r="L53" s="284"/>
      <c r="M53" s="284"/>
      <c r="N53" s="284"/>
      <c r="O53" s="284"/>
      <c r="P53" s="284"/>
      <c r="Q53" s="284"/>
      <c r="R53" s="284"/>
      <c r="S53" s="284"/>
      <c r="T53" s="284"/>
      <c r="U53" s="285"/>
      <c r="V53" s="285"/>
      <c r="W53" s="285"/>
      <c r="X53" s="285"/>
      <c r="Y53" s="285"/>
      <c r="Z53" s="285"/>
      <c r="AA53" s="285"/>
      <c r="AB53" s="285"/>
      <c r="AC53" s="285" t="s">
        <v>644</v>
      </c>
      <c r="AD53" s="285">
        <v>0</v>
      </c>
      <c r="AE53" s="285"/>
      <c r="AF53" s="285"/>
      <c r="AG53" s="285"/>
      <c r="AH53" s="285"/>
      <c r="AI53" s="285"/>
      <c r="AJ53" s="285"/>
      <c r="AK53" s="285"/>
      <c r="AL53" s="285"/>
      <c r="AM53" s="285"/>
      <c r="AN53" s="285"/>
      <c r="AO53" s="285"/>
      <c r="AP53" s="285"/>
      <c r="AQ53" s="285"/>
      <c r="AR53" s="285"/>
      <c r="AS53" s="285"/>
      <c r="AT53" s="285"/>
      <c r="AU53" s="285"/>
      <c r="AV53" s="285"/>
      <c r="AW53" s="285"/>
      <c r="AX53" s="285"/>
      <c r="AY53" s="285"/>
      <c r="AZ53" s="285"/>
      <c r="BA53" s="285"/>
      <c r="BB53" s="285"/>
      <c r="BC53" s="285"/>
      <c r="BD53" s="285"/>
    </row>
    <row r="54" spans="1:56" outlineLevel="1">
      <c r="A54" s="291">
        <v>19</v>
      </c>
      <c r="B54" s="292" t="s">
        <v>714</v>
      </c>
      <c r="C54" s="293" t="s">
        <v>715</v>
      </c>
      <c r="D54" s="294" t="s">
        <v>34</v>
      </c>
      <c r="E54" s="295">
        <v>5.52</v>
      </c>
      <c r="F54" s="296"/>
      <c r="G54" s="296">
        <f>ROUND(E54*F54,2)</f>
        <v>0</v>
      </c>
      <c r="H54" s="296">
        <v>0</v>
      </c>
      <c r="I54" s="296">
        <f>ROUND(E54*H54,2)</f>
        <v>0</v>
      </c>
      <c r="J54" s="296">
        <v>99.2</v>
      </c>
      <c r="K54" s="296">
        <f>ROUND(E54*J54,2)</f>
        <v>547.58000000000004</v>
      </c>
      <c r="L54" s="296">
        <v>21</v>
      </c>
      <c r="M54" s="296">
        <f>G54*(1+L54/100)</f>
        <v>0</v>
      </c>
      <c r="N54" s="284"/>
      <c r="O54" s="284" t="s">
        <v>639</v>
      </c>
      <c r="P54" s="284" t="s">
        <v>640</v>
      </c>
      <c r="Q54" s="284">
        <v>0.24</v>
      </c>
      <c r="R54" s="284">
        <f>ROUND(E54*Q54,2)</f>
        <v>1.32</v>
      </c>
      <c r="S54" s="284"/>
      <c r="T54" s="284" t="s">
        <v>641</v>
      </c>
      <c r="U54" s="285"/>
      <c r="V54" s="285"/>
      <c r="W54" s="285"/>
      <c r="X54" s="285"/>
      <c r="Y54" s="285"/>
      <c r="Z54" s="285"/>
      <c r="AA54" s="285"/>
      <c r="AB54" s="285"/>
      <c r="AC54" s="285" t="s">
        <v>642</v>
      </c>
      <c r="AD54" s="285"/>
      <c r="AE54" s="285"/>
      <c r="AF54" s="285"/>
      <c r="AG54" s="285"/>
      <c r="AH54" s="285"/>
      <c r="AI54" s="285"/>
      <c r="AJ54" s="285"/>
      <c r="AK54" s="285"/>
      <c r="AL54" s="285"/>
      <c r="AM54" s="285"/>
      <c r="AN54" s="285"/>
      <c r="AO54" s="285"/>
      <c r="AP54" s="285"/>
      <c r="AQ54" s="285"/>
      <c r="AR54" s="285"/>
      <c r="AS54" s="285"/>
      <c r="AT54" s="285"/>
      <c r="AU54" s="285"/>
      <c r="AV54" s="285"/>
      <c r="AW54" s="285"/>
      <c r="AX54" s="285"/>
      <c r="AY54" s="285"/>
      <c r="AZ54" s="285"/>
      <c r="BA54" s="285"/>
      <c r="BB54" s="285"/>
      <c r="BC54" s="285"/>
      <c r="BD54" s="285"/>
    </row>
    <row r="55" spans="1:56" outlineLevel="1">
      <c r="A55" s="277">
        <v>20</v>
      </c>
      <c r="B55" s="278" t="s">
        <v>716</v>
      </c>
      <c r="C55" s="279" t="s">
        <v>717</v>
      </c>
      <c r="D55" s="280" t="s">
        <v>34</v>
      </c>
      <c r="E55" s="281">
        <v>177.12</v>
      </c>
      <c r="F55" s="282"/>
      <c r="G55" s="282">
        <f>ROUND(E55*F55,2)</f>
        <v>0</v>
      </c>
      <c r="H55" s="282">
        <v>0</v>
      </c>
      <c r="I55" s="282">
        <f>ROUND(E55*H55,2)</f>
        <v>0</v>
      </c>
      <c r="J55" s="282">
        <v>60</v>
      </c>
      <c r="K55" s="282">
        <f>ROUND(E55*J55,2)</f>
        <v>10627.2</v>
      </c>
      <c r="L55" s="282">
        <v>21</v>
      </c>
      <c r="M55" s="282">
        <f>G55*(1+L55/100)</f>
        <v>0</v>
      </c>
      <c r="N55" s="284"/>
      <c r="O55" s="284" t="s">
        <v>671</v>
      </c>
      <c r="P55" s="284" t="s">
        <v>672</v>
      </c>
      <c r="Q55" s="284">
        <v>7.0000000000000007E-2</v>
      </c>
      <c r="R55" s="284">
        <f>ROUND(E55*Q55,2)</f>
        <v>12.4</v>
      </c>
      <c r="S55" s="284"/>
      <c r="T55" s="284" t="s">
        <v>641</v>
      </c>
      <c r="U55" s="285"/>
      <c r="V55" s="285"/>
      <c r="W55" s="285"/>
      <c r="X55" s="285"/>
      <c r="Y55" s="285"/>
      <c r="Z55" s="285"/>
      <c r="AA55" s="285"/>
      <c r="AB55" s="285"/>
      <c r="AC55" s="285" t="s">
        <v>642</v>
      </c>
      <c r="AD55" s="285"/>
      <c r="AE55" s="285"/>
      <c r="AF55" s="285"/>
      <c r="AG55" s="285"/>
      <c r="AH55" s="285"/>
      <c r="AI55" s="285"/>
      <c r="AJ55" s="285"/>
      <c r="AK55" s="285"/>
      <c r="AL55" s="285"/>
      <c r="AM55" s="285"/>
      <c r="AN55" s="285"/>
      <c r="AO55" s="285"/>
      <c r="AP55" s="285"/>
      <c r="AQ55" s="285"/>
      <c r="AR55" s="285"/>
      <c r="AS55" s="285"/>
      <c r="AT55" s="285"/>
      <c r="AU55" s="285"/>
      <c r="AV55" s="285"/>
      <c r="AW55" s="285"/>
      <c r="AX55" s="285"/>
      <c r="AY55" s="285"/>
      <c r="AZ55" s="285"/>
      <c r="BA55" s="285"/>
      <c r="BB55" s="285"/>
      <c r="BC55" s="285"/>
      <c r="BD55" s="285"/>
    </row>
    <row r="56" spans="1:56" outlineLevel="1">
      <c r="A56" s="286"/>
      <c r="B56" s="287"/>
      <c r="C56" s="288" t="s">
        <v>718</v>
      </c>
      <c r="D56" s="289"/>
      <c r="E56" s="290">
        <v>177.12</v>
      </c>
      <c r="F56" s="284"/>
      <c r="G56" s="284"/>
      <c r="H56" s="284"/>
      <c r="I56" s="284"/>
      <c r="J56" s="284"/>
      <c r="K56" s="284"/>
      <c r="L56" s="284"/>
      <c r="M56" s="284"/>
      <c r="N56" s="284"/>
      <c r="O56" s="284"/>
      <c r="P56" s="284"/>
      <c r="Q56" s="284"/>
      <c r="R56" s="284"/>
      <c r="S56" s="284"/>
      <c r="T56" s="284"/>
      <c r="U56" s="285"/>
      <c r="V56" s="285"/>
      <c r="W56" s="285"/>
      <c r="X56" s="285"/>
      <c r="Y56" s="285"/>
      <c r="Z56" s="285"/>
      <c r="AA56" s="285"/>
      <c r="AB56" s="285"/>
      <c r="AC56" s="285" t="s">
        <v>644</v>
      </c>
      <c r="AD56" s="285">
        <v>0</v>
      </c>
      <c r="AE56" s="285"/>
      <c r="AF56" s="285"/>
      <c r="AG56" s="285"/>
      <c r="AH56" s="285"/>
      <c r="AI56" s="285"/>
      <c r="AJ56" s="285"/>
      <c r="AK56" s="285"/>
      <c r="AL56" s="285"/>
      <c r="AM56" s="285"/>
      <c r="AN56" s="285"/>
      <c r="AO56" s="285"/>
      <c r="AP56" s="285"/>
      <c r="AQ56" s="285"/>
      <c r="AR56" s="285"/>
      <c r="AS56" s="285"/>
      <c r="AT56" s="285"/>
      <c r="AU56" s="285"/>
      <c r="AV56" s="285"/>
      <c r="AW56" s="285"/>
      <c r="AX56" s="285"/>
      <c r="AY56" s="285"/>
      <c r="AZ56" s="285"/>
      <c r="BA56" s="285"/>
      <c r="BB56" s="285"/>
      <c r="BC56" s="285"/>
      <c r="BD56" s="285"/>
    </row>
    <row r="57" spans="1:56">
      <c r="A57" s="269" t="s">
        <v>13</v>
      </c>
      <c r="B57" s="270" t="s">
        <v>719</v>
      </c>
      <c r="C57" s="271" t="s">
        <v>720</v>
      </c>
      <c r="D57" s="272"/>
      <c r="E57" s="273"/>
      <c r="F57" s="274"/>
      <c r="G57" s="274">
        <f>SUMIF(AC58:AC65,"&lt;&gt;NOR",G58:G65)</f>
        <v>0</v>
      </c>
      <c r="H57" s="274"/>
      <c r="I57" s="274">
        <f>SUM(I58:I65)</f>
        <v>0</v>
      </c>
      <c r="J57" s="274"/>
      <c r="K57" s="274">
        <f>SUM(K58:K65)</f>
        <v>3289000</v>
      </c>
      <c r="L57" s="274"/>
      <c r="M57" s="274">
        <f>SUM(M58:M65)</f>
        <v>0</v>
      </c>
      <c r="N57" s="276"/>
      <c r="O57" s="276"/>
      <c r="P57" s="276"/>
      <c r="Q57" s="276"/>
      <c r="R57" s="276">
        <f>SUM(R58:R65)</f>
        <v>0</v>
      </c>
      <c r="S57" s="276"/>
      <c r="T57" s="276"/>
      <c r="AC57" t="s">
        <v>636</v>
      </c>
    </row>
    <row r="58" spans="1:56" ht="22.5" outlineLevel="1">
      <c r="A58" s="277">
        <v>21</v>
      </c>
      <c r="B58" s="278" t="s">
        <v>721</v>
      </c>
      <c r="C58" s="279" t="s">
        <v>722</v>
      </c>
      <c r="D58" s="280" t="s">
        <v>723</v>
      </c>
      <c r="E58" s="281">
        <v>1</v>
      </c>
      <c r="F58" s="282"/>
      <c r="G58" s="282">
        <f>ROUND(E58*F58,2)</f>
        <v>0</v>
      </c>
      <c r="H58" s="282">
        <v>0</v>
      </c>
      <c r="I58" s="282">
        <f>ROUND(E58*H58,2)</f>
        <v>0</v>
      </c>
      <c r="J58" s="282">
        <v>3289000</v>
      </c>
      <c r="K58" s="282">
        <f>ROUND(E58*J58,2)</f>
        <v>3289000</v>
      </c>
      <c r="L58" s="282">
        <v>21</v>
      </c>
      <c r="M58" s="282">
        <f>G58*(1+L58/100)</f>
        <v>0</v>
      </c>
      <c r="N58" s="284"/>
      <c r="O58" s="284" t="s">
        <v>671</v>
      </c>
      <c r="P58" s="284" t="s">
        <v>724</v>
      </c>
      <c r="Q58" s="284">
        <v>0</v>
      </c>
      <c r="R58" s="284">
        <f>ROUND(E58*Q58,2)</f>
        <v>0</v>
      </c>
      <c r="S58" s="284"/>
      <c r="T58" s="284" t="s">
        <v>641</v>
      </c>
      <c r="U58" s="285"/>
      <c r="V58" s="285"/>
      <c r="W58" s="285"/>
      <c r="X58" s="285"/>
      <c r="Y58" s="285"/>
      <c r="Z58" s="285"/>
      <c r="AA58" s="285"/>
      <c r="AB58" s="285"/>
      <c r="AC58" s="285" t="s">
        <v>642</v>
      </c>
      <c r="AD58" s="285"/>
      <c r="AE58" s="285"/>
      <c r="AF58" s="285"/>
      <c r="AG58" s="285"/>
      <c r="AH58" s="285"/>
      <c r="AI58" s="285"/>
      <c r="AJ58" s="285"/>
      <c r="AK58" s="285"/>
      <c r="AL58" s="285"/>
      <c r="AM58" s="285"/>
      <c r="AN58" s="285"/>
      <c r="AO58" s="285"/>
      <c r="AP58" s="285"/>
      <c r="AQ58" s="285"/>
      <c r="AR58" s="285"/>
      <c r="AS58" s="285"/>
      <c r="AT58" s="285"/>
      <c r="AU58" s="285"/>
      <c r="AV58" s="285"/>
      <c r="AW58" s="285"/>
      <c r="AX58" s="285"/>
      <c r="AY58" s="285"/>
      <c r="AZ58" s="285"/>
      <c r="BA58" s="285"/>
      <c r="BB58" s="285"/>
      <c r="BC58" s="285"/>
      <c r="BD58" s="285"/>
    </row>
    <row r="59" spans="1:56" outlineLevel="1">
      <c r="A59" s="286"/>
      <c r="B59" s="287"/>
      <c r="C59" s="288" t="s">
        <v>14</v>
      </c>
      <c r="D59" s="289"/>
      <c r="E59" s="290">
        <v>1</v>
      </c>
      <c r="F59" s="284"/>
      <c r="G59" s="284"/>
      <c r="H59" s="284"/>
      <c r="I59" s="284"/>
      <c r="J59" s="284"/>
      <c r="K59" s="284"/>
      <c r="L59" s="284"/>
      <c r="M59" s="284"/>
      <c r="N59" s="284"/>
      <c r="O59" s="284"/>
      <c r="P59" s="284"/>
      <c r="Q59" s="284"/>
      <c r="R59" s="284"/>
      <c r="S59" s="284"/>
      <c r="T59" s="284"/>
      <c r="U59" s="285"/>
      <c r="V59" s="285"/>
      <c r="W59" s="285"/>
      <c r="X59" s="285"/>
      <c r="Y59" s="285"/>
      <c r="Z59" s="285"/>
      <c r="AA59" s="285"/>
      <c r="AB59" s="285"/>
      <c r="AC59" s="285" t="s">
        <v>644</v>
      </c>
      <c r="AD59" s="285">
        <v>0</v>
      </c>
      <c r="AE59" s="285"/>
      <c r="AF59" s="285"/>
      <c r="AG59" s="285"/>
      <c r="AH59" s="285"/>
      <c r="AI59" s="285"/>
      <c r="AJ59" s="285"/>
      <c r="AK59" s="285"/>
      <c r="AL59" s="285"/>
      <c r="AM59" s="285"/>
      <c r="AN59" s="285"/>
      <c r="AO59" s="285"/>
      <c r="AP59" s="285"/>
      <c r="AQ59" s="285"/>
      <c r="AR59" s="285"/>
      <c r="AS59" s="285"/>
      <c r="AT59" s="285"/>
      <c r="AU59" s="285"/>
      <c r="AV59" s="285"/>
      <c r="AW59" s="285"/>
      <c r="AX59" s="285"/>
      <c r="AY59" s="285"/>
      <c r="AZ59" s="285"/>
      <c r="BA59" s="285"/>
      <c r="BB59" s="285"/>
      <c r="BC59" s="285"/>
      <c r="BD59" s="285"/>
    </row>
    <row r="60" spans="1:56" outlineLevel="1">
      <c r="A60" s="286"/>
      <c r="B60" s="287"/>
      <c r="C60" s="288" t="s">
        <v>725</v>
      </c>
      <c r="D60" s="289"/>
      <c r="E60" s="290"/>
      <c r="F60" s="284"/>
      <c r="G60" s="284"/>
      <c r="H60" s="284"/>
      <c r="I60" s="284"/>
      <c r="J60" s="284"/>
      <c r="K60" s="284"/>
      <c r="L60" s="284"/>
      <c r="M60" s="284"/>
      <c r="N60" s="284"/>
      <c r="O60" s="284"/>
      <c r="P60" s="284"/>
      <c r="Q60" s="284"/>
      <c r="R60" s="284"/>
      <c r="S60" s="284"/>
      <c r="T60" s="284"/>
      <c r="U60" s="285"/>
      <c r="V60" s="285"/>
      <c r="W60" s="285"/>
      <c r="X60" s="285"/>
      <c r="Y60" s="285"/>
      <c r="Z60" s="285"/>
      <c r="AA60" s="285"/>
      <c r="AB60" s="285"/>
      <c r="AC60" s="285" t="s">
        <v>644</v>
      </c>
      <c r="AD60" s="285">
        <v>0</v>
      </c>
      <c r="AE60" s="285"/>
      <c r="AF60" s="285"/>
      <c r="AG60" s="285"/>
      <c r="AH60" s="285"/>
      <c r="AI60" s="285"/>
      <c r="AJ60" s="285"/>
      <c r="AK60" s="285"/>
      <c r="AL60" s="285"/>
      <c r="AM60" s="285"/>
      <c r="AN60" s="285"/>
      <c r="AO60" s="285"/>
      <c r="AP60" s="285"/>
      <c r="AQ60" s="285"/>
      <c r="AR60" s="285"/>
      <c r="AS60" s="285"/>
      <c r="AT60" s="285"/>
      <c r="AU60" s="285"/>
      <c r="AV60" s="285"/>
      <c r="AW60" s="285"/>
      <c r="AX60" s="285"/>
      <c r="AY60" s="285"/>
      <c r="AZ60" s="285"/>
      <c r="BA60" s="285"/>
      <c r="BB60" s="285"/>
      <c r="BC60" s="285"/>
      <c r="BD60" s="285"/>
    </row>
    <row r="61" spans="1:56" outlineLevel="1">
      <c r="A61" s="286"/>
      <c r="B61" s="287"/>
      <c r="C61" s="288" t="s">
        <v>726</v>
      </c>
      <c r="D61" s="289"/>
      <c r="E61" s="290"/>
      <c r="F61" s="284"/>
      <c r="G61" s="284"/>
      <c r="H61" s="284"/>
      <c r="I61" s="284"/>
      <c r="J61" s="284"/>
      <c r="K61" s="284"/>
      <c r="L61" s="284"/>
      <c r="M61" s="284"/>
      <c r="N61" s="284"/>
      <c r="O61" s="284"/>
      <c r="P61" s="284"/>
      <c r="Q61" s="284"/>
      <c r="R61" s="284"/>
      <c r="S61" s="284"/>
      <c r="T61" s="284"/>
      <c r="U61" s="285"/>
      <c r="V61" s="285"/>
      <c r="W61" s="285"/>
      <c r="X61" s="285"/>
      <c r="Y61" s="285"/>
      <c r="Z61" s="285"/>
      <c r="AA61" s="285"/>
      <c r="AB61" s="285"/>
      <c r="AC61" s="285" t="s">
        <v>644</v>
      </c>
      <c r="AD61" s="285">
        <v>0</v>
      </c>
      <c r="AE61" s="285"/>
      <c r="AF61" s="285"/>
      <c r="AG61" s="285"/>
      <c r="AH61" s="285"/>
      <c r="AI61" s="285"/>
      <c r="AJ61" s="285"/>
      <c r="AK61" s="285"/>
      <c r="AL61" s="285"/>
      <c r="AM61" s="285"/>
      <c r="AN61" s="285"/>
      <c r="AO61" s="285"/>
      <c r="AP61" s="285"/>
      <c r="AQ61" s="285"/>
      <c r="AR61" s="285"/>
      <c r="AS61" s="285"/>
      <c r="AT61" s="285"/>
      <c r="AU61" s="285"/>
      <c r="AV61" s="285"/>
      <c r="AW61" s="285"/>
      <c r="AX61" s="285"/>
      <c r="AY61" s="285"/>
      <c r="AZ61" s="285"/>
      <c r="BA61" s="285"/>
      <c r="BB61" s="285"/>
      <c r="BC61" s="285"/>
      <c r="BD61" s="285"/>
    </row>
    <row r="62" spans="1:56" outlineLevel="1">
      <c r="A62" s="286"/>
      <c r="B62" s="287"/>
      <c r="C62" s="288" t="s">
        <v>727</v>
      </c>
      <c r="D62" s="289"/>
      <c r="E62" s="290"/>
      <c r="F62" s="284"/>
      <c r="G62" s="284"/>
      <c r="H62" s="284"/>
      <c r="I62" s="284"/>
      <c r="J62" s="284"/>
      <c r="K62" s="284"/>
      <c r="L62" s="284"/>
      <c r="M62" s="284"/>
      <c r="N62" s="284"/>
      <c r="O62" s="284"/>
      <c r="P62" s="284"/>
      <c r="Q62" s="284"/>
      <c r="R62" s="284"/>
      <c r="S62" s="284"/>
      <c r="T62" s="284"/>
      <c r="U62" s="285"/>
      <c r="V62" s="285"/>
      <c r="W62" s="285"/>
      <c r="X62" s="285"/>
      <c r="Y62" s="285"/>
      <c r="Z62" s="285"/>
      <c r="AA62" s="285"/>
      <c r="AB62" s="285"/>
      <c r="AC62" s="285" t="s">
        <v>644</v>
      </c>
      <c r="AD62" s="285">
        <v>0</v>
      </c>
      <c r="AE62" s="285"/>
      <c r="AF62" s="285"/>
      <c r="AG62" s="285"/>
      <c r="AH62" s="285"/>
      <c r="AI62" s="285"/>
      <c r="AJ62" s="285"/>
      <c r="AK62" s="285"/>
      <c r="AL62" s="285"/>
      <c r="AM62" s="285"/>
      <c r="AN62" s="285"/>
      <c r="AO62" s="285"/>
      <c r="AP62" s="285"/>
      <c r="AQ62" s="285"/>
      <c r="AR62" s="285"/>
      <c r="AS62" s="285"/>
      <c r="AT62" s="285"/>
      <c r="AU62" s="285"/>
      <c r="AV62" s="285"/>
      <c r="AW62" s="285"/>
      <c r="AX62" s="285"/>
      <c r="AY62" s="285"/>
      <c r="AZ62" s="285"/>
      <c r="BA62" s="285"/>
      <c r="BB62" s="285"/>
      <c r="BC62" s="285"/>
      <c r="BD62" s="285"/>
    </row>
    <row r="63" spans="1:56" outlineLevel="1">
      <c r="A63" s="286"/>
      <c r="B63" s="287"/>
      <c r="C63" s="288" t="s">
        <v>728</v>
      </c>
      <c r="D63" s="289"/>
      <c r="E63" s="290"/>
      <c r="F63" s="284"/>
      <c r="G63" s="284"/>
      <c r="H63" s="284"/>
      <c r="I63" s="284"/>
      <c r="J63" s="284"/>
      <c r="K63" s="284"/>
      <c r="L63" s="284"/>
      <c r="M63" s="284"/>
      <c r="N63" s="284"/>
      <c r="O63" s="284"/>
      <c r="P63" s="284"/>
      <c r="Q63" s="284"/>
      <c r="R63" s="284"/>
      <c r="S63" s="284"/>
      <c r="T63" s="284"/>
      <c r="U63" s="285"/>
      <c r="V63" s="285"/>
      <c r="W63" s="285"/>
      <c r="X63" s="285"/>
      <c r="Y63" s="285"/>
      <c r="Z63" s="285"/>
      <c r="AA63" s="285"/>
      <c r="AB63" s="285"/>
      <c r="AC63" s="285" t="s">
        <v>644</v>
      </c>
      <c r="AD63" s="285">
        <v>0</v>
      </c>
      <c r="AE63" s="285"/>
      <c r="AF63" s="285"/>
      <c r="AG63" s="285"/>
      <c r="AH63" s="285"/>
      <c r="AI63" s="285"/>
      <c r="AJ63" s="285"/>
      <c r="AK63" s="285"/>
      <c r="AL63" s="285"/>
      <c r="AM63" s="285"/>
      <c r="AN63" s="285"/>
      <c r="AO63" s="285"/>
      <c r="AP63" s="285"/>
      <c r="AQ63" s="285"/>
      <c r="AR63" s="285"/>
      <c r="AS63" s="285"/>
      <c r="AT63" s="285"/>
      <c r="AU63" s="285"/>
      <c r="AV63" s="285"/>
      <c r="AW63" s="285"/>
      <c r="AX63" s="285"/>
      <c r="AY63" s="285"/>
      <c r="AZ63" s="285"/>
      <c r="BA63" s="285"/>
      <c r="BB63" s="285"/>
      <c r="BC63" s="285"/>
      <c r="BD63" s="285"/>
    </row>
    <row r="64" spans="1:56" outlineLevel="1">
      <c r="A64" s="286"/>
      <c r="B64" s="287"/>
      <c r="C64" s="288" t="s">
        <v>729</v>
      </c>
      <c r="D64" s="289"/>
      <c r="E64" s="290"/>
      <c r="F64" s="284"/>
      <c r="G64" s="284"/>
      <c r="H64" s="284"/>
      <c r="I64" s="284"/>
      <c r="J64" s="284"/>
      <c r="K64" s="284"/>
      <c r="L64" s="284"/>
      <c r="M64" s="284"/>
      <c r="N64" s="284"/>
      <c r="O64" s="284"/>
      <c r="P64" s="284"/>
      <c r="Q64" s="284"/>
      <c r="R64" s="284"/>
      <c r="S64" s="284"/>
      <c r="T64" s="284"/>
      <c r="U64" s="285"/>
      <c r="V64" s="285"/>
      <c r="W64" s="285"/>
      <c r="X64" s="285"/>
      <c r="Y64" s="285"/>
      <c r="Z64" s="285"/>
      <c r="AA64" s="285"/>
      <c r="AB64" s="285"/>
      <c r="AC64" s="285" t="s">
        <v>644</v>
      </c>
      <c r="AD64" s="285">
        <v>0</v>
      </c>
      <c r="AE64" s="285"/>
      <c r="AF64" s="285"/>
      <c r="AG64" s="285"/>
      <c r="AH64" s="285"/>
      <c r="AI64" s="285"/>
      <c r="AJ64" s="285"/>
      <c r="AK64" s="285"/>
      <c r="AL64" s="285"/>
      <c r="AM64" s="285"/>
      <c r="AN64" s="285"/>
      <c r="AO64" s="285"/>
      <c r="AP64" s="285"/>
      <c r="AQ64" s="285"/>
      <c r="AR64" s="285"/>
      <c r="AS64" s="285"/>
      <c r="AT64" s="285"/>
      <c r="AU64" s="285"/>
      <c r="AV64" s="285"/>
      <c r="AW64" s="285"/>
      <c r="AX64" s="285"/>
      <c r="AY64" s="285"/>
      <c r="AZ64" s="285"/>
      <c r="BA64" s="285"/>
      <c r="BB64" s="285"/>
      <c r="BC64" s="285"/>
      <c r="BD64" s="285"/>
    </row>
    <row r="65" spans="1:56" outlineLevel="1">
      <c r="A65" s="286"/>
      <c r="B65" s="287"/>
      <c r="C65" s="288" t="s">
        <v>730</v>
      </c>
      <c r="D65" s="289"/>
      <c r="E65" s="290"/>
      <c r="F65" s="284"/>
      <c r="G65" s="284"/>
      <c r="H65" s="284"/>
      <c r="I65" s="284"/>
      <c r="J65" s="284"/>
      <c r="K65" s="284"/>
      <c r="L65" s="284"/>
      <c r="M65" s="284"/>
      <c r="N65" s="284"/>
      <c r="O65" s="284"/>
      <c r="P65" s="284"/>
      <c r="Q65" s="284"/>
      <c r="R65" s="284"/>
      <c r="S65" s="284"/>
      <c r="T65" s="284"/>
      <c r="U65" s="285"/>
      <c r="V65" s="285"/>
      <c r="W65" s="285"/>
      <c r="X65" s="285"/>
      <c r="Y65" s="285"/>
      <c r="Z65" s="285"/>
      <c r="AA65" s="285"/>
      <c r="AB65" s="285"/>
      <c r="AC65" s="285" t="s">
        <v>644</v>
      </c>
      <c r="AD65" s="285">
        <v>0</v>
      </c>
      <c r="AE65" s="285"/>
      <c r="AF65" s="285"/>
      <c r="AG65" s="285"/>
      <c r="AH65" s="285"/>
      <c r="AI65" s="285"/>
      <c r="AJ65" s="285"/>
      <c r="AK65" s="285"/>
      <c r="AL65" s="285"/>
      <c r="AM65" s="285"/>
      <c r="AN65" s="285"/>
      <c r="AO65" s="285"/>
      <c r="AP65" s="285"/>
      <c r="AQ65" s="285"/>
      <c r="AR65" s="285"/>
      <c r="AS65" s="285"/>
      <c r="AT65" s="285"/>
      <c r="AU65" s="285"/>
      <c r="AV65" s="285"/>
      <c r="AW65" s="285"/>
      <c r="AX65" s="285"/>
      <c r="AY65" s="285"/>
      <c r="AZ65" s="285"/>
      <c r="BA65" s="285"/>
      <c r="BB65" s="285"/>
      <c r="BC65" s="285"/>
      <c r="BD65" s="285"/>
    </row>
    <row r="66" spans="1:56">
      <c r="A66" s="264"/>
      <c r="B66" s="265"/>
      <c r="C66" s="298"/>
      <c r="D66" s="266"/>
      <c r="E66" s="264"/>
      <c r="F66" s="264"/>
      <c r="G66" s="264"/>
      <c r="H66" s="264"/>
      <c r="I66" s="264"/>
      <c r="J66" s="264"/>
      <c r="K66" s="264"/>
      <c r="L66" s="264"/>
      <c r="M66" s="264"/>
      <c r="N66" s="264"/>
      <c r="O66" s="264"/>
      <c r="P66" s="264"/>
      <c r="Q66" s="264"/>
      <c r="R66" s="264"/>
      <c r="S66" s="264"/>
      <c r="T66" s="264"/>
      <c r="AA66">
        <v>15</v>
      </c>
      <c r="AB66">
        <v>21</v>
      </c>
      <c r="AC66" t="s">
        <v>623</v>
      </c>
    </row>
    <row r="67" spans="1:56">
      <c r="C67" s="299"/>
      <c r="D67" s="258"/>
      <c r="AC67" t="s">
        <v>731</v>
      </c>
    </row>
    <row r="68" spans="1:56">
      <c r="D68" s="258"/>
    </row>
    <row r="69" spans="1:56">
      <c r="D69" s="258"/>
    </row>
    <row r="70" spans="1:56">
      <c r="D70" s="258"/>
    </row>
    <row r="71" spans="1:56">
      <c r="D71" s="258"/>
    </row>
    <row r="72" spans="1:56">
      <c r="D72" s="258"/>
    </row>
    <row r="73" spans="1:56">
      <c r="D73" s="258"/>
    </row>
    <row r="74" spans="1:56">
      <c r="D74" s="258"/>
    </row>
    <row r="75" spans="1:56">
      <c r="D75" s="258"/>
    </row>
    <row r="76" spans="1:56">
      <c r="D76" s="258"/>
    </row>
    <row r="77" spans="1:56">
      <c r="D77" s="258"/>
    </row>
    <row r="78" spans="1:56">
      <c r="D78" s="258"/>
    </row>
    <row r="79" spans="1:56">
      <c r="D79" s="258"/>
    </row>
    <row r="80" spans="1:56">
      <c r="D80" s="258"/>
    </row>
    <row r="81" spans="4:4">
      <c r="D81" s="258"/>
    </row>
    <row r="82" spans="4:4">
      <c r="D82" s="258"/>
    </row>
    <row r="83" spans="4:4">
      <c r="D83" s="258"/>
    </row>
    <row r="84" spans="4:4">
      <c r="D84" s="258"/>
    </row>
    <row r="85" spans="4:4">
      <c r="D85" s="258"/>
    </row>
    <row r="86" spans="4:4">
      <c r="D86" s="258"/>
    </row>
    <row r="87" spans="4:4">
      <c r="D87" s="258"/>
    </row>
    <row r="88" spans="4:4">
      <c r="D88" s="258"/>
    </row>
    <row r="89" spans="4:4">
      <c r="D89" s="258"/>
    </row>
    <row r="90" spans="4:4">
      <c r="D90" s="258"/>
    </row>
    <row r="91" spans="4:4">
      <c r="D91" s="258"/>
    </row>
    <row r="92" spans="4:4">
      <c r="D92" s="258"/>
    </row>
    <row r="93" spans="4:4">
      <c r="D93" s="258"/>
    </row>
    <row r="94" spans="4:4">
      <c r="D94" s="258"/>
    </row>
    <row r="95" spans="4:4">
      <c r="D95" s="258"/>
    </row>
    <row r="96" spans="4:4">
      <c r="D96" s="258"/>
    </row>
    <row r="97" spans="4:4">
      <c r="D97" s="258"/>
    </row>
    <row r="98" spans="4:4">
      <c r="D98" s="258"/>
    </row>
    <row r="99" spans="4:4">
      <c r="D99" s="258"/>
    </row>
    <row r="100" spans="4:4">
      <c r="D100" s="258"/>
    </row>
    <row r="101" spans="4:4">
      <c r="D101" s="258"/>
    </row>
    <row r="102" spans="4:4">
      <c r="D102" s="258"/>
    </row>
    <row r="103" spans="4:4">
      <c r="D103" s="258"/>
    </row>
    <row r="104" spans="4:4">
      <c r="D104" s="258"/>
    </row>
    <row r="105" spans="4:4">
      <c r="D105" s="258"/>
    </row>
    <row r="106" spans="4:4">
      <c r="D106" s="258"/>
    </row>
    <row r="107" spans="4:4">
      <c r="D107" s="258"/>
    </row>
    <row r="108" spans="4:4">
      <c r="D108" s="258"/>
    </row>
    <row r="109" spans="4:4">
      <c r="D109" s="258"/>
    </row>
    <row r="110" spans="4:4">
      <c r="D110" s="258"/>
    </row>
    <row r="111" spans="4:4">
      <c r="D111" s="258"/>
    </row>
    <row r="112" spans="4:4">
      <c r="D112" s="258"/>
    </row>
    <row r="113" spans="4:4">
      <c r="D113" s="258"/>
    </row>
    <row r="114" spans="4:4">
      <c r="D114" s="258"/>
    </row>
    <row r="115" spans="4:4">
      <c r="D115" s="258"/>
    </row>
    <row r="116" spans="4:4">
      <c r="D116" s="258"/>
    </row>
    <row r="117" spans="4:4">
      <c r="D117" s="258"/>
    </row>
    <row r="118" spans="4:4">
      <c r="D118" s="258"/>
    </row>
    <row r="119" spans="4:4">
      <c r="D119" s="258"/>
    </row>
    <row r="120" spans="4:4">
      <c r="D120" s="258"/>
    </row>
    <row r="121" spans="4:4">
      <c r="D121" s="258"/>
    </row>
    <row r="122" spans="4:4">
      <c r="D122" s="258"/>
    </row>
    <row r="123" spans="4:4">
      <c r="D123" s="258"/>
    </row>
    <row r="124" spans="4:4">
      <c r="D124" s="258"/>
    </row>
    <row r="125" spans="4:4">
      <c r="D125" s="258"/>
    </row>
    <row r="126" spans="4:4">
      <c r="D126" s="258"/>
    </row>
    <row r="127" spans="4:4">
      <c r="D127" s="258"/>
    </row>
    <row r="128" spans="4:4">
      <c r="D128" s="258"/>
    </row>
    <row r="129" spans="4:4">
      <c r="D129" s="258"/>
    </row>
    <row r="130" spans="4:4">
      <c r="D130" s="258"/>
    </row>
    <row r="131" spans="4:4">
      <c r="D131" s="258"/>
    </row>
    <row r="132" spans="4:4">
      <c r="D132" s="258"/>
    </row>
    <row r="133" spans="4:4">
      <c r="D133" s="258"/>
    </row>
    <row r="134" spans="4:4">
      <c r="D134" s="258"/>
    </row>
    <row r="135" spans="4:4">
      <c r="D135" s="258"/>
    </row>
    <row r="136" spans="4:4">
      <c r="D136" s="258"/>
    </row>
    <row r="137" spans="4:4">
      <c r="D137" s="258"/>
    </row>
    <row r="138" spans="4:4">
      <c r="D138" s="258"/>
    </row>
    <row r="139" spans="4:4">
      <c r="D139" s="258"/>
    </row>
    <row r="140" spans="4:4">
      <c r="D140" s="258"/>
    </row>
    <row r="141" spans="4:4">
      <c r="D141" s="258"/>
    </row>
    <row r="142" spans="4:4">
      <c r="D142" s="258"/>
    </row>
    <row r="143" spans="4:4">
      <c r="D143" s="258"/>
    </row>
    <row r="144" spans="4:4">
      <c r="D144" s="258"/>
    </row>
    <row r="145" spans="4:4">
      <c r="D145" s="258"/>
    </row>
    <row r="146" spans="4:4">
      <c r="D146" s="258"/>
    </row>
    <row r="147" spans="4:4">
      <c r="D147" s="258"/>
    </row>
    <row r="148" spans="4:4">
      <c r="D148" s="258"/>
    </row>
    <row r="149" spans="4:4">
      <c r="D149" s="258"/>
    </row>
    <row r="150" spans="4:4">
      <c r="D150" s="258"/>
    </row>
    <row r="151" spans="4:4">
      <c r="D151" s="258"/>
    </row>
    <row r="152" spans="4:4">
      <c r="D152" s="258"/>
    </row>
    <row r="153" spans="4:4">
      <c r="D153" s="258"/>
    </row>
    <row r="154" spans="4:4">
      <c r="D154" s="258"/>
    </row>
    <row r="155" spans="4:4">
      <c r="D155" s="258"/>
    </row>
    <row r="156" spans="4:4">
      <c r="D156" s="258"/>
    </row>
    <row r="157" spans="4:4">
      <c r="D157" s="258"/>
    </row>
    <row r="158" spans="4:4">
      <c r="D158" s="258"/>
    </row>
    <row r="159" spans="4:4">
      <c r="D159" s="258"/>
    </row>
    <row r="160" spans="4:4">
      <c r="D160" s="258"/>
    </row>
    <row r="161" spans="4:4">
      <c r="D161" s="258"/>
    </row>
    <row r="162" spans="4:4">
      <c r="D162" s="258"/>
    </row>
    <row r="163" spans="4:4">
      <c r="D163" s="258"/>
    </row>
    <row r="164" spans="4:4">
      <c r="D164" s="258"/>
    </row>
    <row r="165" spans="4:4">
      <c r="D165" s="258"/>
    </row>
    <row r="166" spans="4:4">
      <c r="D166" s="258"/>
    </row>
    <row r="167" spans="4:4">
      <c r="D167" s="258"/>
    </row>
    <row r="168" spans="4:4">
      <c r="D168" s="258"/>
    </row>
    <row r="169" spans="4:4">
      <c r="D169" s="258"/>
    </row>
    <row r="170" spans="4:4">
      <c r="D170" s="258"/>
    </row>
    <row r="171" spans="4:4">
      <c r="D171" s="258"/>
    </row>
    <row r="172" spans="4:4">
      <c r="D172" s="258"/>
    </row>
    <row r="173" spans="4:4">
      <c r="D173" s="258"/>
    </row>
    <row r="174" spans="4:4">
      <c r="D174" s="258"/>
    </row>
    <row r="175" spans="4:4">
      <c r="D175" s="258"/>
    </row>
    <row r="176" spans="4:4">
      <c r="D176" s="258"/>
    </row>
    <row r="177" spans="4:4">
      <c r="D177" s="258"/>
    </row>
    <row r="178" spans="4:4">
      <c r="D178" s="258"/>
    </row>
    <row r="179" spans="4:4">
      <c r="D179" s="258"/>
    </row>
    <row r="180" spans="4:4">
      <c r="D180" s="258"/>
    </row>
    <row r="181" spans="4:4">
      <c r="D181" s="258"/>
    </row>
    <row r="182" spans="4:4">
      <c r="D182" s="258"/>
    </row>
    <row r="183" spans="4:4">
      <c r="D183" s="258"/>
    </row>
    <row r="184" spans="4:4">
      <c r="D184" s="258"/>
    </row>
    <row r="185" spans="4:4">
      <c r="D185" s="258"/>
    </row>
    <row r="186" spans="4:4">
      <c r="D186" s="258"/>
    </row>
    <row r="187" spans="4:4">
      <c r="D187" s="258"/>
    </row>
    <row r="188" spans="4:4">
      <c r="D188" s="258"/>
    </row>
    <row r="189" spans="4:4">
      <c r="D189" s="258"/>
    </row>
    <row r="190" spans="4:4">
      <c r="D190" s="258"/>
    </row>
    <row r="191" spans="4:4">
      <c r="D191" s="258"/>
    </row>
    <row r="192" spans="4:4">
      <c r="D192" s="258"/>
    </row>
    <row r="193" spans="4:4">
      <c r="D193" s="258"/>
    </row>
    <row r="194" spans="4:4">
      <c r="D194" s="258"/>
    </row>
    <row r="195" spans="4:4">
      <c r="D195" s="258"/>
    </row>
    <row r="196" spans="4:4">
      <c r="D196" s="258"/>
    </row>
    <row r="197" spans="4:4">
      <c r="D197" s="258"/>
    </row>
    <row r="198" spans="4:4">
      <c r="D198" s="258"/>
    </row>
    <row r="199" spans="4:4">
      <c r="D199" s="258"/>
    </row>
    <row r="200" spans="4:4">
      <c r="D200" s="258"/>
    </row>
    <row r="201" spans="4:4">
      <c r="D201" s="258"/>
    </row>
    <row r="202" spans="4:4">
      <c r="D202" s="258"/>
    </row>
    <row r="203" spans="4:4">
      <c r="D203" s="258"/>
    </row>
    <row r="204" spans="4:4">
      <c r="D204" s="258"/>
    </row>
    <row r="205" spans="4:4">
      <c r="D205" s="258"/>
    </row>
    <row r="206" spans="4:4">
      <c r="D206" s="258"/>
    </row>
    <row r="207" spans="4:4">
      <c r="D207" s="258"/>
    </row>
    <row r="208" spans="4:4">
      <c r="D208" s="258"/>
    </row>
    <row r="209" spans="4:4">
      <c r="D209" s="258"/>
    </row>
    <row r="210" spans="4:4">
      <c r="D210" s="258"/>
    </row>
    <row r="211" spans="4:4">
      <c r="D211" s="258"/>
    </row>
    <row r="212" spans="4:4">
      <c r="D212" s="258"/>
    </row>
    <row r="213" spans="4:4">
      <c r="D213" s="258"/>
    </row>
    <row r="214" spans="4:4">
      <c r="D214" s="258"/>
    </row>
    <row r="215" spans="4:4">
      <c r="D215" s="258"/>
    </row>
    <row r="216" spans="4:4">
      <c r="D216" s="258"/>
    </row>
    <row r="217" spans="4:4">
      <c r="D217" s="258"/>
    </row>
    <row r="218" spans="4:4">
      <c r="D218" s="258"/>
    </row>
    <row r="219" spans="4:4">
      <c r="D219" s="258"/>
    </row>
    <row r="220" spans="4:4">
      <c r="D220" s="258"/>
    </row>
    <row r="221" spans="4:4">
      <c r="D221" s="258"/>
    </row>
    <row r="222" spans="4:4">
      <c r="D222" s="258"/>
    </row>
    <row r="223" spans="4:4">
      <c r="D223" s="258"/>
    </row>
    <row r="224" spans="4:4">
      <c r="D224" s="258"/>
    </row>
    <row r="225" spans="4:4">
      <c r="D225" s="258"/>
    </row>
    <row r="226" spans="4:4">
      <c r="D226" s="258"/>
    </row>
    <row r="227" spans="4:4">
      <c r="D227" s="258"/>
    </row>
    <row r="228" spans="4:4">
      <c r="D228" s="258"/>
    </row>
    <row r="229" spans="4:4">
      <c r="D229" s="258"/>
    </row>
    <row r="230" spans="4:4">
      <c r="D230" s="258"/>
    </row>
    <row r="231" spans="4:4">
      <c r="D231" s="258"/>
    </row>
    <row r="232" spans="4:4">
      <c r="D232" s="258"/>
    </row>
    <row r="233" spans="4:4">
      <c r="D233" s="258"/>
    </row>
    <row r="234" spans="4:4">
      <c r="D234" s="258"/>
    </row>
    <row r="235" spans="4:4">
      <c r="D235" s="258"/>
    </row>
    <row r="236" spans="4:4">
      <c r="D236" s="258"/>
    </row>
    <row r="237" spans="4:4">
      <c r="D237" s="258"/>
    </row>
    <row r="238" spans="4:4">
      <c r="D238" s="258"/>
    </row>
    <row r="239" spans="4:4">
      <c r="D239" s="258"/>
    </row>
    <row r="240" spans="4:4">
      <c r="D240" s="258"/>
    </row>
    <row r="241" spans="4:4">
      <c r="D241" s="258"/>
    </row>
    <row r="242" spans="4:4">
      <c r="D242" s="258"/>
    </row>
    <row r="243" spans="4:4">
      <c r="D243" s="258"/>
    </row>
    <row r="244" spans="4:4">
      <c r="D244" s="258"/>
    </row>
    <row r="245" spans="4:4">
      <c r="D245" s="258"/>
    </row>
    <row r="246" spans="4:4">
      <c r="D246" s="258"/>
    </row>
    <row r="247" spans="4:4">
      <c r="D247" s="258"/>
    </row>
    <row r="248" spans="4:4">
      <c r="D248" s="258"/>
    </row>
    <row r="249" spans="4:4">
      <c r="D249" s="258"/>
    </row>
    <row r="250" spans="4:4">
      <c r="D250" s="258"/>
    </row>
    <row r="251" spans="4:4">
      <c r="D251" s="258"/>
    </row>
    <row r="252" spans="4:4">
      <c r="D252" s="258"/>
    </row>
    <row r="253" spans="4:4">
      <c r="D253" s="258"/>
    </row>
    <row r="254" spans="4:4">
      <c r="D254" s="258"/>
    </row>
    <row r="255" spans="4:4">
      <c r="D255" s="258"/>
    </row>
    <row r="256" spans="4:4">
      <c r="D256" s="258"/>
    </row>
    <row r="257" spans="4:4">
      <c r="D257" s="258"/>
    </row>
    <row r="258" spans="4:4">
      <c r="D258" s="258"/>
    </row>
    <row r="259" spans="4:4">
      <c r="D259" s="258"/>
    </row>
    <row r="260" spans="4:4">
      <c r="D260" s="258"/>
    </row>
    <row r="261" spans="4:4">
      <c r="D261" s="258"/>
    </row>
    <row r="262" spans="4:4">
      <c r="D262" s="258"/>
    </row>
    <row r="263" spans="4:4">
      <c r="D263" s="258"/>
    </row>
    <row r="264" spans="4:4">
      <c r="D264" s="258"/>
    </row>
    <row r="265" spans="4:4">
      <c r="D265" s="258"/>
    </row>
    <row r="266" spans="4:4">
      <c r="D266" s="258"/>
    </row>
    <row r="267" spans="4:4">
      <c r="D267" s="258"/>
    </row>
    <row r="268" spans="4:4">
      <c r="D268" s="258"/>
    </row>
    <row r="269" spans="4:4">
      <c r="D269" s="258"/>
    </row>
    <row r="270" spans="4:4">
      <c r="D270" s="258"/>
    </row>
    <row r="271" spans="4:4">
      <c r="D271" s="258"/>
    </row>
    <row r="272" spans="4:4">
      <c r="D272" s="258"/>
    </row>
    <row r="273" spans="4:4">
      <c r="D273" s="258"/>
    </row>
    <row r="274" spans="4:4">
      <c r="D274" s="258"/>
    </row>
    <row r="275" spans="4:4">
      <c r="D275" s="258"/>
    </row>
    <row r="276" spans="4:4">
      <c r="D276" s="258"/>
    </row>
    <row r="277" spans="4:4">
      <c r="D277" s="258"/>
    </row>
    <row r="278" spans="4:4">
      <c r="D278" s="258"/>
    </row>
    <row r="279" spans="4:4">
      <c r="D279" s="258"/>
    </row>
    <row r="280" spans="4:4">
      <c r="D280" s="258"/>
    </row>
    <row r="281" spans="4:4">
      <c r="D281" s="258"/>
    </row>
    <row r="282" spans="4:4">
      <c r="D282" s="258"/>
    </row>
    <row r="283" spans="4:4">
      <c r="D283" s="258"/>
    </row>
    <row r="284" spans="4:4">
      <c r="D284" s="258"/>
    </row>
    <row r="285" spans="4:4">
      <c r="D285" s="258"/>
    </row>
    <row r="286" spans="4:4">
      <c r="D286" s="258"/>
    </row>
    <row r="287" spans="4:4">
      <c r="D287" s="258"/>
    </row>
    <row r="288" spans="4:4">
      <c r="D288" s="258"/>
    </row>
    <row r="289" spans="4:4">
      <c r="D289" s="258"/>
    </row>
    <row r="290" spans="4:4">
      <c r="D290" s="258"/>
    </row>
    <row r="291" spans="4:4">
      <c r="D291" s="258"/>
    </row>
    <row r="292" spans="4:4">
      <c r="D292" s="258"/>
    </row>
    <row r="293" spans="4:4">
      <c r="D293" s="258"/>
    </row>
    <row r="294" spans="4:4">
      <c r="D294" s="258"/>
    </row>
    <row r="295" spans="4:4">
      <c r="D295" s="258"/>
    </row>
    <row r="296" spans="4:4">
      <c r="D296" s="258"/>
    </row>
    <row r="297" spans="4:4">
      <c r="D297" s="258"/>
    </row>
    <row r="298" spans="4:4">
      <c r="D298" s="258"/>
    </row>
    <row r="299" spans="4:4">
      <c r="D299" s="258"/>
    </row>
    <row r="300" spans="4:4">
      <c r="D300" s="258"/>
    </row>
    <row r="301" spans="4:4">
      <c r="D301" s="258"/>
    </row>
    <row r="302" spans="4:4">
      <c r="D302" s="258"/>
    </row>
    <row r="303" spans="4:4">
      <c r="D303" s="258"/>
    </row>
    <row r="304" spans="4:4">
      <c r="D304" s="258"/>
    </row>
    <row r="305" spans="4:4">
      <c r="D305" s="258"/>
    </row>
    <row r="306" spans="4:4">
      <c r="D306" s="258"/>
    </row>
    <row r="307" spans="4:4">
      <c r="D307" s="258"/>
    </row>
    <row r="308" spans="4:4">
      <c r="D308" s="258"/>
    </row>
    <row r="309" spans="4:4">
      <c r="D309" s="258"/>
    </row>
    <row r="310" spans="4:4">
      <c r="D310" s="258"/>
    </row>
    <row r="311" spans="4:4">
      <c r="D311" s="258"/>
    </row>
    <row r="312" spans="4:4">
      <c r="D312" s="258"/>
    </row>
    <row r="313" spans="4:4">
      <c r="D313" s="258"/>
    </row>
    <row r="314" spans="4:4">
      <c r="D314" s="258"/>
    </row>
    <row r="315" spans="4:4">
      <c r="D315" s="258"/>
    </row>
    <row r="316" spans="4:4">
      <c r="D316" s="258"/>
    </row>
    <row r="317" spans="4:4">
      <c r="D317" s="258"/>
    </row>
    <row r="318" spans="4:4">
      <c r="D318" s="258"/>
    </row>
    <row r="319" spans="4:4">
      <c r="D319" s="258"/>
    </row>
    <row r="320" spans="4:4">
      <c r="D320" s="258"/>
    </row>
    <row r="321" spans="4:4">
      <c r="D321" s="258"/>
    </row>
    <row r="322" spans="4:4">
      <c r="D322" s="258"/>
    </row>
    <row r="323" spans="4:4">
      <c r="D323" s="258"/>
    </row>
    <row r="324" spans="4:4">
      <c r="D324" s="258"/>
    </row>
    <row r="325" spans="4:4">
      <c r="D325" s="258"/>
    </row>
    <row r="326" spans="4:4">
      <c r="D326" s="258"/>
    </row>
    <row r="327" spans="4:4">
      <c r="D327" s="258"/>
    </row>
    <row r="328" spans="4:4">
      <c r="D328" s="258"/>
    </row>
    <row r="329" spans="4:4">
      <c r="D329" s="258"/>
    </row>
    <row r="330" spans="4:4">
      <c r="D330" s="258"/>
    </row>
    <row r="331" spans="4:4">
      <c r="D331" s="258"/>
    </row>
    <row r="332" spans="4:4">
      <c r="D332" s="258"/>
    </row>
    <row r="333" spans="4:4">
      <c r="D333" s="258"/>
    </row>
    <row r="334" spans="4:4">
      <c r="D334" s="258"/>
    </row>
    <row r="335" spans="4:4">
      <c r="D335" s="258"/>
    </row>
    <row r="336" spans="4:4">
      <c r="D336" s="258"/>
    </row>
    <row r="337" spans="4:4">
      <c r="D337" s="258"/>
    </row>
    <row r="338" spans="4:4">
      <c r="D338" s="258"/>
    </row>
    <row r="339" spans="4:4">
      <c r="D339" s="258"/>
    </row>
    <row r="340" spans="4:4">
      <c r="D340" s="258"/>
    </row>
    <row r="341" spans="4:4">
      <c r="D341" s="258"/>
    </row>
    <row r="342" spans="4:4">
      <c r="D342" s="258"/>
    </row>
    <row r="343" spans="4:4">
      <c r="D343" s="258"/>
    </row>
    <row r="344" spans="4:4">
      <c r="D344" s="258"/>
    </row>
    <row r="345" spans="4:4">
      <c r="D345" s="258"/>
    </row>
    <row r="346" spans="4:4">
      <c r="D346" s="258"/>
    </row>
    <row r="347" spans="4:4">
      <c r="D347" s="258"/>
    </row>
    <row r="348" spans="4:4">
      <c r="D348" s="258"/>
    </row>
    <row r="349" spans="4:4">
      <c r="D349" s="258"/>
    </row>
    <row r="350" spans="4:4">
      <c r="D350" s="258"/>
    </row>
    <row r="351" spans="4:4">
      <c r="D351" s="258"/>
    </row>
    <row r="352" spans="4:4">
      <c r="D352" s="258"/>
    </row>
    <row r="353" spans="4:4">
      <c r="D353" s="258"/>
    </row>
    <row r="354" spans="4:4">
      <c r="D354" s="258"/>
    </row>
    <row r="355" spans="4:4">
      <c r="D355" s="258"/>
    </row>
    <row r="356" spans="4:4">
      <c r="D356" s="258"/>
    </row>
    <row r="357" spans="4:4">
      <c r="D357" s="258"/>
    </row>
    <row r="358" spans="4:4">
      <c r="D358" s="258"/>
    </row>
    <row r="359" spans="4:4">
      <c r="D359" s="258"/>
    </row>
    <row r="360" spans="4:4">
      <c r="D360" s="258"/>
    </row>
    <row r="361" spans="4:4">
      <c r="D361" s="258"/>
    </row>
    <row r="362" spans="4:4">
      <c r="D362" s="258"/>
    </row>
    <row r="363" spans="4:4">
      <c r="D363" s="258"/>
    </row>
    <row r="364" spans="4:4">
      <c r="D364" s="258"/>
    </row>
    <row r="365" spans="4:4">
      <c r="D365" s="258"/>
    </row>
    <row r="366" spans="4:4">
      <c r="D366" s="258"/>
    </row>
    <row r="367" spans="4:4">
      <c r="D367" s="258"/>
    </row>
    <row r="368" spans="4:4">
      <c r="D368" s="258"/>
    </row>
    <row r="369" spans="4:4">
      <c r="D369" s="258"/>
    </row>
    <row r="370" spans="4:4">
      <c r="D370" s="258"/>
    </row>
    <row r="371" spans="4:4">
      <c r="D371" s="258"/>
    </row>
    <row r="372" spans="4:4">
      <c r="D372" s="258"/>
    </row>
    <row r="373" spans="4:4">
      <c r="D373" s="258"/>
    </row>
    <row r="374" spans="4:4">
      <c r="D374" s="258"/>
    </row>
    <row r="375" spans="4:4">
      <c r="D375" s="258"/>
    </row>
    <row r="376" spans="4:4">
      <c r="D376" s="258"/>
    </row>
    <row r="377" spans="4:4">
      <c r="D377" s="258"/>
    </row>
    <row r="378" spans="4:4">
      <c r="D378" s="258"/>
    </row>
    <row r="379" spans="4:4">
      <c r="D379" s="258"/>
    </row>
    <row r="380" spans="4:4">
      <c r="D380" s="258"/>
    </row>
    <row r="381" spans="4:4">
      <c r="D381" s="258"/>
    </row>
    <row r="382" spans="4:4">
      <c r="D382" s="258"/>
    </row>
    <row r="383" spans="4:4">
      <c r="D383" s="258"/>
    </row>
    <row r="384" spans="4:4">
      <c r="D384" s="258"/>
    </row>
    <row r="385" spans="4:4">
      <c r="D385" s="258"/>
    </row>
    <row r="386" spans="4:4">
      <c r="D386" s="258"/>
    </row>
    <row r="387" spans="4:4">
      <c r="D387" s="258"/>
    </row>
    <row r="388" spans="4:4">
      <c r="D388" s="258"/>
    </row>
    <row r="389" spans="4:4">
      <c r="D389" s="258"/>
    </row>
    <row r="390" spans="4:4">
      <c r="D390" s="258"/>
    </row>
    <row r="391" spans="4:4">
      <c r="D391" s="258"/>
    </row>
    <row r="392" spans="4:4">
      <c r="D392" s="258"/>
    </row>
    <row r="393" spans="4:4">
      <c r="D393" s="258"/>
    </row>
    <row r="394" spans="4:4">
      <c r="D394" s="258"/>
    </row>
    <row r="395" spans="4:4">
      <c r="D395" s="258"/>
    </row>
    <row r="396" spans="4:4">
      <c r="D396" s="258"/>
    </row>
    <row r="397" spans="4:4">
      <c r="D397" s="258"/>
    </row>
    <row r="398" spans="4:4">
      <c r="D398" s="258"/>
    </row>
    <row r="399" spans="4:4">
      <c r="D399" s="258"/>
    </row>
    <row r="400" spans="4:4">
      <c r="D400" s="258"/>
    </row>
    <row r="401" spans="4:4">
      <c r="D401" s="258"/>
    </row>
    <row r="402" spans="4:4">
      <c r="D402" s="258"/>
    </row>
    <row r="403" spans="4:4">
      <c r="D403" s="258"/>
    </row>
    <row r="404" spans="4:4">
      <c r="D404" s="258"/>
    </row>
    <row r="405" spans="4:4">
      <c r="D405" s="258"/>
    </row>
    <row r="406" spans="4:4">
      <c r="D406" s="258"/>
    </row>
    <row r="407" spans="4:4">
      <c r="D407" s="258"/>
    </row>
    <row r="408" spans="4:4">
      <c r="D408" s="258"/>
    </row>
    <row r="409" spans="4:4">
      <c r="D409" s="258"/>
    </row>
    <row r="410" spans="4:4">
      <c r="D410" s="258"/>
    </row>
    <row r="411" spans="4:4">
      <c r="D411" s="258"/>
    </row>
    <row r="412" spans="4:4">
      <c r="D412" s="258"/>
    </row>
    <row r="413" spans="4:4">
      <c r="D413" s="258"/>
    </row>
    <row r="414" spans="4:4">
      <c r="D414" s="258"/>
    </row>
    <row r="415" spans="4:4">
      <c r="D415" s="258"/>
    </row>
    <row r="416" spans="4:4">
      <c r="D416" s="258"/>
    </row>
    <row r="417" spans="4:4">
      <c r="D417" s="258"/>
    </row>
    <row r="418" spans="4:4">
      <c r="D418" s="258"/>
    </row>
    <row r="419" spans="4:4">
      <c r="D419" s="258"/>
    </row>
    <row r="420" spans="4:4">
      <c r="D420" s="258"/>
    </row>
    <row r="421" spans="4:4">
      <c r="D421" s="258"/>
    </row>
    <row r="422" spans="4:4">
      <c r="D422" s="258"/>
    </row>
    <row r="423" spans="4:4">
      <c r="D423" s="258"/>
    </row>
    <row r="424" spans="4:4">
      <c r="D424" s="258"/>
    </row>
    <row r="425" spans="4:4">
      <c r="D425" s="258"/>
    </row>
    <row r="426" spans="4:4">
      <c r="D426" s="258"/>
    </row>
    <row r="427" spans="4:4">
      <c r="D427" s="258"/>
    </row>
    <row r="428" spans="4:4">
      <c r="D428" s="258"/>
    </row>
    <row r="429" spans="4:4">
      <c r="D429" s="258"/>
    </row>
    <row r="430" spans="4:4">
      <c r="D430" s="258"/>
    </row>
    <row r="431" spans="4:4">
      <c r="D431" s="258"/>
    </row>
    <row r="432" spans="4:4">
      <c r="D432" s="258"/>
    </row>
    <row r="433" spans="4:4">
      <c r="D433" s="258"/>
    </row>
    <row r="434" spans="4:4">
      <c r="D434" s="258"/>
    </row>
    <row r="435" spans="4:4">
      <c r="D435" s="258"/>
    </row>
    <row r="436" spans="4:4">
      <c r="D436" s="258"/>
    </row>
    <row r="437" spans="4:4">
      <c r="D437" s="258"/>
    </row>
    <row r="438" spans="4:4">
      <c r="D438" s="258"/>
    </row>
    <row r="439" spans="4:4">
      <c r="D439" s="258"/>
    </row>
    <row r="440" spans="4:4">
      <c r="D440" s="258"/>
    </row>
    <row r="441" spans="4:4">
      <c r="D441" s="258"/>
    </row>
    <row r="442" spans="4:4">
      <c r="D442" s="258"/>
    </row>
    <row r="443" spans="4:4">
      <c r="D443" s="258"/>
    </row>
    <row r="444" spans="4:4">
      <c r="D444" s="258"/>
    </row>
    <row r="445" spans="4:4">
      <c r="D445" s="258"/>
    </row>
    <row r="446" spans="4:4">
      <c r="D446" s="258"/>
    </row>
    <row r="447" spans="4:4">
      <c r="D447" s="258"/>
    </row>
    <row r="448" spans="4:4">
      <c r="D448" s="258"/>
    </row>
    <row r="449" spans="4:4">
      <c r="D449" s="258"/>
    </row>
    <row r="450" spans="4:4">
      <c r="D450" s="258"/>
    </row>
    <row r="451" spans="4:4">
      <c r="D451" s="258"/>
    </row>
    <row r="452" spans="4:4">
      <c r="D452" s="258"/>
    </row>
    <row r="453" spans="4:4">
      <c r="D453" s="258"/>
    </row>
    <row r="454" spans="4:4">
      <c r="D454" s="258"/>
    </row>
    <row r="455" spans="4:4">
      <c r="D455" s="258"/>
    </row>
    <row r="456" spans="4:4">
      <c r="D456" s="258"/>
    </row>
    <row r="457" spans="4:4">
      <c r="D457" s="258"/>
    </row>
    <row r="458" spans="4:4">
      <c r="D458" s="258"/>
    </row>
    <row r="459" spans="4:4">
      <c r="D459" s="258"/>
    </row>
    <row r="460" spans="4:4">
      <c r="D460" s="258"/>
    </row>
    <row r="461" spans="4:4">
      <c r="D461" s="258"/>
    </row>
    <row r="462" spans="4:4">
      <c r="D462" s="258"/>
    </row>
    <row r="463" spans="4:4">
      <c r="D463" s="258"/>
    </row>
    <row r="464" spans="4:4">
      <c r="D464" s="258"/>
    </row>
    <row r="465" spans="4:4">
      <c r="D465" s="258"/>
    </row>
    <row r="466" spans="4:4">
      <c r="D466" s="258"/>
    </row>
    <row r="467" spans="4:4">
      <c r="D467" s="258"/>
    </row>
    <row r="468" spans="4:4">
      <c r="D468" s="258"/>
    </row>
    <row r="469" spans="4:4">
      <c r="D469" s="258"/>
    </row>
    <row r="470" spans="4:4">
      <c r="D470" s="258"/>
    </row>
    <row r="471" spans="4:4">
      <c r="D471" s="258"/>
    </row>
    <row r="472" spans="4:4">
      <c r="D472" s="258"/>
    </row>
    <row r="473" spans="4:4">
      <c r="D473" s="258"/>
    </row>
    <row r="474" spans="4:4">
      <c r="D474" s="258"/>
    </row>
    <row r="475" spans="4:4">
      <c r="D475" s="258"/>
    </row>
    <row r="476" spans="4:4">
      <c r="D476" s="258"/>
    </row>
    <row r="477" spans="4:4">
      <c r="D477" s="258"/>
    </row>
    <row r="478" spans="4:4">
      <c r="D478" s="258"/>
    </row>
    <row r="479" spans="4:4">
      <c r="D479" s="258"/>
    </row>
    <row r="480" spans="4:4">
      <c r="D480" s="258"/>
    </row>
    <row r="481" spans="4:4">
      <c r="D481" s="258"/>
    </row>
    <row r="482" spans="4:4">
      <c r="D482" s="258"/>
    </row>
    <row r="483" spans="4:4">
      <c r="D483" s="258"/>
    </row>
    <row r="484" spans="4:4">
      <c r="D484" s="258"/>
    </row>
    <row r="485" spans="4:4">
      <c r="D485" s="258"/>
    </row>
    <row r="486" spans="4:4">
      <c r="D486" s="258"/>
    </row>
    <row r="487" spans="4:4">
      <c r="D487" s="258"/>
    </row>
    <row r="488" spans="4:4">
      <c r="D488" s="258"/>
    </row>
    <row r="489" spans="4:4">
      <c r="D489" s="258"/>
    </row>
    <row r="490" spans="4:4">
      <c r="D490" s="258"/>
    </row>
    <row r="491" spans="4:4">
      <c r="D491" s="258"/>
    </row>
    <row r="492" spans="4:4">
      <c r="D492" s="258"/>
    </row>
    <row r="493" spans="4:4">
      <c r="D493" s="258"/>
    </row>
    <row r="494" spans="4:4">
      <c r="D494" s="258"/>
    </row>
    <row r="495" spans="4:4">
      <c r="D495" s="258"/>
    </row>
    <row r="496" spans="4:4">
      <c r="D496" s="258"/>
    </row>
    <row r="497" spans="4:4">
      <c r="D497" s="258"/>
    </row>
    <row r="498" spans="4:4">
      <c r="D498" s="258"/>
    </row>
    <row r="499" spans="4:4">
      <c r="D499" s="258"/>
    </row>
    <row r="500" spans="4:4">
      <c r="D500" s="258"/>
    </row>
    <row r="501" spans="4:4">
      <c r="D501" s="258"/>
    </row>
    <row r="502" spans="4:4">
      <c r="D502" s="258"/>
    </row>
    <row r="503" spans="4:4">
      <c r="D503" s="258"/>
    </row>
    <row r="504" spans="4:4">
      <c r="D504" s="258"/>
    </row>
    <row r="505" spans="4:4">
      <c r="D505" s="258"/>
    </row>
    <row r="506" spans="4:4">
      <c r="D506" s="258"/>
    </row>
    <row r="507" spans="4:4">
      <c r="D507" s="258"/>
    </row>
    <row r="508" spans="4:4">
      <c r="D508" s="258"/>
    </row>
    <row r="509" spans="4:4">
      <c r="D509" s="258"/>
    </row>
    <row r="510" spans="4:4">
      <c r="D510" s="258"/>
    </row>
    <row r="511" spans="4:4">
      <c r="D511" s="258"/>
    </row>
    <row r="512" spans="4:4">
      <c r="D512" s="258"/>
    </row>
    <row r="513" spans="4:4">
      <c r="D513" s="258"/>
    </row>
    <row r="514" spans="4:4">
      <c r="D514" s="258"/>
    </row>
    <row r="515" spans="4:4">
      <c r="D515" s="258"/>
    </row>
    <row r="516" spans="4:4">
      <c r="D516" s="258"/>
    </row>
    <row r="517" spans="4:4">
      <c r="D517" s="258"/>
    </row>
    <row r="518" spans="4:4">
      <c r="D518" s="258"/>
    </row>
    <row r="519" spans="4:4">
      <c r="D519" s="258"/>
    </row>
    <row r="520" spans="4:4">
      <c r="D520" s="258"/>
    </row>
    <row r="521" spans="4:4">
      <c r="D521" s="258"/>
    </row>
    <row r="522" spans="4:4">
      <c r="D522" s="258"/>
    </row>
    <row r="523" spans="4:4">
      <c r="D523" s="258"/>
    </row>
    <row r="524" spans="4:4">
      <c r="D524" s="258"/>
    </row>
    <row r="525" spans="4:4">
      <c r="D525" s="258"/>
    </row>
    <row r="526" spans="4:4">
      <c r="D526" s="258"/>
    </row>
    <row r="527" spans="4:4">
      <c r="D527" s="258"/>
    </row>
    <row r="528" spans="4:4">
      <c r="D528" s="258"/>
    </row>
    <row r="529" spans="4:4">
      <c r="D529" s="258"/>
    </row>
    <row r="530" spans="4:4">
      <c r="D530" s="258"/>
    </row>
    <row r="531" spans="4:4">
      <c r="D531" s="258"/>
    </row>
    <row r="532" spans="4:4">
      <c r="D532" s="258"/>
    </row>
    <row r="533" spans="4:4">
      <c r="D533" s="258"/>
    </row>
    <row r="534" spans="4:4">
      <c r="D534" s="258"/>
    </row>
    <row r="535" spans="4:4">
      <c r="D535" s="258"/>
    </row>
    <row r="536" spans="4:4">
      <c r="D536" s="258"/>
    </row>
    <row r="537" spans="4:4">
      <c r="D537" s="258"/>
    </row>
    <row r="538" spans="4:4">
      <c r="D538" s="258"/>
    </row>
    <row r="539" spans="4:4">
      <c r="D539" s="258"/>
    </row>
    <row r="540" spans="4:4">
      <c r="D540" s="258"/>
    </row>
    <row r="541" spans="4:4">
      <c r="D541" s="258"/>
    </row>
    <row r="542" spans="4:4">
      <c r="D542" s="258"/>
    </row>
    <row r="543" spans="4:4">
      <c r="D543" s="258"/>
    </row>
    <row r="544" spans="4:4">
      <c r="D544" s="258"/>
    </row>
    <row r="545" spans="4:4">
      <c r="D545" s="258"/>
    </row>
    <row r="546" spans="4:4">
      <c r="D546" s="258"/>
    </row>
    <row r="547" spans="4:4">
      <c r="D547" s="258"/>
    </row>
    <row r="548" spans="4:4">
      <c r="D548" s="258"/>
    </row>
    <row r="549" spans="4:4">
      <c r="D549" s="258"/>
    </row>
    <row r="550" spans="4:4">
      <c r="D550" s="258"/>
    </row>
    <row r="551" spans="4:4">
      <c r="D551" s="258"/>
    </row>
    <row r="552" spans="4:4">
      <c r="D552" s="258"/>
    </row>
    <row r="553" spans="4:4">
      <c r="D553" s="258"/>
    </row>
    <row r="554" spans="4:4">
      <c r="D554" s="258"/>
    </row>
    <row r="555" spans="4:4">
      <c r="D555" s="258"/>
    </row>
    <row r="556" spans="4:4">
      <c r="D556" s="258"/>
    </row>
    <row r="557" spans="4:4">
      <c r="D557" s="258"/>
    </row>
    <row r="558" spans="4:4">
      <c r="D558" s="258"/>
    </row>
    <row r="559" spans="4:4">
      <c r="D559" s="258"/>
    </row>
    <row r="560" spans="4:4">
      <c r="D560" s="258"/>
    </row>
    <row r="561" spans="4:4">
      <c r="D561" s="258"/>
    </row>
    <row r="562" spans="4:4">
      <c r="D562" s="258"/>
    </row>
    <row r="563" spans="4:4">
      <c r="D563" s="258"/>
    </row>
    <row r="564" spans="4:4">
      <c r="D564" s="258"/>
    </row>
    <row r="565" spans="4:4">
      <c r="D565" s="258"/>
    </row>
    <row r="566" spans="4:4">
      <c r="D566" s="258"/>
    </row>
    <row r="567" spans="4:4">
      <c r="D567" s="258"/>
    </row>
    <row r="568" spans="4:4">
      <c r="D568" s="258"/>
    </row>
    <row r="569" spans="4:4">
      <c r="D569" s="258"/>
    </row>
    <row r="570" spans="4:4">
      <c r="D570" s="258"/>
    </row>
    <row r="571" spans="4:4">
      <c r="D571" s="258"/>
    </row>
    <row r="572" spans="4:4">
      <c r="D572" s="258"/>
    </row>
    <row r="573" spans="4:4">
      <c r="D573" s="258"/>
    </row>
    <row r="574" spans="4:4">
      <c r="D574" s="258"/>
    </row>
    <row r="575" spans="4:4">
      <c r="D575" s="258"/>
    </row>
    <row r="576" spans="4:4">
      <c r="D576" s="258"/>
    </row>
    <row r="577" spans="4:4">
      <c r="D577" s="258"/>
    </row>
    <row r="578" spans="4:4">
      <c r="D578" s="258"/>
    </row>
    <row r="579" spans="4:4">
      <c r="D579" s="258"/>
    </row>
    <row r="580" spans="4:4">
      <c r="D580" s="258"/>
    </row>
    <row r="581" spans="4:4">
      <c r="D581" s="258"/>
    </row>
    <row r="582" spans="4:4">
      <c r="D582" s="258"/>
    </row>
    <row r="583" spans="4:4">
      <c r="D583" s="258"/>
    </row>
    <row r="584" spans="4:4">
      <c r="D584" s="258"/>
    </row>
    <row r="585" spans="4:4">
      <c r="D585" s="258"/>
    </row>
    <row r="586" spans="4:4">
      <c r="D586" s="258"/>
    </row>
    <row r="587" spans="4:4">
      <c r="D587" s="258"/>
    </row>
    <row r="588" spans="4:4">
      <c r="D588" s="258"/>
    </row>
    <row r="589" spans="4:4">
      <c r="D589" s="258"/>
    </row>
    <row r="590" spans="4:4">
      <c r="D590" s="258"/>
    </row>
    <row r="591" spans="4:4">
      <c r="D591" s="258"/>
    </row>
    <row r="592" spans="4:4">
      <c r="D592" s="258"/>
    </row>
    <row r="593" spans="4:4">
      <c r="D593" s="258"/>
    </row>
    <row r="594" spans="4:4">
      <c r="D594" s="258"/>
    </row>
    <row r="595" spans="4:4">
      <c r="D595" s="258"/>
    </row>
    <row r="596" spans="4:4">
      <c r="D596" s="258"/>
    </row>
    <row r="597" spans="4:4">
      <c r="D597" s="258"/>
    </row>
    <row r="598" spans="4:4">
      <c r="D598" s="258"/>
    </row>
    <row r="599" spans="4:4">
      <c r="D599" s="258"/>
    </row>
    <row r="600" spans="4:4">
      <c r="D600" s="258"/>
    </row>
    <row r="601" spans="4:4">
      <c r="D601" s="258"/>
    </row>
    <row r="602" spans="4:4">
      <c r="D602" s="258"/>
    </row>
    <row r="603" spans="4:4">
      <c r="D603" s="258"/>
    </row>
    <row r="604" spans="4:4">
      <c r="D604" s="258"/>
    </row>
    <row r="605" spans="4:4">
      <c r="D605" s="258"/>
    </row>
    <row r="606" spans="4:4">
      <c r="D606" s="258"/>
    </row>
    <row r="607" spans="4:4">
      <c r="D607" s="258"/>
    </row>
    <row r="608" spans="4:4">
      <c r="D608" s="258"/>
    </row>
    <row r="609" spans="4:4">
      <c r="D609" s="258"/>
    </row>
    <row r="610" spans="4:4">
      <c r="D610" s="258"/>
    </row>
    <row r="611" spans="4:4">
      <c r="D611" s="258"/>
    </row>
    <row r="612" spans="4:4">
      <c r="D612" s="258"/>
    </row>
    <row r="613" spans="4:4">
      <c r="D613" s="258"/>
    </row>
    <row r="614" spans="4:4">
      <c r="D614" s="258"/>
    </row>
    <row r="615" spans="4:4">
      <c r="D615" s="258"/>
    </row>
    <row r="616" spans="4:4">
      <c r="D616" s="258"/>
    </row>
    <row r="617" spans="4:4">
      <c r="D617" s="258"/>
    </row>
    <row r="618" spans="4:4">
      <c r="D618" s="258"/>
    </row>
    <row r="619" spans="4:4">
      <c r="D619" s="258"/>
    </row>
    <row r="620" spans="4:4">
      <c r="D620" s="258"/>
    </row>
    <row r="621" spans="4:4">
      <c r="D621" s="258"/>
    </row>
    <row r="622" spans="4:4">
      <c r="D622" s="258"/>
    </row>
    <row r="623" spans="4:4">
      <c r="D623" s="258"/>
    </row>
    <row r="624" spans="4:4">
      <c r="D624" s="258"/>
    </row>
    <row r="625" spans="4:4">
      <c r="D625" s="258"/>
    </row>
    <row r="626" spans="4:4">
      <c r="D626" s="258"/>
    </row>
    <row r="627" spans="4:4">
      <c r="D627" s="258"/>
    </row>
    <row r="628" spans="4:4">
      <c r="D628" s="258"/>
    </row>
    <row r="629" spans="4:4">
      <c r="D629" s="258"/>
    </row>
    <row r="630" spans="4:4">
      <c r="D630" s="258"/>
    </row>
    <row r="631" spans="4:4">
      <c r="D631" s="258"/>
    </row>
    <row r="632" spans="4:4">
      <c r="D632" s="258"/>
    </row>
    <row r="633" spans="4:4">
      <c r="D633" s="258"/>
    </row>
    <row r="634" spans="4:4">
      <c r="D634" s="258"/>
    </row>
    <row r="635" spans="4:4">
      <c r="D635" s="258"/>
    </row>
    <row r="636" spans="4:4">
      <c r="D636" s="258"/>
    </row>
    <row r="637" spans="4:4">
      <c r="D637" s="258"/>
    </row>
    <row r="638" spans="4:4">
      <c r="D638" s="258"/>
    </row>
    <row r="639" spans="4:4">
      <c r="D639" s="258"/>
    </row>
    <row r="640" spans="4:4">
      <c r="D640" s="258"/>
    </row>
    <row r="641" spans="4:4">
      <c r="D641" s="258"/>
    </row>
    <row r="642" spans="4:4">
      <c r="D642" s="258"/>
    </row>
    <row r="643" spans="4:4">
      <c r="D643" s="258"/>
    </row>
    <row r="644" spans="4:4">
      <c r="D644" s="258"/>
    </row>
    <row r="645" spans="4:4">
      <c r="D645" s="258"/>
    </row>
    <row r="646" spans="4:4">
      <c r="D646" s="258"/>
    </row>
    <row r="647" spans="4:4">
      <c r="D647" s="258"/>
    </row>
    <row r="648" spans="4:4">
      <c r="D648" s="258"/>
    </row>
    <row r="649" spans="4:4">
      <c r="D649" s="258"/>
    </row>
    <row r="650" spans="4:4">
      <c r="D650" s="258"/>
    </row>
    <row r="651" spans="4:4">
      <c r="D651" s="258"/>
    </row>
    <row r="652" spans="4:4">
      <c r="D652" s="258"/>
    </row>
    <row r="653" spans="4:4">
      <c r="D653" s="258"/>
    </row>
    <row r="654" spans="4:4">
      <c r="D654" s="258"/>
    </row>
    <row r="655" spans="4:4">
      <c r="D655" s="258"/>
    </row>
    <row r="656" spans="4:4">
      <c r="D656" s="258"/>
    </row>
    <row r="657" spans="4:4">
      <c r="D657" s="258"/>
    </row>
    <row r="658" spans="4:4">
      <c r="D658" s="258"/>
    </row>
    <row r="659" spans="4:4">
      <c r="D659" s="258"/>
    </row>
    <row r="660" spans="4:4">
      <c r="D660" s="258"/>
    </row>
    <row r="661" spans="4:4">
      <c r="D661" s="258"/>
    </row>
    <row r="662" spans="4:4">
      <c r="D662" s="258"/>
    </row>
    <row r="663" spans="4:4">
      <c r="D663" s="258"/>
    </row>
    <row r="664" spans="4:4">
      <c r="D664" s="258"/>
    </row>
    <row r="665" spans="4:4">
      <c r="D665" s="258"/>
    </row>
    <row r="666" spans="4:4">
      <c r="D666" s="258"/>
    </row>
    <row r="667" spans="4:4">
      <c r="D667" s="258"/>
    </row>
    <row r="668" spans="4:4">
      <c r="D668" s="258"/>
    </row>
    <row r="669" spans="4:4">
      <c r="D669" s="258"/>
    </row>
    <row r="670" spans="4:4">
      <c r="D670" s="258"/>
    </row>
    <row r="671" spans="4:4">
      <c r="D671" s="258"/>
    </row>
    <row r="672" spans="4:4">
      <c r="D672" s="258"/>
    </row>
    <row r="673" spans="4:4">
      <c r="D673" s="258"/>
    </row>
    <row r="674" spans="4:4">
      <c r="D674" s="258"/>
    </row>
    <row r="675" spans="4:4">
      <c r="D675" s="258"/>
    </row>
    <row r="676" spans="4:4">
      <c r="D676" s="258"/>
    </row>
    <row r="677" spans="4:4">
      <c r="D677" s="258"/>
    </row>
    <row r="678" spans="4:4">
      <c r="D678" s="258"/>
    </row>
    <row r="679" spans="4:4">
      <c r="D679" s="258"/>
    </row>
    <row r="680" spans="4:4">
      <c r="D680" s="258"/>
    </row>
    <row r="681" spans="4:4">
      <c r="D681" s="258"/>
    </row>
    <row r="682" spans="4:4">
      <c r="D682" s="258"/>
    </row>
    <row r="683" spans="4:4">
      <c r="D683" s="258"/>
    </row>
    <row r="684" spans="4:4">
      <c r="D684" s="258"/>
    </row>
    <row r="685" spans="4:4">
      <c r="D685" s="258"/>
    </row>
    <row r="686" spans="4:4">
      <c r="D686" s="258"/>
    </row>
    <row r="687" spans="4:4">
      <c r="D687" s="258"/>
    </row>
    <row r="688" spans="4:4">
      <c r="D688" s="258"/>
    </row>
    <row r="689" spans="4:4">
      <c r="D689" s="258"/>
    </row>
    <row r="690" spans="4:4">
      <c r="D690" s="258"/>
    </row>
    <row r="691" spans="4:4">
      <c r="D691" s="258"/>
    </row>
    <row r="692" spans="4:4">
      <c r="D692" s="258"/>
    </row>
    <row r="693" spans="4:4">
      <c r="D693" s="258"/>
    </row>
    <row r="694" spans="4:4">
      <c r="D694" s="258"/>
    </row>
    <row r="695" spans="4:4">
      <c r="D695" s="258"/>
    </row>
    <row r="696" spans="4:4">
      <c r="D696" s="258"/>
    </row>
    <row r="697" spans="4:4">
      <c r="D697" s="258"/>
    </row>
    <row r="698" spans="4:4">
      <c r="D698" s="258"/>
    </row>
    <row r="699" spans="4:4">
      <c r="D699" s="258"/>
    </row>
    <row r="700" spans="4:4">
      <c r="D700" s="258"/>
    </row>
    <row r="701" spans="4:4">
      <c r="D701" s="258"/>
    </row>
    <row r="702" spans="4:4">
      <c r="D702" s="258"/>
    </row>
    <row r="703" spans="4:4">
      <c r="D703" s="258"/>
    </row>
    <row r="704" spans="4:4">
      <c r="D704" s="258"/>
    </row>
    <row r="705" spans="4:4">
      <c r="D705" s="258"/>
    </row>
    <row r="706" spans="4:4">
      <c r="D706" s="258"/>
    </row>
    <row r="707" spans="4:4">
      <c r="D707" s="258"/>
    </row>
    <row r="708" spans="4:4">
      <c r="D708" s="258"/>
    </row>
    <row r="709" spans="4:4">
      <c r="D709" s="258"/>
    </row>
    <row r="710" spans="4:4">
      <c r="D710" s="258"/>
    </row>
    <row r="711" spans="4:4">
      <c r="D711" s="258"/>
    </row>
    <row r="712" spans="4:4">
      <c r="D712" s="258"/>
    </row>
    <row r="713" spans="4:4">
      <c r="D713" s="258"/>
    </row>
    <row r="714" spans="4:4">
      <c r="D714" s="258"/>
    </row>
    <row r="715" spans="4:4">
      <c r="D715" s="258"/>
    </row>
    <row r="716" spans="4:4">
      <c r="D716" s="258"/>
    </row>
    <row r="717" spans="4:4">
      <c r="D717" s="258"/>
    </row>
    <row r="718" spans="4:4">
      <c r="D718" s="258"/>
    </row>
    <row r="719" spans="4:4">
      <c r="D719" s="258"/>
    </row>
    <row r="720" spans="4:4">
      <c r="D720" s="258"/>
    </row>
    <row r="721" spans="4:4">
      <c r="D721" s="258"/>
    </row>
    <row r="722" spans="4:4">
      <c r="D722" s="258"/>
    </row>
    <row r="723" spans="4:4">
      <c r="D723" s="258"/>
    </row>
    <row r="724" spans="4:4">
      <c r="D724" s="258"/>
    </row>
    <row r="725" spans="4:4">
      <c r="D725" s="258"/>
    </row>
    <row r="726" spans="4:4">
      <c r="D726" s="258"/>
    </row>
    <row r="727" spans="4:4">
      <c r="D727" s="258"/>
    </row>
    <row r="728" spans="4:4">
      <c r="D728" s="258"/>
    </row>
    <row r="729" spans="4:4">
      <c r="D729" s="258"/>
    </row>
    <row r="730" spans="4:4">
      <c r="D730" s="258"/>
    </row>
    <row r="731" spans="4:4">
      <c r="D731" s="258"/>
    </row>
    <row r="732" spans="4:4">
      <c r="D732" s="258"/>
    </row>
    <row r="733" spans="4:4">
      <c r="D733" s="258"/>
    </row>
    <row r="734" spans="4:4">
      <c r="D734" s="258"/>
    </row>
    <row r="735" spans="4:4">
      <c r="D735" s="258"/>
    </row>
    <row r="736" spans="4:4">
      <c r="D736" s="258"/>
    </row>
    <row r="737" spans="4:4">
      <c r="D737" s="258"/>
    </row>
    <row r="738" spans="4:4">
      <c r="D738" s="258"/>
    </row>
    <row r="739" spans="4:4">
      <c r="D739" s="258"/>
    </row>
    <row r="740" spans="4:4">
      <c r="D740" s="258"/>
    </row>
    <row r="741" spans="4:4">
      <c r="D741" s="258"/>
    </row>
    <row r="742" spans="4:4">
      <c r="D742" s="258"/>
    </row>
    <row r="743" spans="4:4">
      <c r="D743" s="258"/>
    </row>
    <row r="744" spans="4:4">
      <c r="D744" s="258"/>
    </row>
    <row r="745" spans="4:4">
      <c r="D745" s="258"/>
    </row>
    <row r="746" spans="4:4">
      <c r="D746" s="258"/>
    </row>
    <row r="747" spans="4:4">
      <c r="D747" s="258"/>
    </row>
    <row r="748" spans="4:4">
      <c r="D748" s="258"/>
    </row>
    <row r="749" spans="4:4">
      <c r="D749" s="258"/>
    </row>
    <row r="750" spans="4:4">
      <c r="D750" s="258"/>
    </row>
    <row r="751" spans="4:4">
      <c r="D751" s="258"/>
    </row>
    <row r="752" spans="4:4">
      <c r="D752" s="258"/>
    </row>
    <row r="753" spans="4:4">
      <c r="D753" s="258"/>
    </row>
    <row r="754" spans="4:4">
      <c r="D754" s="258"/>
    </row>
    <row r="755" spans="4:4">
      <c r="D755" s="258"/>
    </row>
    <row r="756" spans="4:4">
      <c r="D756" s="258"/>
    </row>
    <row r="757" spans="4:4">
      <c r="D757" s="258"/>
    </row>
    <row r="758" spans="4:4">
      <c r="D758" s="258"/>
    </row>
    <row r="759" spans="4:4">
      <c r="D759" s="258"/>
    </row>
    <row r="760" spans="4:4">
      <c r="D760" s="258"/>
    </row>
    <row r="761" spans="4:4">
      <c r="D761" s="258"/>
    </row>
    <row r="762" spans="4:4">
      <c r="D762" s="258"/>
    </row>
    <row r="763" spans="4:4">
      <c r="D763" s="258"/>
    </row>
    <row r="764" spans="4:4">
      <c r="D764" s="258"/>
    </row>
    <row r="765" spans="4:4">
      <c r="D765" s="258"/>
    </row>
    <row r="766" spans="4:4">
      <c r="D766" s="258"/>
    </row>
    <row r="767" spans="4:4">
      <c r="D767" s="258"/>
    </row>
    <row r="768" spans="4:4">
      <c r="D768" s="258"/>
    </row>
    <row r="769" spans="4:4">
      <c r="D769" s="258"/>
    </row>
    <row r="770" spans="4:4">
      <c r="D770" s="258"/>
    </row>
    <row r="771" spans="4:4">
      <c r="D771" s="258"/>
    </row>
    <row r="772" spans="4:4">
      <c r="D772" s="258"/>
    </row>
    <row r="773" spans="4:4">
      <c r="D773" s="258"/>
    </row>
    <row r="774" spans="4:4">
      <c r="D774" s="258"/>
    </row>
    <row r="775" spans="4:4">
      <c r="D775" s="258"/>
    </row>
    <row r="776" spans="4:4">
      <c r="D776" s="258"/>
    </row>
    <row r="777" spans="4:4">
      <c r="D777" s="258"/>
    </row>
    <row r="778" spans="4:4">
      <c r="D778" s="258"/>
    </row>
    <row r="779" spans="4:4">
      <c r="D779" s="258"/>
    </row>
    <row r="780" spans="4:4">
      <c r="D780" s="258"/>
    </row>
    <row r="781" spans="4:4">
      <c r="D781" s="258"/>
    </row>
    <row r="782" spans="4:4">
      <c r="D782" s="258"/>
    </row>
    <row r="783" spans="4:4">
      <c r="D783" s="258"/>
    </row>
    <row r="784" spans="4:4">
      <c r="D784" s="258"/>
    </row>
    <row r="785" spans="4:4">
      <c r="D785" s="258"/>
    </row>
    <row r="786" spans="4:4">
      <c r="D786" s="258"/>
    </row>
    <row r="787" spans="4:4">
      <c r="D787" s="258"/>
    </row>
    <row r="788" spans="4:4">
      <c r="D788" s="258"/>
    </row>
    <row r="789" spans="4:4">
      <c r="D789" s="258"/>
    </row>
    <row r="790" spans="4:4">
      <c r="D790" s="258"/>
    </row>
    <row r="791" spans="4:4">
      <c r="D791" s="258"/>
    </row>
    <row r="792" spans="4:4">
      <c r="D792" s="258"/>
    </row>
    <row r="793" spans="4:4">
      <c r="D793" s="258"/>
    </row>
    <row r="794" spans="4:4">
      <c r="D794" s="258"/>
    </row>
    <row r="795" spans="4:4">
      <c r="D795" s="258"/>
    </row>
    <row r="796" spans="4:4">
      <c r="D796" s="258"/>
    </row>
    <row r="797" spans="4:4">
      <c r="D797" s="258"/>
    </row>
    <row r="798" spans="4:4">
      <c r="D798" s="258"/>
    </row>
    <row r="799" spans="4:4">
      <c r="D799" s="258"/>
    </row>
    <row r="800" spans="4:4">
      <c r="D800" s="258"/>
    </row>
    <row r="801" spans="4:4">
      <c r="D801" s="258"/>
    </row>
    <row r="802" spans="4:4">
      <c r="D802" s="258"/>
    </row>
    <row r="803" spans="4:4">
      <c r="D803" s="258"/>
    </row>
    <row r="804" spans="4:4">
      <c r="D804" s="258"/>
    </row>
    <row r="805" spans="4:4">
      <c r="D805" s="258"/>
    </row>
    <row r="806" spans="4:4">
      <c r="D806" s="258"/>
    </row>
    <row r="807" spans="4:4">
      <c r="D807" s="258"/>
    </row>
    <row r="808" spans="4:4">
      <c r="D808" s="258"/>
    </row>
    <row r="809" spans="4:4">
      <c r="D809" s="258"/>
    </row>
    <row r="810" spans="4:4">
      <c r="D810" s="258"/>
    </row>
    <row r="811" spans="4:4">
      <c r="D811" s="258"/>
    </row>
    <row r="812" spans="4:4">
      <c r="D812" s="258"/>
    </row>
    <row r="813" spans="4:4">
      <c r="D813" s="258"/>
    </row>
    <row r="814" spans="4:4">
      <c r="D814" s="258"/>
    </row>
    <row r="815" spans="4:4">
      <c r="D815" s="258"/>
    </row>
    <row r="816" spans="4:4">
      <c r="D816" s="258"/>
    </row>
    <row r="817" spans="4:4">
      <c r="D817" s="258"/>
    </row>
    <row r="818" spans="4:4">
      <c r="D818" s="258"/>
    </row>
    <row r="819" spans="4:4">
      <c r="D819" s="258"/>
    </row>
    <row r="820" spans="4:4">
      <c r="D820" s="258"/>
    </row>
    <row r="821" spans="4:4">
      <c r="D821" s="258"/>
    </row>
    <row r="822" spans="4:4">
      <c r="D822" s="258"/>
    </row>
    <row r="823" spans="4:4">
      <c r="D823" s="258"/>
    </row>
    <row r="824" spans="4:4">
      <c r="D824" s="258"/>
    </row>
    <row r="825" spans="4:4">
      <c r="D825" s="258"/>
    </row>
    <row r="826" spans="4:4">
      <c r="D826" s="258"/>
    </row>
    <row r="827" spans="4:4">
      <c r="D827" s="258"/>
    </row>
    <row r="828" spans="4:4">
      <c r="D828" s="258"/>
    </row>
    <row r="829" spans="4:4">
      <c r="D829" s="258"/>
    </row>
    <row r="830" spans="4:4">
      <c r="D830" s="258"/>
    </row>
    <row r="831" spans="4:4">
      <c r="D831" s="258"/>
    </row>
    <row r="832" spans="4:4">
      <c r="D832" s="258"/>
    </row>
    <row r="833" spans="4:4">
      <c r="D833" s="258"/>
    </row>
    <row r="834" spans="4:4">
      <c r="D834" s="258"/>
    </row>
    <row r="835" spans="4:4">
      <c r="D835" s="258"/>
    </row>
    <row r="836" spans="4:4">
      <c r="D836" s="258"/>
    </row>
    <row r="837" spans="4:4">
      <c r="D837" s="258"/>
    </row>
    <row r="838" spans="4:4">
      <c r="D838" s="258"/>
    </row>
    <row r="839" spans="4:4">
      <c r="D839" s="258"/>
    </row>
    <row r="840" spans="4:4">
      <c r="D840" s="258"/>
    </row>
    <row r="841" spans="4:4">
      <c r="D841" s="258"/>
    </row>
    <row r="842" spans="4:4">
      <c r="D842" s="258"/>
    </row>
    <row r="843" spans="4:4">
      <c r="D843" s="258"/>
    </row>
    <row r="844" spans="4:4">
      <c r="D844" s="258"/>
    </row>
    <row r="845" spans="4:4">
      <c r="D845" s="258"/>
    </row>
    <row r="846" spans="4:4">
      <c r="D846" s="258"/>
    </row>
    <row r="847" spans="4:4">
      <c r="D847" s="258"/>
    </row>
    <row r="848" spans="4:4">
      <c r="D848" s="258"/>
    </row>
    <row r="849" spans="4:4">
      <c r="D849" s="258"/>
    </row>
    <row r="850" spans="4:4">
      <c r="D850" s="258"/>
    </row>
    <row r="851" spans="4:4">
      <c r="D851" s="258"/>
    </row>
    <row r="852" spans="4:4">
      <c r="D852" s="258"/>
    </row>
    <row r="853" spans="4:4">
      <c r="D853" s="258"/>
    </row>
    <row r="854" spans="4:4">
      <c r="D854" s="258"/>
    </row>
    <row r="855" spans="4:4">
      <c r="D855" s="258"/>
    </row>
    <row r="856" spans="4:4">
      <c r="D856" s="258"/>
    </row>
    <row r="857" spans="4:4">
      <c r="D857" s="258"/>
    </row>
    <row r="858" spans="4:4">
      <c r="D858" s="258"/>
    </row>
    <row r="859" spans="4:4">
      <c r="D859" s="258"/>
    </row>
    <row r="860" spans="4:4">
      <c r="D860" s="258"/>
    </row>
    <row r="861" spans="4:4">
      <c r="D861" s="258"/>
    </row>
    <row r="862" spans="4:4">
      <c r="D862" s="258"/>
    </row>
    <row r="863" spans="4:4">
      <c r="D863" s="258"/>
    </row>
    <row r="864" spans="4:4">
      <c r="D864" s="258"/>
    </row>
    <row r="865" spans="4:4">
      <c r="D865" s="258"/>
    </row>
    <row r="866" spans="4:4">
      <c r="D866" s="258"/>
    </row>
    <row r="867" spans="4:4">
      <c r="D867" s="258"/>
    </row>
    <row r="868" spans="4:4">
      <c r="D868" s="258"/>
    </row>
    <row r="869" spans="4:4">
      <c r="D869" s="258"/>
    </row>
    <row r="870" spans="4:4">
      <c r="D870" s="258"/>
    </row>
    <row r="871" spans="4:4">
      <c r="D871" s="258"/>
    </row>
    <row r="872" spans="4:4">
      <c r="D872" s="258"/>
    </row>
    <row r="873" spans="4:4">
      <c r="D873" s="258"/>
    </row>
    <row r="874" spans="4:4">
      <c r="D874" s="258"/>
    </row>
    <row r="875" spans="4:4">
      <c r="D875" s="258"/>
    </row>
    <row r="876" spans="4:4">
      <c r="D876" s="258"/>
    </row>
    <row r="877" spans="4:4">
      <c r="D877" s="258"/>
    </row>
    <row r="878" spans="4:4">
      <c r="D878" s="258"/>
    </row>
    <row r="879" spans="4:4">
      <c r="D879" s="258"/>
    </row>
    <row r="880" spans="4:4">
      <c r="D880" s="258"/>
    </row>
    <row r="881" spans="4:4">
      <c r="D881" s="258"/>
    </row>
    <row r="882" spans="4:4">
      <c r="D882" s="258"/>
    </row>
    <row r="883" spans="4:4">
      <c r="D883" s="258"/>
    </row>
    <row r="884" spans="4:4">
      <c r="D884" s="258"/>
    </row>
    <row r="885" spans="4:4">
      <c r="D885" s="258"/>
    </row>
    <row r="886" spans="4:4">
      <c r="D886" s="258"/>
    </row>
    <row r="887" spans="4:4">
      <c r="D887" s="258"/>
    </row>
    <row r="888" spans="4:4">
      <c r="D888" s="258"/>
    </row>
    <row r="889" spans="4:4">
      <c r="D889" s="258"/>
    </row>
    <row r="890" spans="4:4">
      <c r="D890" s="258"/>
    </row>
    <row r="891" spans="4:4">
      <c r="D891" s="258"/>
    </row>
    <row r="892" spans="4:4">
      <c r="D892" s="258"/>
    </row>
    <row r="893" spans="4:4">
      <c r="D893" s="258"/>
    </row>
    <row r="894" spans="4:4">
      <c r="D894" s="258"/>
    </row>
    <row r="895" spans="4:4">
      <c r="D895" s="258"/>
    </row>
    <row r="896" spans="4:4">
      <c r="D896" s="258"/>
    </row>
    <row r="897" spans="4:4">
      <c r="D897" s="258"/>
    </row>
    <row r="898" spans="4:4">
      <c r="D898" s="258"/>
    </row>
    <row r="899" spans="4:4">
      <c r="D899" s="258"/>
    </row>
    <row r="900" spans="4:4">
      <c r="D900" s="258"/>
    </row>
    <row r="901" spans="4:4">
      <c r="D901" s="258"/>
    </row>
    <row r="902" spans="4:4">
      <c r="D902" s="258"/>
    </row>
    <row r="903" spans="4:4">
      <c r="D903" s="258"/>
    </row>
    <row r="904" spans="4:4">
      <c r="D904" s="258"/>
    </row>
    <row r="905" spans="4:4">
      <c r="D905" s="258"/>
    </row>
    <row r="906" spans="4:4">
      <c r="D906" s="258"/>
    </row>
    <row r="907" spans="4:4">
      <c r="D907" s="258"/>
    </row>
    <row r="908" spans="4:4">
      <c r="D908" s="258"/>
    </row>
    <row r="909" spans="4:4">
      <c r="D909" s="258"/>
    </row>
    <row r="910" spans="4:4">
      <c r="D910" s="258"/>
    </row>
    <row r="911" spans="4:4">
      <c r="D911" s="258"/>
    </row>
    <row r="912" spans="4:4">
      <c r="D912" s="258"/>
    </row>
    <row r="913" spans="4:4">
      <c r="D913" s="258"/>
    </row>
    <row r="914" spans="4:4">
      <c r="D914" s="258"/>
    </row>
    <row r="915" spans="4:4">
      <c r="D915" s="258"/>
    </row>
    <row r="916" spans="4:4">
      <c r="D916" s="258"/>
    </row>
    <row r="917" spans="4:4">
      <c r="D917" s="258"/>
    </row>
    <row r="918" spans="4:4">
      <c r="D918" s="258"/>
    </row>
    <row r="919" spans="4:4">
      <c r="D919" s="258"/>
    </row>
    <row r="920" spans="4:4">
      <c r="D920" s="258"/>
    </row>
    <row r="921" spans="4:4">
      <c r="D921" s="258"/>
    </row>
    <row r="922" spans="4:4">
      <c r="D922" s="258"/>
    </row>
    <row r="923" spans="4:4">
      <c r="D923" s="258"/>
    </row>
    <row r="924" spans="4:4">
      <c r="D924" s="258"/>
    </row>
    <row r="925" spans="4:4">
      <c r="D925" s="258"/>
    </row>
    <row r="926" spans="4:4">
      <c r="D926" s="258"/>
    </row>
    <row r="927" spans="4:4">
      <c r="D927" s="258"/>
    </row>
    <row r="928" spans="4:4">
      <c r="D928" s="258"/>
    </row>
    <row r="929" spans="4:4">
      <c r="D929" s="258"/>
    </row>
    <row r="930" spans="4:4">
      <c r="D930" s="258"/>
    </row>
    <row r="931" spans="4:4">
      <c r="D931" s="258"/>
    </row>
    <row r="932" spans="4:4">
      <c r="D932" s="258"/>
    </row>
    <row r="933" spans="4:4">
      <c r="D933" s="258"/>
    </row>
    <row r="934" spans="4:4">
      <c r="D934" s="258"/>
    </row>
    <row r="935" spans="4:4">
      <c r="D935" s="258"/>
    </row>
    <row r="936" spans="4:4">
      <c r="D936" s="258"/>
    </row>
    <row r="937" spans="4:4">
      <c r="D937" s="258"/>
    </row>
    <row r="938" spans="4:4">
      <c r="D938" s="258"/>
    </row>
    <row r="939" spans="4:4">
      <c r="D939" s="258"/>
    </row>
    <row r="940" spans="4:4">
      <c r="D940" s="258"/>
    </row>
    <row r="941" spans="4:4">
      <c r="D941" s="258"/>
    </row>
    <row r="942" spans="4:4">
      <c r="D942" s="258"/>
    </row>
    <row r="943" spans="4:4">
      <c r="D943" s="258"/>
    </row>
    <row r="944" spans="4:4">
      <c r="D944" s="258"/>
    </row>
    <row r="945" spans="4:4">
      <c r="D945" s="258"/>
    </row>
    <row r="946" spans="4:4">
      <c r="D946" s="258"/>
    </row>
    <row r="947" spans="4:4">
      <c r="D947" s="258"/>
    </row>
    <row r="948" spans="4:4">
      <c r="D948" s="258"/>
    </row>
    <row r="949" spans="4:4">
      <c r="D949" s="258"/>
    </row>
    <row r="950" spans="4:4">
      <c r="D950" s="258"/>
    </row>
    <row r="951" spans="4:4">
      <c r="D951" s="258"/>
    </row>
    <row r="952" spans="4:4">
      <c r="D952" s="258"/>
    </row>
    <row r="953" spans="4:4">
      <c r="D953" s="258"/>
    </row>
    <row r="954" spans="4:4">
      <c r="D954" s="258"/>
    </row>
    <row r="955" spans="4:4">
      <c r="D955" s="258"/>
    </row>
    <row r="956" spans="4:4">
      <c r="D956" s="258"/>
    </row>
    <row r="957" spans="4:4">
      <c r="D957" s="258"/>
    </row>
    <row r="958" spans="4:4">
      <c r="D958" s="258"/>
    </row>
    <row r="959" spans="4:4">
      <c r="D959" s="258"/>
    </row>
    <row r="960" spans="4:4">
      <c r="D960" s="258"/>
    </row>
    <row r="961" spans="4:4">
      <c r="D961" s="258"/>
    </row>
    <row r="962" spans="4:4">
      <c r="D962" s="258"/>
    </row>
    <row r="963" spans="4:4">
      <c r="D963" s="258"/>
    </row>
    <row r="964" spans="4:4">
      <c r="D964" s="258"/>
    </row>
    <row r="965" spans="4:4">
      <c r="D965" s="258"/>
    </row>
    <row r="966" spans="4:4">
      <c r="D966" s="258"/>
    </row>
    <row r="967" spans="4:4">
      <c r="D967" s="258"/>
    </row>
    <row r="968" spans="4:4">
      <c r="D968" s="258"/>
    </row>
    <row r="969" spans="4:4">
      <c r="D969" s="258"/>
    </row>
    <row r="970" spans="4:4">
      <c r="D970" s="258"/>
    </row>
    <row r="971" spans="4:4">
      <c r="D971" s="258"/>
    </row>
    <row r="972" spans="4:4">
      <c r="D972" s="258"/>
    </row>
    <row r="973" spans="4:4">
      <c r="D973" s="258"/>
    </row>
    <row r="974" spans="4:4">
      <c r="D974" s="258"/>
    </row>
    <row r="975" spans="4:4">
      <c r="D975" s="258"/>
    </row>
    <row r="976" spans="4:4">
      <c r="D976" s="258"/>
    </row>
    <row r="977" spans="4:4">
      <c r="D977" s="258"/>
    </row>
    <row r="978" spans="4:4">
      <c r="D978" s="258"/>
    </row>
    <row r="979" spans="4:4">
      <c r="D979" s="258"/>
    </row>
    <row r="980" spans="4:4">
      <c r="D980" s="258"/>
    </row>
    <row r="981" spans="4:4">
      <c r="D981" s="258"/>
    </row>
    <row r="982" spans="4:4">
      <c r="D982" s="258"/>
    </row>
    <row r="983" spans="4:4">
      <c r="D983" s="258"/>
    </row>
    <row r="984" spans="4:4">
      <c r="D984" s="258"/>
    </row>
    <row r="985" spans="4:4">
      <c r="D985" s="258"/>
    </row>
    <row r="986" spans="4:4">
      <c r="D986" s="258"/>
    </row>
    <row r="987" spans="4:4">
      <c r="D987" s="258"/>
    </row>
    <row r="988" spans="4:4">
      <c r="D988" s="258"/>
    </row>
    <row r="989" spans="4:4">
      <c r="D989" s="258"/>
    </row>
    <row r="990" spans="4:4">
      <c r="D990" s="258"/>
    </row>
    <row r="991" spans="4:4">
      <c r="D991" s="258"/>
    </row>
    <row r="992" spans="4:4">
      <c r="D992" s="258"/>
    </row>
    <row r="993" spans="4:4">
      <c r="D993" s="258"/>
    </row>
    <row r="994" spans="4:4">
      <c r="D994" s="258"/>
    </row>
    <row r="995" spans="4:4">
      <c r="D995" s="258"/>
    </row>
    <row r="996" spans="4:4">
      <c r="D996" s="258"/>
    </row>
    <row r="997" spans="4:4">
      <c r="D997" s="258"/>
    </row>
    <row r="998" spans="4:4">
      <c r="D998" s="258"/>
    </row>
    <row r="999" spans="4:4">
      <c r="D999" s="258"/>
    </row>
    <row r="1000" spans="4:4">
      <c r="D1000" s="258"/>
    </row>
    <row r="1001" spans="4:4">
      <c r="D1001" s="258"/>
    </row>
    <row r="1002" spans="4:4">
      <c r="D1002" s="258"/>
    </row>
    <row r="1003" spans="4:4">
      <c r="D1003" s="258"/>
    </row>
    <row r="1004" spans="4:4">
      <c r="D1004" s="258"/>
    </row>
    <row r="1005" spans="4:4">
      <c r="D1005" s="258"/>
    </row>
    <row r="1006" spans="4:4">
      <c r="D1006" s="258"/>
    </row>
    <row r="1007" spans="4:4">
      <c r="D1007" s="258"/>
    </row>
    <row r="1008" spans="4:4">
      <c r="D1008" s="258"/>
    </row>
    <row r="1009" spans="4:4">
      <c r="D1009" s="258"/>
    </row>
    <row r="1010" spans="4:4">
      <c r="D1010" s="258"/>
    </row>
    <row r="1011" spans="4:4">
      <c r="D1011" s="258"/>
    </row>
    <row r="1012" spans="4:4">
      <c r="D1012" s="258"/>
    </row>
    <row r="1013" spans="4:4">
      <c r="D1013" s="258"/>
    </row>
    <row r="1014" spans="4:4">
      <c r="D1014" s="258"/>
    </row>
    <row r="1015" spans="4:4">
      <c r="D1015" s="258"/>
    </row>
    <row r="1016" spans="4:4">
      <c r="D1016" s="258"/>
    </row>
    <row r="1017" spans="4:4">
      <c r="D1017" s="258"/>
    </row>
    <row r="1018" spans="4:4">
      <c r="D1018" s="258"/>
    </row>
    <row r="1019" spans="4:4">
      <c r="D1019" s="258"/>
    </row>
    <row r="1020" spans="4:4">
      <c r="D1020" s="258"/>
    </row>
    <row r="1021" spans="4:4">
      <c r="D1021" s="258"/>
    </row>
    <row r="1022" spans="4:4">
      <c r="D1022" s="258"/>
    </row>
    <row r="1023" spans="4:4">
      <c r="D1023" s="258"/>
    </row>
    <row r="1024" spans="4:4">
      <c r="D1024" s="258"/>
    </row>
    <row r="1025" spans="4:4">
      <c r="D1025" s="258"/>
    </row>
    <row r="1026" spans="4:4">
      <c r="D1026" s="258"/>
    </row>
    <row r="1027" spans="4:4">
      <c r="D1027" s="258"/>
    </row>
    <row r="1028" spans="4:4">
      <c r="D1028" s="258"/>
    </row>
    <row r="1029" spans="4:4">
      <c r="D1029" s="258"/>
    </row>
    <row r="1030" spans="4:4">
      <c r="D1030" s="258"/>
    </row>
    <row r="1031" spans="4:4">
      <c r="D1031" s="258"/>
    </row>
    <row r="1032" spans="4:4">
      <c r="D1032" s="258"/>
    </row>
    <row r="1033" spans="4:4">
      <c r="D1033" s="258"/>
    </row>
    <row r="1034" spans="4:4">
      <c r="D1034" s="258"/>
    </row>
    <row r="1035" spans="4:4">
      <c r="D1035" s="258"/>
    </row>
    <row r="1036" spans="4:4">
      <c r="D1036" s="258"/>
    </row>
    <row r="1037" spans="4:4">
      <c r="D1037" s="258"/>
    </row>
    <row r="1038" spans="4:4">
      <c r="D1038" s="258"/>
    </row>
    <row r="1039" spans="4:4">
      <c r="D1039" s="258"/>
    </row>
    <row r="1040" spans="4:4">
      <c r="D1040" s="258"/>
    </row>
    <row r="1041" spans="4:4">
      <c r="D1041" s="258"/>
    </row>
    <row r="1042" spans="4:4">
      <c r="D1042" s="258"/>
    </row>
    <row r="1043" spans="4:4">
      <c r="D1043" s="258"/>
    </row>
    <row r="1044" spans="4:4">
      <c r="D1044" s="258"/>
    </row>
    <row r="1045" spans="4:4">
      <c r="D1045" s="258"/>
    </row>
    <row r="1046" spans="4:4">
      <c r="D1046" s="258"/>
    </row>
    <row r="1047" spans="4:4">
      <c r="D1047" s="258"/>
    </row>
    <row r="1048" spans="4:4">
      <c r="D1048" s="258"/>
    </row>
    <row r="1049" spans="4:4">
      <c r="D1049" s="258"/>
    </row>
    <row r="1050" spans="4:4">
      <c r="D1050" s="258"/>
    </row>
    <row r="1051" spans="4:4">
      <c r="D1051" s="258"/>
    </row>
    <row r="1052" spans="4:4">
      <c r="D1052" s="258"/>
    </row>
    <row r="1053" spans="4:4">
      <c r="D1053" s="258"/>
    </row>
    <row r="1054" spans="4:4">
      <c r="D1054" s="258"/>
    </row>
    <row r="1055" spans="4:4">
      <c r="D1055" s="258"/>
    </row>
    <row r="1056" spans="4:4">
      <c r="D1056" s="258"/>
    </row>
    <row r="1057" spans="4:4">
      <c r="D1057" s="258"/>
    </row>
    <row r="1058" spans="4:4">
      <c r="D1058" s="258"/>
    </row>
    <row r="1059" spans="4:4">
      <c r="D1059" s="258"/>
    </row>
    <row r="1060" spans="4:4">
      <c r="D1060" s="258"/>
    </row>
    <row r="1061" spans="4:4">
      <c r="D1061" s="258"/>
    </row>
    <row r="1062" spans="4:4">
      <c r="D1062" s="258"/>
    </row>
    <row r="1063" spans="4:4">
      <c r="D1063" s="258"/>
    </row>
    <row r="1064" spans="4:4">
      <c r="D1064" s="258"/>
    </row>
    <row r="1065" spans="4:4">
      <c r="D1065" s="258"/>
    </row>
    <row r="1066" spans="4:4">
      <c r="D1066" s="258"/>
    </row>
    <row r="1067" spans="4:4">
      <c r="D1067" s="258"/>
    </row>
    <row r="1068" spans="4:4">
      <c r="D1068" s="258"/>
    </row>
    <row r="1069" spans="4:4">
      <c r="D1069" s="258"/>
    </row>
    <row r="1070" spans="4:4">
      <c r="D1070" s="258"/>
    </row>
    <row r="1071" spans="4:4">
      <c r="D1071" s="258"/>
    </row>
    <row r="1072" spans="4:4">
      <c r="D1072" s="258"/>
    </row>
    <row r="1073" spans="4:4">
      <c r="D1073" s="258"/>
    </row>
    <row r="1074" spans="4:4">
      <c r="D1074" s="258"/>
    </row>
    <row r="1075" spans="4:4">
      <c r="D1075" s="258"/>
    </row>
    <row r="1076" spans="4:4">
      <c r="D1076" s="258"/>
    </row>
    <row r="1077" spans="4:4">
      <c r="D1077" s="258"/>
    </row>
    <row r="1078" spans="4:4">
      <c r="D1078" s="258"/>
    </row>
    <row r="1079" spans="4:4">
      <c r="D1079" s="258"/>
    </row>
    <row r="1080" spans="4:4">
      <c r="D1080" s="258"/>
    </row>
    <row r="1081" spans="4:4">
      <c r="D1081" s="258"/>
    </row>
    <row r="1082" spans="4:4">
      <c r="D1082" s="258"/>
    </row>
    <row r="1083" spans="4:4">
      <c r="D1083" s="258"/>
    </row>
    <row r="1084" spans="4:4">
      <c r="D1084" s="258"/>
    </row>
    <row r="1085" spans="4:4">
      <c r="D1085" s="258"/>
    </row>
    <row r="1086" spans="4:4">
      <c r="D1086" s="258"/>
    </row>
    <row r="1087" spans="4:4">
      <c r="D1087" s="258"/>
    </row>
    <row r="1088" spans="4:4">
      <c r="D1088" s="258"/>
    </row>
    <row r="1089" spans="4:4">
      <c r="D1089" s="258"/>
    </row>
    <row r="1090" spans="4:4">
      <c r="D1090" s="258"/>
    </row>
    <row r="1091" spans="4:4">
      <c r="D1091" s="258"/>
    </row>
    <row r="1092" spans="4:4">
      <c r="D1092" s="258"/>
    </row>
    <row r="1093" spans="4:4">
      <c r="D1093" s="258"/>
    </row>
    <row r="1094" spans="4:4">
      <c r="D1094" s="258"/>
    </row>
    <row r="1095" spans="4:4">
      <c r="D1095" s="258"/>
    </row>
    <row r="1096" spans="4:4">
      <c r="D1096" s="258"/>
    </row>
    <row r="1097" spans="4:4">
      <c r="D1097" s="258"/>
    </row>
    <row r="1098" spans="4:4">
      <c r="D1098" s="258"/>
    </row>
    <row r="1099" spans="4:4">
      <c r="D1099" s="258"/>
    </row>
    <row r="1100" spans="4:4">
      <c r="D1100" s="258"/>
    </row>
    <row r="1101" spans="4:4">
      <c r="D1101" s="258"/>
    </row>
    <row r="1102" spans="4:4">
      <c r="D1102" s="258"/>
    </row>
    <row r="1103" spans="4:4">
      <c r="D1103" s="258"/>
    </row>
    <row r="1104" spans="4:4">
      <c r="D1104" s="258"/>
    </row>
    <row r="1105" spans="4:4">
      <c r="D1105" s="258"/>
    </row>
    <row r="1106" spans="4:4">
      <c r="D1106" s="258"/>
    </row>
    <row r="1107" spans="4:4">
      <c r="D1107" s="258"/>
    </row>
    <row r="1108" spans="4:4">
      <c r="D1108" s="258"/>
    </row>
    <row r="1109" spans="4:4">
      <c r="D1109" s="258"/>
    </row>
    <row r="1110" spans="4:4">
      <c r="D1110" s="258"/>
    </row>
    <row r="1111" spans="4:4">
      <c r="D1111" s="258"/>
    </row>
    <row r="1112" spans="4:4">
      <c r="D1112" s="258"/>
    </row>
    <row r="1113" spans="4:4">
      <c r="D1113" s="258"/>
    </row>
    <row r="1114" spans="4:4">
      <c r="D1114" s="258"/>
    </row>
    <row r="1115" spans="4:4">
      <c r="D1115" s="258"/>
    </row>
    <row r="1116" spans="4:4">
      <c r="D1116" s="258"/>
    </row>
    <row r="1117" spans="4:4">
      <c r="D1117" s="258"/>
    </row>
    <row r="1118" spans="4:4">
      <c r="D1118" s="258"/>
    </row>
    <row r="1119" spans="4:4">
      <c r="D1119" s="258"/>
    </row>
    <row r="1120" spans="4:4">
      <c r="D1120" s="258"/>
    </row>
    <row r="1121" spans="4:4">
      <c r="D1121" s="258"/>
    </row>
    <row r="1122" spans="4:4">
      <c r="D1122" s="258"/>
    </row>
    <row r="1123" spans="4:4">
      <c r="D1123" s="258"/>
    </row>
    <row r="1124" spans="4:4">
      <c r="D1124" s="258"/>
    </row>
    <row r="1125" spans="4:4">
      <c r="D1125" s="258"/>
    </row>
    <row r="1126" spans="4:4">
      <c r="D1126" s="258"/>
    </row>
    <row r="1127" spans="4:4">
      <c r="D1127" s="258"/>
    </row>
    <row r="1128" spans="4:4">
      <c r="D1128" s="258"/>
    </row>
    <row r="1129" spans="4:4">
      <c r="D1129" s="258"/>
    </row>
    <row r="1130" spans="4:4">
      <c r="D1130" s="258"/>
    </row>
    <row r="1131" spans="4:4">
      <c r="D1131" s="258"/>
    </row>
    <row r="1132" spans="4:4">
      <c r="D1132" s="258"/>
    </row>
    <row r="1133" spans="4:4">
      <c r="D1133" s="258"/>
    </row>
    <row r="1134" spans="4:4">
      <c r="D1134" s="258"/>
    </row>
    <row r="1135" spans="4:4">
      <c r="D1135" s="258"/>
    </row>
    <row r="1136" spans="4:4">
      <c r="D1136" s="258"/>
    </row>
    <row r="1137" spans="4:4">
      <c r="D1137" s="258"/>
    </row>
    <row r="1138" spans="4:4">
      <c r="D1138" s="258"/>
    </row>
    <row r="1139" spans="4:4">
      <c r="D1139" s="258"/>
    </row>
    <row r="1140" spans="4:4">
      <c r="D1140" s="258"/>
    </row>
    <row r="1141" spans="4:4">
      <c r="D1141" s="258"/>
    </row>
    <row r="1142" spans="4:4">
      <c r="D1142" s="258"/>
    </row>
    <row r="1143" spans="4:4">
      <c r="D1143" s="258"/>
    </row>
    <row r="1144" spans="4:4">
      <c r="D1144" s="258"/>
    </row>
    <row r="1145" spans="4:4">
      <c r="D1145" s="258"/>
    </row>
    <row r="1146" spans="4:4">
      <c r="D1146" s="258"/>
    </row>
    <row r="1147" spans="4:4">
      <c r="D1147" s="258"/>
    </row>
    <row r="1148" spans="4:4">
      <c r="D1148" s="258"/>
    </row>
    <row r="1149" spans="4:4">
      <c r="D1149" s="258"/>
    </row>
    <row r="1150" spans="4:4">
      <c r="D1150" s="258"/>
    </row>
    <row r="1151" spans="4:4">
      <c r="D1151" s="258"/>
    </row>
    <row r="1152" spans="4:4">
      <c r="D1152" s="258"/>
    </row>
    <row r="1153" spans="4:4">
      <c r="D1153" s="258"/>
    </row>
    <row r="1154" spans="4:4">
      <c r="D1154" s="258"/>
    </row>
    <row r="1155" spans="4:4">
      <c r="D1155" s="258"/>
    </row>
    <row r="1156" spans="4:4">
      <c r="D1156" s="258"/>
    </row>
    <row r="1157" spans="4:4">
      <c r="D1157" s="258"/>
    </row>
    <row r="1158" spans="4:4">
      <c r="D1158" s="258"/>
    </row>
    <row r="1159" spans="4:4">
      <c r="D1159" s="258"/>
    </row>
    <row r="1160" spans="4:4">
      <c r="D1160" s="258"/>
    </row>
    <row r="1161" spans="4:4">
      <c r="D1161" s="258"/>
    </row>
    <row r="1162" spans="4:4">
      <c r="D1162" s="258"/>
    </row>
    <row r="1163" spans="4:4">
      <c r="D1163" s="258"/>
    </row>
    <row r="1164" spans="4:4">
      <c r="D1164" s="258"/>
    </row>
    <row r="1165" spans="4:4">
      <c r="D1165" s="258"/>
    </row>
    <row r="1166" spans="4:4">
      <c r="D1166" s="258"/>
    </row>
    <row r="1167" spans="4:4">
      <c r="D1167" s="258"/>
    </row>
    <row r="1168" spans="4:4">
      <c r="D1168" s="258"/>
    </row>
    <row r="1169" spans="4:4">
      <c r="D1169" s="258"/>
    </row>
    <row r="1170" spans="4:4">
      <c r="D1170" s="258"/>
    </row>
    <row r="1171" spans="4:4">
      <c r="D1171" s="258"/>
    </row>
    <row r="1172" spans="4:4">
      <c r="D1172" s="258"/>
    </row>
    <row r="1173" spans="4:4">
      <c r="D1173" s="258"/>
    </row>
    <row r="1174" spans="4:4">
      <c r="D1174" s="258"/>
    </row>
    <row r="1175" spans="4:4">
      <c r="D1175" s="258"/>
    </row>
    <row r="1176" spans="4:4">
      <c r="D1176" s="258"/>
    </row>
    <row r="1177" spans="4:4">
      <c r="D1177" s="258"/>
    </row>
    <row r="1178" spans="4:4">
      <c r="D1178" s="258"/>
    </row>
    <row r="1179" spans="4:4">
      <c r="D1179" s="258"/>
    </row>
    <row r="1180" spans="4:4">
      <c r="D1180" s="258"/>
    </row>
    <row r="1181" spans="4:4">
      <c r="D1181" s="258"/>
    </row>
    <row r="1182" spans="4:4">
      <c r="D1182" s="258"/>
    </row>
    <row r="1183" spans="4:4">
      <c r="D1183" s="258"/>
    </row>
    <row r="1184" spans="4:4">
      <c r="D1184" s="258"/>
    </row>
    <row r="1185" spans="4:4">
      <c r="D1185" s="258"/>
    </row>
    <row r="1186" spans="4:4">
      <c r="D1186" s="258"/>
    </row>
    <row r="1187" spans="4:4">
      <c r="D1187" s="258"/>
    </row>
    <row r="1188" spans="4:4">
      <c r="D1188" s="258"/>
    </row>
    <row r="1189" spans="4:4">
      <c r="D1189" s="258"/>
    </row>
    <row r="1190" spans="4:4">
      <c r="D1190" s="258"/>
    </row>
    <row r="1191" spans="4:4">
      <c r="D1191" s="258"/>
    </row>
    <row r="1192" spans="4:4">
      <c r="D1192" s="258"/>
    </row>
    <row r="1193" spans="4:4">
      <c r="D1193" s="258"/>
    </row>
    <row r="1194" spans="4:4">
      <c r="D1194" s="258"/>
    </row>
    <row r="1195" spans="4:4">
      <c r="D1195" s="258"/>
    </row>
    <row r="1196" spans="4:4">
      <c r="D1196" s="258"/>
    </row>
    <row r="1197" spans="4:4">
      <c r="D1197" s="258"/>
    </row>
    <row r="1198" spans="4:4">
      <c r="D1198" s="258"/>
    </row>
    <row r="1199" spans="4:4">
      <c r="D1199" s="258"/>
    </row>
    <row r="1200" spans="4:4">
      <c r="D1200" s="258"/>
    </row>
    <row r="1201" spans="4:4">
      <c r="D1201" s="258"/>
    </row>
    <row r="1202" spans="4:4">
      <c r="D1202" s="258"/>
    </row>
    <row r="1203" spans="4:4">
      <c r="D1203" s="258"/>
    </row>
    <row r="1204" spans="4:4">
      <c r="D1204" s="258"/>
    </row>
    <row r="1205" spans="4:4">
      <c r="D1205" s="258"/>
    </row>
    <row r="1206" spans="4:4">
      <c r="D1206" s="258"/>
    </row>
    <row r="1207" spans="4:4">
      <c r="D1207" s="258"/>
    </row>
    <row r="1208" spans="4:4">
      <c r="D1208" s="258"/>
    </row>
    <row r="1209" spans="4:4">
      <c r="D1209" s="258"/>
    </row>
    <row r="1210" spans="4:4">
      <c r="D1210" s="258"/>
    </row>
    <row r="1211" spans="4:4">
      <c r="D1211" s="258"/>
    </row>
    <row r="1212" spans="4:4">
      <c r="D1212" s="258"/>
    </row>
    <row r="1213" spans="4:4">
      <c r="D1213" s="258"/>
    </row>
    <row r="1214" spans="4:4">
      <c r="D1214" s="258"/>
    </row>
    <row r="1215" spans="4:4">
      <c r="D1215" s="258"/>
    </row>
    <row r="1216" spans="4:4">
      <c r="D1216" s="258"/>
    </row>
    <row r="1217" spans="4:4">
      <c r="D1217" s="258"/>
    </row>
    <row r="1218" spans="4:4">
      <c r="D1218" s="258"/>
    </row>
    <row r="1219" spans="4:4">
      <c r="D1219" s="258"/>
    </row>
    <row r="1220" spans="4:4">
      <c r="D1220" s="258"/>
    </row>
    <row r="1221" spans="4:4">
      <c r="D1221" s="258"/>
    </row>
    <row r="1222" spans="4:4">
      <c r="D1222" s="258"/>
    </row>
    <row r="1223" spans="4:4">
      <c r="D1223" s="258"/>
    </row>
    <row r="1224" spans="4:4">
      <c r="D1224" s="258"/>
    </row>
    <row r="1225" spans="4:4">
      <c r="D1225" s="258"/>
    </row>
    <row r="1226" spans="4:4">
      <c r="D1226" s="258"/>
    </row>
    <row r="1227" spans="4:4">
      <c r="D1227" s="258"/>
    </row>
    <row r="1228" spans="4:4">
      <c r="D1228" s="258"/>
    </row>
    <row r="1229" spans="4:4">
      <c r="D1229" s="258"/>
    </row>
    <row r="1230" spans="4:4">
      <c r="D1230" s="258"/>
    </row>
    <row r="1231" spans="4:4">
      <c r="D1231" s="258"/>
    </row>
    <row r="1232" spans="4:4">
      <c r="D1232" s="258"/>
    </row>
    <row r="1233" spans="4:4">
      <c r="D1233" s="258"/>
    </row>
    <row r="1234" spans="4:4">
      <c r="D1234" s="258"/>
    </row>
    <row r="1235" spans="4:4">
      <c r="D1235" s="258"/>
    </row>
    <row r="1236" spans="4:4">
      <c r="D1236" s="258"/>
    </row>
    <row r="1237" spans="4:4">
      <c r="D1237" s="258"/>
    </row>
    <row r="1238" spans="4:4">
      <c r="D1238" s="258"/>
    </row>
    <row r="1239" spans="4:4">
      <c r="D1239" s="258"/>
    </row>
    <row r="1240" spans="4:4">
      <c r="D1240" s="258"/>
    </row>
    <row r="1241" spans="4:4">
      <c r="D1241" s="258"/>
    </row>
    <row r="1242" spans="4:4">
      <c r="D1242" s="258"/>
    </row>
    <row r="1243" spans="4:4">
      <c r="D1243" s="258"/>
    </row>
    <row r="1244" spans="4:4">
      <c r="D1244" s="258"/>
    </row>
    <row r="1245" spans="4:4">
      <c r="D1245" s="258"/>
    </row>
    <row r="1246" spans="4:4">
      <c r="D1246" s="258"/>
    </row>
    <row r="1247" spans="4:4">
      <c r="D1247" s="258"/>
    </row>
    <row r="1248" spans="4:4">
      <c r="D1248" s="258"/>
    </row>
    <row r="1249" spans="4:4">
      <c r="D1249" s="258"/>
    </row>
    <row r="1250" spans="4:4">
      <c r="D1250" s="258"/>
    </row>
    <row r="1251" spans="4:4">
      <c r="D1251" s="258"/>
    </row>
    <row r="1252" spans="4:4">
      <c r="D1252" s="258"/>
    </row>
    <row r="1253" spans="4:4">
      <c r="D1253" s="258"/>
    </row>
    <row r="1254" spans="4:4">
      <c r="D1254" s="258"/>
    </row>
    <row r="1255" spans="4:4">
      <c r="D1255" s="258"/>
    </row>
    <row r="1256" spans="4:4">
      <c r="D1256" s="258"/>
    </row>
    <row r="1257" spans="4:4">
      <c r="D1257" s="258"/>
    </row>
    <row r="1258" spans="4:4">
      <c r="D1258" s="258"/>
    </row>
    <row r="1259" spans="4:4">
      <c r="D1259" s="258"/>
    </row>
    <row r="1260" spans="4:4">
      <c r="D1260" s="258"/>
    </row>
    <row r="1261" spans="4:4">
      <c r="D1261" s="258"/>
    </row>
    <row r="1262" spans="4:4">
      <c r="D1262" s="258"/>
    </row>
    <row r="1263" spans="4:4">
      <c r="D1263" s="258"/>
    </row>
    <row r="1264" spans="4:4">
      <c r="D1264" s="258"/>
    </row>
    <row r="1265" spans="4:4">
      <c r="D1265" s="258"/>
    </row>
    <row r="1266" spans="4:4">
      <c r="D1266" s="258"/>
    </row>
    <row r="1267" spans="4:4">
      <c r="D1267" s="258"/>
    </row>
    <row r="1268" spans="4:4">
      <c r="D1268" s="258"/>
    </row>
    <row r="1269" spans="4:4">
      <c r="D1269" s="258"/>
    </row>
    <row r="1270" spans="4:4">
      <c r="D1270" s="258"/>
    </row>
    <row r="1271" spans="4:4">
      <c r="D1271" s="258"/>
    </row>
    <row r="1272" spans="4:4">
      <c r="D1272" s="258"/>
    </row>
    <row r="1273" spans="4:4">
      <c r="D1273" s="258"/>
    </row>
    <row r="1274" spans="4:4">
      <c r="D1274" s="258"/>
    </row>
    <row r="1275" spans="4:4">
      <c r="D1275" s="258"/>
    </row>
    <row r="1276" spans="4:4">
      <c r="D1276" s="258"/>
    </row>
    <row r="1277" spans="4:4">
      <c r="D1277" s="258"/>
    </row>
    <row r="1278" spans="4:4">
      <c r="D1278" s="258"/>
    </row>
    <row r="1279" spans="4:4">
      <c r="D1279" s="258"/>
    </row>
    <row r="1280" spans="4:4">
      <c r="D1280" s="258"/>
    </row>
    <row r="1281" spans="4:4">
      <c r="D1281" s="258"/>
    </row>
    <row r="1282" spans="4:4">
      <c r="D1282" s="258"/>
    </row>
    <row r="1283" spans="4:4">
      <c r="D1283" s="258"/>
    </row>
    <row r="1284" spans="4:4">
      <c r="D1284" s="258"/>
    </row>
    <row r="1285" spans="4:4">
      <c r="D1285" s="258"/>
    </row>
    <row r="1286" spans="4:4">
      <c r="D1286" s="258"/>
    </row>
    <row r="1287" spans="4:4">
      <c r="D1287" s="258"/>
    </row>
    <row r="1288" spans="4:4">
      <c r="D1288" s="258"/>
    </row>
    <row r="1289" spans="4:4">
      <c r="D1289" s="258"/>
    </row>
    <row r="1290" spans="4:4">
      <c r="D1290" s="258"/>
    </row>
    <row r="1291" spans="4:4">
      <c r="D1291" s="258"/>
    </row>
    <row r="1292" spans="4:4">
      <c r="D1292" s="258"/>
    </row>
    <row r="1293" spans="4:4">
      <c r="D1293" s="258"/>
    </row>
    <row r="1294" spans="4:4">
      <c r="D1294" s="258"/>
    </row>
    <row r="1295" spans="4:4">
      <c r="D1295" s="258"/>
    </row>
    <row r="1296" spans="4:4">
      <c r="D1296" s="258"/>
    </row>
    <row r="1297" spans="4:4">
      <c r="D1297" s="258"/>
    </row>
    <row r="1298" spans="4:4">
      <c r="D1298" s="258"/>
    </row>
    <row r="1299" spans="4:4">
      <c r="D1299" s="258"/>
    </row>
    <row r="1300" spans="4:4">
      <c r="D1300" s="258"/>
    </row>
    <row r="1301" spans="4:4">
      <c r="D1301" s="258"/>
    </row>
    <row r="1302" spans="4:4">
      <c r="D1302" s="258"/>
    </row>
    <row r="1303" spans="4:4">
      <c r="D1303" s="258"/>
    </row>
    <row r="1304" spans="4:4">
      <c r="D1304" s="258"/>
    </row>
    <row r="1305" spans="4:4">
      <c r="D1305" s="258"/>
    </row>
    <row r="1306" spans="4:4">
      <c r="D1306" s="258"/>
    </row>
    <row r="1307" spans="4:4">
      <c r="D1307" s="258"/>
    </row>
    <row r="1308" spans="4:4">
      <c r="D1308" s="258"/>
    </row>
    <row r="1309" spans="4:4">
      <c r="D1309" s="258"/>
    </row>
    <row r="1310" spans="4:4">
      <c r="D1310" s="258"/>
    </row>
    <row r="1311" spans="4:4">
      <c r="D1311" s="258"/>
    </row>
    <row r="1312" spans="4:4">
      <c r="D1312" s="258"/>
    </row>
    <row r="1313" spans="4:4">
      <c r="D1313" s="258"/>
    </row>
    <row r="1314" spans="4:4">
      <c r="D1314" s="258"/>
    </row>
    <row r="1315" spans="4:4">
      <c r="D1315" s="258"/>
    </row>
    <row r="1316" spans="4:4">
      <c r="D1316" s="258"/>
    </row>
    <row r="1317" spans="4:4">
      <c r="D1317" s="258"/>
    </row>
    <row r="1318" spans="4:4">
      <c r="D1318" s="258"/>
    </row>
    <row r="1319" spans="4:4">
      <c r="D1319" s="258"/>
    </row>
    <row r="1320" spans="4:4">
      <c r="D1320" s="258"/>
    </row>
    <row r="1321" spans="4:4">
      <c r="D1321" s="258"/>
    </row>
    <row r="1322" spans="4:4">
      <c r="D1322" s="258"/>
    </row>
    <row r="1323" spans="4:4">
      <c r="D1323" s="258"/>
    </row>
    <row r="1324" spans="4:4">
      <c r="D1324" s="258"/>
    </row>
    <row r="1325" spans="4:4">
      <c r="D1325" s="258"/>
    </row>
    <row r="1326" spans="4:4">
      <c r="D1326" s="258"/>
    </row>
    <row r="1327" spans="4:4">
      <c r="D1327" s="258"/>
    </row>
    <row r="1328" spans="4:4">
      <c r="D1328" s="258"/>
    </row>
    <row r="1329" spans="4:4">
      <c r="D1329" s="258"/>
    </row>
    <row r="1330" spans="4:4">
      <c r="D1330" s="258"/>
    </row>
    <row r="1331" spans="4:4">
      <c r="D1331" s="258"/>
    </row>
    <row r="1332" spans="4:4">
      <c r="D1332" s="258"/>
    </row>
    <row r="1333" spans="4:4">
      <c r="D1333" s="258"/>
    </row>
    <row r="1334" spans="4:4">
      <c r="D1334" s="258"/>
    </row>
    <row r="1335" spans="4:4">
      <c r="D1335" s="258"/>
    </row>
    <row r="1336" spans="4:4">
      <c r="D1336" s="258"/>
    </row>
    <row r="1337" spans="4:4">
      <c r="D1337" s="258"/>
    </row>
    <row r="1338" spans="4:4">
      <c r="D1338" s="258"/>
    </row>
    <row r="1339" spans="4:4">
      <c r="D1339" s="258"/>
    </row>
    <row r="1340" spans="4:4">
      <c r="D1340" s="258"/>
    </row>
    <row r="1341" spans="4:4">
      <c r="D1341" s="258"/>
    </row>
    <row r="1342" spans="4:4">
      <c r="D1342" s="258"/>
    </row>
    <row r="1343" spans="4:4">
      <c r="D1343" s="258"/>
    </row>
    <row r="1344" spans="4:4">
      <c r="D1344" s="258"/>
    </row>
    <row r="1345" spans="4:4">
      <c r="D1345" s="258"/>
    </row>
    <row r="1346" spans="4:4">
      <c r="D1346" s="258"/>
    </row>
    <row r="1347" spans="4:4">
      <c r="D1347" s="258"/>
    </row>
    <row r="1348" spans="4:4">
      <c r="D1348" s="258"/>
    </row>
    <row r="1349" spans="4:4">
      <c r="D1349" s="258"/>
    </row>
    <row r="1350" spans="4:4">
      <c r="D1350" s="258"/>
    </row>
    <row r="1351" spans="4:4">
      <c r="D1351" s="258"/>
    </row>
    <row r="1352" spans="4:4">
      <c r="D1352" s="258"/>
    </row>
    <row r="1353" spans="4:4">
      <c r="D1353" s="258"/>
    </row>
    <row r="1354" spans="4:4">
      <c r="D1354" s="258"/>
    </row>
    <row r="1355" spans="4:4">
      <c r="D1355" s="258"/>
    </row>
    <row r="1356" spans="4:4">
      <c r="D1356" s="258"/>
    </row>
    <row r="1357" spans="4:4">
      <c r="D1357" s="258"/>
    </row>
    <row r="1358" spans="4:4">
      <c r="D1358" s="258"/>
    </row>
    <row r="1359" spans="4:4">
      <c r="D1359" s="258"/>
    </row>
    <row r="1360" spans="4:4">
      <c r="D1360" s="258"/>
    </row>
    <row r="1361" spans="4:4">
      <c r="D1361" s="258"/>
    </row>
    <row r="1362" spans="4:4">
      <c r="D1362" s="258"/>
    </row>
    <row r="1363" spans="4:4">
      <c r="D1363" s="258"/>
    </row>
    <row r="1364" spans="4:4">
      <c r="D1364" s="258"/>
    </row>
    <row r="1365" spans="4:4">
      <c r="D1365" s="258"/>
    </row>
    <row r="1366" spans="4:4">
      <c r="D1366" s="258"/>
    </row>
    <row r="1367" spans="4:4">
      <c r="D1367" s="258"/>
    </row>
    <row r="1368" spans="4:4">
      <c r="D1368" s="258"/>
    </row>
    <row r="1369" spans="4:4">
      <c r="D1369" s="258"/>
    </row>
    <row r="1370" spans="4:4">
      <c r="D1370" s="258"/>
    </row>
    <row r="1371" spans="4:4">
      <c r="D1371" s="258"/>
    </row>
    <row r="1372" spans="4:4">
      <c r="D1372" s="258"/>
    </row>
    <row r="1373" spans="4:4">
      <c r="D1373" s="258"/>
    </row>
    <row r="1374" spans="4:4">
      <c r="D1374" s="258"/>
    </row>
    <row r="1375" spans="4:4">
      <c r="D1375" s="258"/>
    </row>
    <row r="1376" spans="4:4">
      <c r="D1376" s="258"/>
    </row>
    <row r="1377" spans="4:4">
      <c r="D1377" s="258"/>
    </row>
    <row r="1378" spans="4:4">
      <c r="D1378" s="258"/>
    </row>
    <row r="1379" spans="4:4">
      <c r="D1379" s="258"/>
    </row>
    <row r="1380" spans="4:4">
      <c r="D1380" s="258"/>
    </row>
    <row r="1381" spans="4:4">
      <c r="D1381" s="258"/>
    </row>
    <row r="1382" spans="4:4">
      <c r="D1382" s="258"/>
    </row>
    <row r="1383" spans="4:4">
      <c r="D1383" s="258"/>
    </row>
    <row r="1384" spans="4:4">
      <c r="D1384" s="258"/>
    </row>
    <row r="1385" spans="4:4">
      <c r="D1385" s="258"/>
    </row>
    <row r="1386" spans="4:4">
      <c r="D1386" s="258"/>
    </row>
    <row r="1387" spans="4:4">
      <c r="D1387" s="258"/>
    </row>
    <row r="1388" spans="4:4">
      <c r="D1388" s="258"/>
    </row>
    <row r="1389" spans="4:4">
      <c r="D1389" s="258"/>
    </row>
    <row r="1390" spans="4:4">
      <c r="D1390" s="258"/>
    </row>
    <row r="1391" spans="4:4">
      <c r="D1391" s="258"/>
    </row>
    <row r="1392" spans="4:4">
      <c r="D1392" s="258"/>
    </row>
    <row r="1393" spans="4:4">
      <c r="D1393" s="258"/>
    </row>
    <row r="1394" spans="4:4">
      <c r="D1394" s="258"/>
    </row>
    <row r="1395" spans="4:4">
      <c r="D1395" s="258"/>
    </row>
    <row r="1396" spans="4:4">
      <c r="D1396" s="258"/>
    </row>
    <row r="1397" spans="4:4">
      <c r="D1397" s="258"/>
    </row>
    <row r="1398" spans="4:4">
      <c r="D1398" s="258"/>
    </row>
    <row r="1399" spans="4:4">
      <c r="D1399" s="258"/>
    </row>
    <row r="1400" spans="4:4">
      <c r="D1400" s="258"/>
    </row>
    <row r="1401" spans="4:4">
      <c r="D1401" s="258"/>
    </row>
    <row r="1402" spans="4:4">
      <c r="D1402" s="258"/>
    </row>
    <row r="1403" spans="4:4">
      <c r="D1403" s="258"/>
    </row>
    <row r="1404" spans="4:4">
      <c r="D1404" s="258"/>
    </row>
    <row r="1405" spans="4:4">
      <c r="D1405" s="258"/>
    </row>
    <row r="1406" spans="4:4">
      <c r="D1406" s="258"/>
    </row>
    <row r="1407" spans="4:4">
      <c r="D1407" s="258"/>
    </row>
    <row r="1408" spans="4:4">
      <c r="D1408" s="258"/>
    </row>
    <row r="1409" spans="4:4">
      <c r="D1409" s="258"/>
    </row>
    <row r="1410" spans="4:4">
      <c r="D1410" s="258"/>
    </row>
    <row r="1411" spans="4:4">
      <c r="D1411" s="258"/>
    </row>
    <row r="1412" spans="4:4">
      <c r="D1412" s="258"/>
    </row>
    <row r="1413" spans="4:4">
      <c r="D1413" s="258"/>
    </row>
    <row r="1414" spans="4:4">
      <c r="D1414" s="258"/>
    </row>
    <row r="1415" spans="4:4">
      <c r="D1415" s="258"/>
    </row>
    <row r="1416" spans="4:4">
      <c r="D1416" s="258"/>
    </row>
    <row r="1417" spans="4:4">
      <c r="D1417" s="258"/>
    </row>
    <row r="1418" spans="4:4">
      <c r="D1418" s="258"/>
    </row>
    <row r="1419" spans="4:4">
      <c r="D1419" s="258"/>
    </row>
    <row r="1420" spans="4:4">
      <c r="D1420" s="258"/>
    </row>
    <row r="1421" spans="4:4">
      <c r="D1421" s="258"/>
    </row>
    <row r="1422" spans="4:4">
      <c r="D1422" s="258"/>
    </row>
    <row r="1423" spans="4:4">
      <c r="D1423" s="258"/>
    </row>
    <row r="1424" spans="4:4">
      <c r="D1424" s="258"/>
    </row>
    <row r="1425" spans="4:4">
      <c r="D1425" s="258"/>
    </row>
    <row r="1426" spans="4:4">
      <c r="D1426" s="258"/>
    </row>
    <row r="1427" spans="4:4">
      <c r="D1427" s="258"/>
    </row>
    <row r="1428" spans="4:4">
      <c r="D1428" s="258"/>
    </row>
    <row r="1429" spans="4:4">
      <c r="D1429" s="258"/>
    </row>
    <row r="1430" spans="4:4">
      <c r="D1430" s="258"/>
    </row>
    <row r="1431" spans="4:4">
      <c r="D1431" s="258"/>
    </row>
    <row r="1432" spans="4:4">
      <c r="D1432" s="258"/>
    </row>
    <row r="1433" spans="4:4">
      <c r="D1433" s="258"/>
    </row>
    <row r="1434" spans="4:4">
      <c r="D1434" s="258"/>
    </row>
    <row r="1435" spans="4:4">
      <c r="D1435" s="258"/>
    </row>
    <row r="1436" spans="4:4">
      <c r="D1436" s="258"/>
    </row>
    <row r="1437" spans="4:4">
      <c r="D1437" s="258"/>
    </row>
    <row r="1438" spans="4:4">
      <c r="D1438" s="258"/>
    </row>
    <row r="1439" spans="4:4">
      <c r="D1439" s="258"/>
    </row>
    <row r="1440" spans="4:4">
      <c r="D1440" s="258"/>
    </row>
    <row r="1441" spans="4:4">
      <c r="D1441" s="258"/>
    </row>
    <row r="1442" spans="4:4">
      <c r="D1442" s="258"/>
    </row>
    <row r="1443" spans="4:4">
      <c r="D1443" s="258"/>
    </row>
    <row r="1444" spans="4:4">
      <c r="D1444" s="258"/>
    </row>
    <row r="1445" spans="4:4">
      <c r="D1445" s="258"/>
    </row>
    <row r="1446" spans="4:4">
      <c r="D1446" s="258"/>
    </row>
    <row r="1447" spans="4:4">
      <c r="D1447" s="258"/>
    </row>
    <row r="1448" spans="4:4">
      <c r="D1448" s="258"/>
    </row>
    <row r="1449" spans="4:4">
      <c r="D1449" s="258"/>
    </row>
    <row r="1450" spans="4:4">
      <c r="D1450" s="258"/>
    </row>
    <row r="1451" spans="4:4">
      <c r="D1451" s="258"/>
    </row>
    <row r="1452" spans="4:4">
      <c r="D1452" s="258"/>
    </row>
    <row r="1453" spans="4:4">
      <c r="D1453" s="258"/>
    </row>
    <row r="1454" spans="4:4">
      <c r="D1454" s="258"/>
    </row>
    <row r="1455" spans="4:4">
      <c r="D1455" s="258"/>
    </row>
    <row r="1456" spans="4:4">
      <c r="D1456" s="258"/>
    </row>
    <row r="1457" spans="4:4">
      <c r="D1457" s="258"/>
    </row>
    <row r="1458" spans="4:4">
      <c r="D1458" s="258"/>
    </row>
    <row r="1459" spans="4:4">
      <c r="D1459" s="258"/>
    </row>
    <row r="1460" spans="4:4">
      <c r="D1460" s="258"/>
    </row>
    <row r="1461" spans="4:4">
      <c r="D1461" s="258"/>
    </row>
    <row r="1462" spans="4:4">
      <c r="D1462" s="258"/>
    </row>
    <row r="1463" spans="4:4">
      <c r="D1463" s="258"/>
    </row>
    <row r="1464" spans="4:4">
      <c r="D1464" s="258"/>
    </row>
    <row r="1465" spans="4:4">
      <c r="D1465" s="258"/>
    </row>
    <row r="1466" spans="4:4">
      <c r="D1466" s="258"/>
    </row>
    <row r="1467" spans="4:4">
      <c r="D1467" s="258"/>
    </row>
    <row r="1468" spans="4:4">
      <c r="D1468" s="258"/>
    </row>
    <row r="1469" spans="4:4">
      <c r="D1469" s="258"/>
    </row>
    <row r="1470" spans="4:4">
      <c r="D1470" s="258"/>
    </row>
    <row r="1471" spans="4:4">
      <c r="D1471" s="258"/>
    </row>
    <row r="1472" spans="4:4">
      <c r="D1472" s="258"/>
    </row>
    <row r="1473" spans="4:4">
      <c r="D1473" s="258"/>
    </row>
    <row r="1474" spans="4:4">
      <c r="D1474" s="258"/>
    </row>
    <row r="1475" spans="4:4">
      <c r="D1475" s="258"/>
    </row>
    <row r="1476" spans="4:4">
      <c r="D1476" s="258"/>
    </row>
    <row r="1477" spans="4:4">
      <c r="D1477" s="258"/>
    </row>
    <row r="1478" spans="4:4">
      <c r="D1478" s="258"/>
    </row>
    <row r="1479" spans="4:4">
      <c r="D1479" s="258"/>
    </row>
    <row r="1480" spans="4:4">
      <c r="D1480" s="258"/>
    </row>
    <row r="1481" spans="4:4">
      <c r="D1481" s="258"/>
    </row>
    <row r="1482" spans="4:4">
      <c r="D1482" s="258"/>
    </row>
    <row r="1483" spans="4:4">
      <c r="D1483" s="258"/>
    </row>
    <row r="1484" spans="4:4">
      <c r="D1484" s="258"/>
    </row>
    <row r="1485" spans="4:4">
      <c r="D1485" s="258"/>
    </row>
    <row r="1486" spans="4:4">
      <c r="D1486" s="258"/>
    </row>
    <row r="1487" spans="4:4">
      <c r="D1487" s="258"/>
    </row>
    <row r="1488" spans="4:4">
      <c r="D1488" s="258"/>
    </row>
    <row r="1489" spans="4:4">
      <c r="D1489" s="258"/>
    </row>
    <row r="1490" spans="4:4">
      <c r="D1490" s="258"/>
    </row>
    <row r="1491" spans="4:4">
      <c r="D1491" s="258"/>
    </row>
    <row r="1492" spans="4:4">
      <c r="D1492" s="258"/>
    </row>
    <row r="1493" spans="4:4">
      <c r="D1493" s="258"/>
    </row>
    <row r="1494" spans="4:4">
      <c r="D1494" s="258"/>
    </row>
    <row r="1495" spans="4:4">
      <c r="D1495" s="258"/>
    </row>
    <row r="1496" spans="4:4">
      <c r="D1496" s="258"/>
    </row>
    <row r="1497" spans="4:4">
      <c r="D1497" s="258"/>
    </row>
    <row r="1498" spans="4:4">
      <c r="D1498" s="258"/>
    </row>
    <row r="1499" spans="4:4">
      <c r="D1499" s="258"/>
    </row>
    <row r="1500" spans="4:4">
      <c r="D1500" s="258"/>
    </row>
    <row r="1501" spans="4:4">
      <c r="D1501" s="258"/>
    </row>
    <row r="1502" spans="4:4">
      <c r="D1502" s="258"/>
    </row>
    <row r="1503" spans="4:4">
      <c r="D1503" s="258"/>
    </row>
    <row r="1504" spans="4:4">
      <c r="D1504" s="258"/>
    </row>
    <row r="1505" spans="4:4">
      <c r="D1505" s="258"/>
    </row>
    <row r="1506" spans="4:4">
      <c r="D1506" s="258"/>
    </row>
    <row r="1507" spans="4:4">
      <c r="D1507" s="258"/>
    </row>
    <row r="1508" spans="4:4">
      <c r="D1508" s="258"/>
    </row>
    <row r="1509" spans="4:4">
      <c r="D1509" s="258"/>
    </row>
    <row r="1510" spans="4:4">
      <c r="D1510" s="258"/>
    </row>
    <row r="1511" spans="4:4">
      <c r="D1511" s="258"/>
    </row>
    <row r="1512" spans="4:4">
      <c r="D1512" s="258"/>
    </row>
    <row r="1513" spans="4:4">
      <c r="D1513" s="258"/>
    </row>
    <row r="1514" spans="4:4">
      <c r="D1514" s="258"/>
    </row>
    <row r="1515" spans="4:4">
      <c r="D1515" s="258"/>
    </row>
    <row r="1516" spans="4:4">
      <c r="D1516" s="258"/>
    </row>
    <row r="1517" spans="4:4">
      <c r="D1517" s="258"/>
    </row>
    <row r="1518" spans="4:4">
      <c r="D1518" s="258"/>
    </row>
    <row r="1519" spans="4:4">
      <c r="D1519" s="258"/>
    </row>
    <row r="1520" spans="4:4">
      <c r="D1520" s="258"/>
    </row>
    <row r="1521" spans="4:4">
      <c r="D1521" s="258"/>
    </row>
    <row r="1522" spans="4:4">
      <c r="D1522" s="258"/>
    </row>
    <row r="1523" spans="4:4">
      <c r="D1523" s="258"/>
    </row>
    <row r="1524" spans="4:4">
      <c r="D1524" s="258"/>
    </row>
    <row r="1525" spans="4:4">
      <c r="D1525" s="258"/>
    </row>
    <row r="1526" spans="4:4">
      <c r="D1526" s="258"/>
    </row>
    <row r="1527" spans="4:4">
      <c r="D1527" s="258"/>
    </row>
    <row r="1528" spans="4:4">
      <c r="D1528" s="258"/>
    </row>
    <row r="1529" spans="4:4">
      <c r="D1529" s="258"/>
    </row>
    <row r="1530" spans="4:4">
      <c r="D1530" s="258"/>
    </row>
    <row r="1531" spans="4:4">
      <c r="D1531" s="258"/>
    </row>
    <row r="1532" spans="4:4">
      <c r="D1532" s="258"/>
    </row>
    <row r="1533" spans="4:4">
      <c r="D1533" s="258"/>
    </row>
    <row r="1534" spans="4:4">
      <c r="D1534" s="258"/>
    </row>
    <row r="1535" spans="4:4">
      <c r="D1535" s="258"/>
    </row>
    <row r="1536" spans="4:4">
      <c r="D1536" s="258"/>
    </row>
    <row r="1537" spans="4:4">
      <c r="D1537" s="258"/>
    </row>
    <row r="1538" spans="4:4">
      <c r="D1538" s="258"/>
    </row>
    <row r="1539" spans="4:4">
      <c r="D1539" s="258"/>
    </row>
    <row r="1540" spans="4:4">
      <c r="D1540" s="258"/>
    </row>
    <row r="1541" spans="4:4">
      <c r="D1541" s="258"/>
    </row>
    <row r="1542" spans="4:4">
      <c r="D1542" s="258"/>
    </row>
    <row r="1543" spans="4:4">
      <c r="D1543" s="258"/>
    </row>
    <row r="1544" spans="4:4">
      <c r="D1544" s="258"/>
    </row>
    <row r="1545" spans="4:4">
      <c r="D1545" s="258"/>
    </row>
    <row r="1546" spans="4:4">
      <c r="D1546" s="258"/>
    </row>
    <row r="1547" spans="4:4">
      <c r="D1547" s="258"/>
    </row>
    <row r="1548" spans="4:4">
      <c r="D1548" s="258"/>
    </row>
    <row r="1549" spans="4:4">
      <c r="D1549" s="258"/>
    </row>
    <row r="1550" spans="4:4">
      <c r="D1550" s="258"/>
    </row>
    <row r="1551" spans="4:4">
      <c r="D1551" s="258"/>
    </row>
    <row r="1552" spans="4:4">
      <c r="D1552" s="258"/>
    </row>
    <row r="1553" spans="4:4">
      <c r="D1553" s="258"/>
    </row>
    <row r="1554" spans="4:4">
      <c r="D1554" s="258"/>
    </row>
    <row r="1555" spans="4:4">
      <c r="D1555" s="258"/>
    </row>
    <row r="1556" spans="4:4">
      <c r="D1556" s="258"/>
    </row>
    <row r="1557" spans="4:4">
      <c r="D1557" s="258"/>
    </row>
    <row r="1558" spans="4:4">
      <c r="D1558" s="258"/>
    </row>
    <row r="1559" spans="4:4">
      <c r="D1559" s="258"/>
    </row>
    <row r="1560" spans="4:4">
      <c r="D1560" s="258"/>
    </row>
    <row r="1561" spans="4:4">
      <c r="D1561" s="258"/>
    </row>
    <row r="1562" spans="4:4">
      <c r="D1562" s="258"/>
    </row>
    <row r="1563" spans="4:4">
      <c r="D1563" s="258"/>
    </row>
    <row r="1564" spans="4:4">
      <c r="D1564" s="258"/>
    </row>
    <row r="1565" spans="4:4">
      <c r="D1565" s="258"/>
    </row>
    <row r="1566" spans="4:4">
      <c r="D1566" s="258"/>
    </row>
    <row r="1567" spans="4:4">
      <c r="D1567" s="258"/>
    </row>
    <row r="1568" spans="4:4">
      <c r="D1568" s="258"/>
    </row>
    <row r="1569" spans="4:4">
      <c r="D1569" s="258"/>
    </row>
    <row r="1570" spans="4:4">
      <c r="D1570" s="258"/>
    </row>
    <row r="1571" spans="4:4">
      <c r="D1571" s="258"/>
    </row>
    <row r="1572" spans="4:4">
      <c r="D1572" s="258"/>
    </row>
    <row r="1573" spans="4:4">
      <c r="D1573" s="258"/>
    </row>
    <row r="1574" spans="4:4">
      <c r="D1574" s="258"/>
    </row>
    <row r="1575" spans="4:4">
      <c r="D1575" s="258"/>
    </row>
    <row r="1576" spans="4:4">
      <c r="D1576" s="258"/>
    </row>
    <row r="1577" spans="4:4">
      <c r="D1577" s="258"/>
    </row>
    <row r="1578" spans="4:4">
      <c r="D1578" s="258"/>
    </row>
    <row r="1579" spans="4:4">
      <c r="D1579" s="258"/>
    </row>
    <row r="1580" spans="4:4">
      <c r="D1580" s="258"/>
    </row>
    <row r="1581" spans="4:4">
      <c r="D1581" s="258"/>
    </row>
    <row r="1582" spans="4:4">
      <c r="D1582" s="258"/>
    </row>
    <row r="1583" spans="4:4">
      <c r="D1583" s="258"/>
    </row>
    <row r="1584" spans="4:4">
      <c r="D1584" s="258"/>
    </row>
    <row r="1585" spans="4:4">
      <c r="D1585" s="258"/>
    </row>
    <row r="1586" spans="4:4">
      <c r="D1586" s="258"/>
    </row>
    <row r="1587" spans="4:4">
      <c r="D1587" s="258"/>
    </row>
    <row r="1588" spans="4:4">
      <c r="D1588" s="258"/>
    </row>
    <row r="1589" spans="4:4">
      <c r="D1589" s="258"/>
    </row>
    <row r="1590" spans="4:4">
      <c r="D1590" s="258"/>
    </row>
    <row r="1591" spans="4:4">
      <c r="D1591" s="258"/>
    </row>
    <row r="1592" spans="4:4">
      <c r="D1592" s="258"/>
    </row>
    <row r="1593" spans="4:4">
      <c r="D1593" s="258"/>
    </row>
    <row r="1594" spans="4:4">
      <c r="D1594" s="258"/>
    </row>
    <row r="1595" spans="4:4">
      <c r="D1595" s="258"/>
    </row>
    <row r="1596" spans="4:4">
      <c r="D1596" s="258"/>
    </row>
    <row r="1597" spans="4:4">
      <c r="D1597" s="258"/>
    </row>
    <row r="1598" spans="4:4">
      <c r="D1598" s="258"/>
    </row>
    <row r="1599" spans="4:4">
      <c r="D1599" s="258"/>
    </row>
    <row r="1600" spans="4:4">
      <c r="D1600" s="258"/>
    </row>
    <row r="1601" spans="4:4">
      <c r="D1601" s="258"/>
    </row>
    <row r="1602" spans="4:4">
      <c r="D1602" s="258"/>
    </row>
    <row r="1603" spans="4:4">
      <c r="D1603" s="258"/>
    </row>
    <row r="1604" spans="4:4">
      <c r="D1604" s="258"/>
    </row>
    <row r="1605" spans="4:4">
      <c r="D1605" s="258"/>
    </row>
    <row r="1606" spans="4:4">
      <c r="D1606" s="258"/>
    </row>
    <row r="1607" spans="4:4">
      <c r="D1607" s="258"/>
    </row>
    <row r="1608" spans="4:4">
      <c r="D1608" s="258"/>
    </row>
    <row r="1609" spans="4:4">
      <c r="D1609" s="258"/>
    </row>
    <row r="1610" spans="4:4">
      <c r="D1610" s="258"/>
    </row>
    <row r="1611" spans="4:4">
      <c r="D1611" s="258"/>
    </row>
    <row r="1612" spans="4:4">
      <c r="D1612" s="258"/>
    </row>
    <row r="1613" spans="4:4">
      <c r="D1613" s="258"/>
    </row>
    <row r="1614" spans="4:4">
      <c r="D1614" s="258"/>
    </row>
    <row r="1615" spans="4:4">
      <c r="D1615" s="258"/>
    </row>
    <row r="1616" spans="4:4">
      <c r="D1616" s="258"/>
    </row>
    <row r="1617" spans="4:4">
      <c r="D1617" s="258"/>
    </row>
    <row r="1618" spans="4:4">
      <c r="D1618" s="258"/>
    </row>
    <row r="1619" spans="4:4">
      <c r="D1619" s="258"/>
    </row>
    <row r="1620" spans="4:4">
      <c r="D1620" s="258"/>
    </row>
    <row r="1621" spans="4:4">
      <c r="D1621" s="258"/>
    </row>
    <row r="1622" spans="4:4">
      <c r="D1622" s="258"/>
    </row>
    <row r="1623" spans="4:4">
      <c r="D1623" s="258"/>
    </row>
    <row r="1624" spans="4:4">
      <c r="D1624" s="258"/>
    </row>
    <row r="1625" spans="4:4">
      <c r="D1625" s="258"/>
    </row>
    <row r="1626" spans="4:4">
      <c r="D1626" s="258"/>
    </row>
    <row r="1627" spans="4:4">
      <c r="D1627" s="258"/>
    </row>
    <row r="1628" spans="4:4">
      <c r="D1628" s="258"/>
    </row>
    <row r="1629" spans="4:4">
      <c r="D1629" s="258"/>
    </row>
    <row r="1630" spans="4:4">
      <c r="D1630" s="258"/>
    </row>
    <row r="1631" spans="4:4">
      <c r="D1631" s="258"/>
    </row>
    <row r="1632" spans="4:4">
      <c r="D1632" s="258"/>
    </row>
    <row r="1633" spans="4:4">
      <c r="D1633" s="258"/>
    </row>
    <row r="1634" spans="4:4">
      <c r="D1634" s="258"/>
    </row>
    <row r="1635" spans="4:4">
      <c r="D1635" s="258"/>
    </row>
    <row r="1636" spans="4:4">
      <c r="D1636" s="258"/>
    </row>
    <row r="1637" spans="4:4">
      <c r="D1637" s="258"/>
    </row>
    <row r="1638" spans="4:4">
      <c r="D1638" s="258"/>
    </row>
    <row r="1639" spans="4:4">
      <c r="D1639" s="258"/>
    </row>
    <row r="1640" spans="4:4">
      <c r="D1640" s="258"/>
    </row>
    <row r="1641" spans="4:4">
      <c r="D1641" s="258"/>
    </row>
    <row r="1642" spans="4:4">
      <c r="D1642" s="258"/>
    </row>
    <row r="1643" spans="4:4">
      <c r="D1643" s="258"/>
    </row>
    <row r="1644" spans="4:4">
      <c r="D1644" s="258"/>
    </row>
    <row r="1645" spans="4:4">
      <c r="D1645" s="258"/>
    </row>
    <row r="1646" spans="4:4">
      <c r="D1646" s="258"/>
    </row>
    <row r="1647" spans="4:4">
      <c r="D1647" s="258"/>
    </row>
    <row r="1648" spans="4:4">
      <c r="D1648" s="258"/>
    </row>
    <row r="1649" spans="4:4">
      <c r="D1649" s="258"/>
    </row>
    <row r="1650" spans="4:4">
      <c r="D1650" s="258"/>
    </row>
    <row r="1651" spans="4:4">
      <c r="D1651" s="258"/>
    </row>
    <row r="1652" spans="4:4">
      <c r="D1652" s="258"/>
    </row>
    <row r="1653" spans="4:4">
      <c r="D1653" s="258"/>
    </row>
    <row r="1654" spans="4:4">
      <c r="D1654" s="258"/>
    </row>
    <row r="1655" spans="4:4">
      <c r="D1655" s="258"/>
    </row>
    <row r="1656" spans="4:4">
      <c r="D1656" s="258"/>
    </row>
    <row r="1657" spans="4:4">
      <c r="D1657" s="258"/>
    </row>
    <row r="1658" spans="4:4">
      <c r="D1658" s="258"/>
    </row>
    <row r="1659" spans="4:4">
      <c r="D1659" s="258"/>
    </row>
    <row r="1660" spans="4:4">
      <c r="D1660" s="258"/>
    </row>
    <row r="1661" spans="4:4">
      <c r="D1661" s="258"/>
    </row>
    <row r="1662" spans="4:4">
      <c r="D1662" s="258"/>
    </row>
    <row r="1663" spans="4:4">
      <c r="D1663" s="258"/>
    </row>
    <row r="1664" spans="4:4">
      <c r="D1664" s="258"/>
    </row>
    <row r="1665" spans="4:4">
      <c r="D1665" s="258"/>
    </row>
    <row r="1666" spans="4:4">
      <c r="D1666" s="258"/>
    </row>
    <row r="1667" spans="4:4">
      <c r="D1667" s="258"/>
    </row>
    <row r="1668" spans="4:4">
      <c r="D1668" s="258"/>
    </row>
    <row r="1669" spans="4:4">
      <c r="D1669" s="258"/>
    </row>
    <row r="1670" spans="4:4">
      <c r="D1670" s="258"/>
    </row>
    <row r="1671" spans="4:4">
      <c r="D1671" s="258"/>
    </row>
    <row r="1672" spans="4:4">
      <c r="D1672" s="258"/>
    </row>
    <row r="1673" spans="4:4">
      <c r="D1673" s="258"/>
    </row>
    <row r="1674" spans="4:4">
      <c r="D1674" s="258"/>
    </row>
    <row r="1675" spans="4:4">
      <c r="D1675" s="258"/>
    </row>
    <row r="1676" spans="4:4">
      <c r="D1676" s="258"/>
    </row>
    <row r="1677" spans="4:4">
      <c r="D1677" s="258"/>
    </row>
    <row r="1678" spans="4:4">
      <c r="D1678" s="258"/>
    </row>
    <row r="1679" spans="4:4">
      <c r="D1679" s="258"/>
    </row>
    <row r="1680" spans="4:4">
      <c r="D1680" s="258"/>
    </row>
    <row r="1681" spans="4:4">
      <c r="D1681" s="258"/>
    </row>
    <row r="1682" spans="4:4">
      <c r="D1682" s="258"/>
    </row>
    <row r="1683" spans="4:4">
      <c r="D1683" s="258"/>
    </row>
    <row r="1684" spans="4:4">
      <c r="D1684" s="258"/>
    </row>
    <row r="1685" spans="4:4">
      <c r="D1685" s="258"/>
    </row>
    <row r="1686" spans="4:4">
      <c r="D1686" s="258"/>
    </row>
    <row r="1687" spans="4:4">
      <c r="D1687" s="258"/>
    </row>
    <row r="1688" spans="4:4">
      <c r="D1688" s="258"/>
    </row>
    <row r="1689" spans="4:4">
      <c r="D1689" s="258"/>
    </row>
    <row r="1690" spans="4:4">
      <c r="D1690" s="258"/>
    </row>
    <row r="1691" spans="4:4">
      <c r="D1691" s="258"/>
    </row>
    <row r="1692" spans="4:4">
      <c r="D1692" s="258"/>
    </row>
    <row r="1693" spans="4:4">
      <c r="D1693" s="258"/>
    </row>
    <row r="1694" spans="4:4">
      <c r="D1694" s="258"/>
    </row>
    <row r="1695" spans="4:4">
      <c r="D1695" s="258"/>
    </row>
    <row r="1696" spans="4:4">
      <c r="D1696" s="258"/>
    </row>
    <row r="1697" spans="4:4">
      <c r="D1697" s="258"/>
    </row>
    <row r="1698" spans="4:4">
      <c r="D1698" s="258"/>
    </row>
    <row r="1699" spans="4:4">
      <c r="D1699" s="258"/>
    </row>
    <row r="1700" spans="4:4">
      <c r="D1700" s="258"/>
    </row>
    <row r="1701" spans="4:4">
      <c r="D1701" s="258"/>
    </row>
    <row r="1702" spans="4:4">
      <c r="D1702" s="258"/>
    </row>
    <row r="1703" spans="4:4">
      <c r="D1703" s="258"/>
    </row>
    <row r="1704" spans="4:4">
      <c r="D1704" s="258"/>
    </row>
    <row r="1705" spans="4:4">
      <c r="D1705" s="258"/>
    </row>
    <row r="1706" spans="4:4">
      <c r="D1706" s="258"/>
    </row>
    <row r="1707" spans="4:4">
      <c r="D1707" s="258"/>
    </row>
    <row r="1708" spans="4:4">
      <c r="D1708" s="258"/>
    </row>
    <row r="1709" spans="4:4">
      <c r="D1709" s="258"/>
    </row>
    <row r="1710" spans="4:4">
      <c r="D1710" s="258"/>
    </row>
    <row r="1711" spans="4:4">
      <c r="D1711" s="258"/>
    </row>
    <row r="1712" spans="4:4">
      <c r="D1712" s="258"/>
    </row>
    <row r="1713" spans="4:4">
      <c r="D1713" s="258"/>
    </row>
    <row r="1714" spans="4:4">
      <c r="D1714" s="258"/>
    </row>
    <row r="1715" spans="4:4">
      <c r="D1715" s="258"/>
    </row>
    <row r="1716" spans="4:4">
      <c r="D1716" s="258"/>
    </row>
    <row r="1717" spans="4:4">
      <c r="D1717" s="258"/>
    </row>
    <row r="1718" spans="4:4">
      <c r="D1718" s="258"/>
    </row>
    <row r="1719" spans="4:4">
      <c r="D1719" s="258"/>
    </row>
    <row r="1720" spans="4:4">
      <c r="D1720" s="258"/>
    </row>
    <row r="1721" spans="4:4">
      <c r="D1721" s="258"/>
    </row>
    <row r="1722" spans="4:4">
      <c r="D1722" s="258"/>
    </row>
    <row r="1723" spans="4:4">
      <c r="D1723" s="258"/>
    </row>
    <row r="1724" spans="4:4">
      <c r="D1724" s="258"/>
    </row>
    <row r="1725" spans="4:4">
      <c r="D1725" s="258"/>
    </row>
    <row r="1726" spans="4:4">
      <c r="D1726" s="258"/>
    </row>
    <row r="1727" spans="4:4">
      <c r="D1727" s="258"/>
    </row>
    <row r="1728" spans="4:4">
      <c r="D1728" s="258"/>
    </row>
    <row r="1729" spans="4:4">
      <c r="D1729" s="258"/>
    </row>
    <row r="1730" spans="4:4">
      <c r="D1730" s="258"/>
    </row>
    <row r="1731" spans="4:4">
      <c r="D1731" s="258"/>
    </row>
    <row r="1732" spans="4:4">
      <c r="D1732" s="258"/>
    </row>
    <row r="1733" spans="4:4">
      <c r="D1733" s="258"/>
    </row>
    <row r="1734" spans="4:4">
      <c r="D1734" s="258"/>
    </row>
    <row r="1735" spans="4:4">
      <c r="D1735" s="258"/>
    </row>
    <row r="1736" spans="4:4">
      <c r="D1736" s="258"/>
    </row>
    <row r="1737" spans="4:4">
      <c r="D1737" s="258"/>
    </row>
    <row r="1738" spans="4:4">
      <c r="D1738" s="258"/>
    </row>
    <row r="1739" spans="4:4">
      <c r="D1739" s="258"/>
    </row>
    <row r="1740" spans="4:4">
      <c r="D1740" s="258"/>
    </row>
    <row r="1741" spans="4:4">
      <c r="D1741" s="258"/>
    </row>
    <row r="1742" spans="4:4">
      <c r="D1742" s="258"/>
    </row>
    <row r="1743" spans="4:4">
      <c r="D1743" s="258"/>
    </row>
    <row r="1744" spans="4:4">
      <c r="D1744" s="258"/>
    </row>
    <row r="1745" spans="4:4">
      <c r="D1745" s="258"/>
    </row>
    <row r="1746" spans="4:4">
      <c r="D1746" s="258"/>
    </row>
    <row r="1747" spans="4:4">
      <c r="D1747" s="258"/>
    </row>
    <row r="1748" spans="4:4">
      <c r="D1748" s="258"/>
    </row>
    <row r="1749" spans="4:4">
      <c r="D1749" s="258"/>
    </row>
    <row r="1750" spans="4:4">
      <c r="D1750" s="258"/>
    </row>
    <row r="1751" spans="4:4">
      <c r="D1751" s="258"/>
    </row>
    <row r="1752" spans="4:4">
      <c r="D1752" s="258"/>
    </row>
    <row r="1753" spans="4:4">
      <c r="D1753" s="258"/>
    </row>
    <row r="1754" spans="4:4">
      <c r="D1754" s="258"/>
    </row>
    <row r="1755" spans="4:4">
      <c r="D1755" s="258"/>
    </row>
    <row r="1756" spans="4:4">
      <c r="D1756" s="258"/>
    </row>
    <row r="1757" spans="4:4">
      <c r="D1757" s="258"/>
    </row>
    <row r="1758" spans="4:4">
      <c r="D1758" s="258"/>
    </row>
    <row r="1759" spans="4:4">
      <c r="D1759" s="258"/>
    </row>
    <row r="1760" spans="4:4">
      <c r="D1760" s="258"/>
    </row>
    <row r="1761" spans="4:4">
      <c r="D1761" s="258"/>
    </row>
    <row r="1762" spans="4:4">
      <c r="D1762" s="258"/>
    </row>
    <row r="1763" spans="4:4">
      <c r="D1763" s="258"/>
    </row>
    <row r="1764" spans="4:4">
      <c r="D1764" s="258"/>
    </row>
    <row r="1765" spans="4:4">
      <c r="D1765" s="258"/>
    </row>
    <row r="1766" spans="4:4">
      <c r="D1766" s="258"/>
    </row>
    <row r="1767" spans="4:4">
      <c r="D1767" s="258"/>
    </row>
    <row r="1768" spans="4:4">
      <c r="D1768" s="258"/>
    </row>
    <row r="1769" spans="4:4">
      <c r="D1769" s="258"/>
    </row>
    <row r="1770" spans="4:4">
      <c r="D1770" s="258"/>
    </row>
    <row r="1771" spans="4:4">
      <c r="D1771" s="258"/>
    </row>
    <row r="1772" spans="4:4">
      <c r="D1772" s="258"/>
    </row>
    <row r="1773" spans="4:4">
      <c r="D1773" s="258"/>
    </row>
    <row r="1774" spans="4:4">
      <c r="D1774" s="258"/>
    </row>
    <row r="1775" spans="4:4">
      <c r="D1775" s="258"/>
    </row>
    <row r="1776" spans="4:4">
      <c r="D1776" s="258"/>
    </row>
    <row r="1777" spans="4:4">
      <c r="D1777" s="258"/>
    </row>
    <row r="1778" spans="4:4">
      <c r="D1778" s="258"/>
    </row>
    <row r="1779" spans="4:4">
      <c r="D1779" s="258"/>
    </row>
    <row r="1780" spans="4:4">
      <c r="D1780" s="258"/>
    </row>
    <row r="1781" spans="4:4">
      <c r="D1781" s="258"/>
    </row>
    <row r="1782" spans="4:4">
      <c r="D1782" s="258"/>
    </row>
    <row r="1783" spans="4:4">
      <c r="D1783" s="258"/>
    </row>
    <row r="1784" spans="4:4">
      <c r="D1784" s="258"/>
    </row>
    <row r="1785" spans="4:4">
      <c r="D1785" s="258"/>
    </row>
    <row r="1786" spans="4:4">
      <c r="D1786" s="258"/>
    </row>
    <row r="1787" spans="4:4">
      <c r="D1787" s="258"/>
    </row>
    <row r="1788" spans="4:4">
      <c r="D1788" s="258"/>
    </row>
    <row r="1789" spans="4:4">
      <c r="D1789" s="258"/>
    </row>
    <row r="1790" spans="4:4">
      <c r="D1790" s="258"/>
    </row>
    <row r="1791" spans="4:4">
      <c r="D1791" s="258"/>
    </row>
    <row r="1792" spans="4:4">
      <c r="D1792" s="258"/>
    </row>
    <row r="1793" spans="4:4">
      <c r="D1793" s="258"/>
    </row>
    <row r="1794" spans="4:4">
      <c r="D1794" s="258"/>
    </row>
    <row r="1795" spans="4:4">
      <c r="D1795" s="258"/>
    </row>
    <row r="1796" spans="4:4">
      <c r="D1796" s="258"/>
    </row>
    <row r="1797" spans="4:4">
      <c r="D1797" s="258"/>
    </row>
    <row r="1798" spans="4:4">
      <c r="D1798" s="258"/>
    </row>
    <row r="1799" spans="4:4">
      <c r="D1799" s="258"/>
    </row>
    <row r="1800" spans="4:4">
      <c r="D1800" s="258"/>
    </row>
    <row r="1801" spans="4:4">
      <c r="D1801" s="258"/>
    </row>
    <row r="1802" spans="4:4">
      <c r="D1802" s="258"/>
    </row>
    <row r="1803" spans="4:4">
      <c r="D1803" s="258"/>
    </row>
    <row r="1804" spans="4:4">
      <c r="D1804" s="258"/>
    </row>
    <row r="1805" spans="4:4">
      <c r="D1805" s="258"/>
    </row>
    <row r="1806" spans="4:4">
      <c r="D1806" s="258"/>
    </row>
    <row r="1807" spans="4:4">
      <c r="D1807" s="258"/>
    </row>
    <row r="1808" spans="4:4">
      <c r="D1808" s="258"/>
    </row>
    <row r="1809" spans="4:4">
      <c r="D1809" s="258"/>
    </row>
    <row r="1810" spans="4:4">
      <c r="D1810" s="258"/>
    </row>
    <row r="1811" spans="4:4">
      <c r="D1811" s="258"/>
    </row>
    <row r="1812" spans="4:4">
      <c r="D1812" s="258"/>
    </row>
    <row r="1813" spans="4:4">
      <c r="D1813" s="258"/>
    </row>
    <row r="1814" spans="4:4">
      <c r="D1814" s="258"/>
    </row>
    <row r="1815" spans="4:4">
      <c r="D1815" s="258"/>
    </row>
    <row r="1816" spans="4:4">
      <c r="D1816" s="258"/>
    </row>
    <row r="1817" spans="4:4">
      <c r="D1817" s="258"/>
    </row>
    <row r="1818" spans="4:4">
      <c r="D1818" s="258"/>
    </row>
    <row r="1819" spans="4:4">
      <c r="D1819" s="258"/>
    </row>
    <row r="1820" spans="4:4">
      <c r="D1820" s="258"/>
    </row>
    <row r="1821" spans="4:4">
      <c r="D1821" s="258"/>
    </row>
    <row r="1822" spans="4:4">
      <c r="D1822" s="258"/>
    </row>
    <row r="1823" spans="4:4">
      <c r="D1823" s="258"/>
    </row>
    <row r="1824" spans="4:4">
      <c r="D1824" s="258"/>
    </row>
    <row r="1825" spans="4:4">
      <c r="D1825" s="258"/>
    </row>
    <row r="1826" spans="4:4">
      <c r="D1826" s="258"/>
    </row>
    <row r="1827" spans="4:4">
      <c r="D1827" s="258"/>
    </row>
    <row r="1828" spans="4:4">
      <c r="D1828" s="258"/>
    </row>
    <row r="1829" spans="4:4">
      <c r="D1829" s="258"/>
    </row>
    <row r="1830" spans="4:4">
      <c r="D1830" s="258"/>
    </row>
    <row r="1831" spans="4:4">
      <c r="D1831" s="258"/>
    </row>
    <row r="1832" spans="4:4">
      <c r="D1832" s="258"/>
    </row>
    <row r="1833" spans="4:4">
      <c r="D1833" s="258"/>
    </row>
    <row r="1834" spans="4:4">
      <c r="D1834" s="258"/>
    </row>
    <row r="1835" spans="4:4">
      <c r="D1835" s="258"/>
    </row>
    <row r="1836" spans="4:4">
      <c r="D1836" s="258"/>
    </row>
    <row r="1837" spans="4:4">
      <c r="D1837" s="258"/>
    </row>
    <row r="1838" spans="4:4">
      <c r="D1838" s="258"/>
    </row>
    <row r="1839" spans="4:4">
      <c r="D1839" s="258"/>
    </row>
    <row r="1840" spans="4:4">
      <c r="D1840" s="258"/>
    </row>
    <row r="1841" spans="4:4">
      <c r="D1841" s="258"/>
    </row>
    <row r="1842" spans="4:4">
      <c r="D1842" s="258"/>
    </row>
    <row r="1843" spans="4:4">
      <c r="D1843" s="258"/>
    </row>
    <row r="1844" spans="4:4">
      <c r="D1844" s="258"/>
    </row>
    <row r="1845" spans="4:4">
      <c r="D1845" s="258"/>
    </row>
    <row r="1846" spans="4:4">
      <c r="D1846" s="258"/>
    </row>
    <row r="1847" spans="4:4">
      <c r="D1847" s="258"/>
    </row>
    <row r="1848" spans="4:4">
      <c r="D1848" s="258"/>
    </row>
    <row r="1849" spans="4:4">
      <c r="D1849" s="258"/>
    </row>
    <row r="1850" spans="4:4">
      <c r="D1850" s="258"/>
    </row>
    <row r="1851" spans="4:4">
      <c r="D1851" s="258"/>
    </row>
    <row r="1852" spans="4:4">
      <c r="D1852" s="258"/>
    </row>
    <row r="1853" spans="4:4">
      <c r="D1853" s="258"/>
    </row>
    <row r="1854" spans="4:4">
      <c r="D1854" s="258"/>
    </row>
    <row r="1855" spans="4:4">
      <c r="D1855" s="258"/>
    </row>
    <row r="1856" spans="4:4">
      <c r="D1856" s="258"/>
    </row>
    <row r="1857" spans="4:4">
      <c r="D1857" s="258"/>
    </row>
    <row r="1858" spans="4:4">
      <c r="D1858" s="258"/>
    </row>
    <row r="1859" spans="4:4">
      <c r="D1859" s="258"/>
    </row>
    <row r="1860" spans="4:4">
      <c r="D1860" s="258"/>
    </row>
    <row r="1861" spans="4:4">
      <c r="D1861" s="258"/>
    </row>
    <row r="1862" spans="4:4">
      <c r="D1862" s="258"/>
    </row>
    <row r="1863" spans="4:4">
      <c r="D1863" s="258"/>
    </row>
    <row r="1864" spans="4:4">
      <c r="D1864" s="258"/>
    </row>
    <row r="1865" spans="4:4">
      <c r="D1865" s="258"/>
    </row>
    <row r="1866" spans="4:4">
      <c r="D1866" s="258"/>
    </row>
    <row r="1867" spans="4:4">
      <c r="D1867" s="258"/>
    </row>
    <row r="1868" spans="4:4">
      <c r="D1868" s="258"/>
    </row>
    <row r="1869" spans="4:4">
      <c r="D1869" s="258"/>
    </row>
    <row r="1870" spans="4:4">
      <c r="D1870" s="258"/>
    </row>
    <row r="1871" spans="4:4">
      <c r="D1871" s="258"/>
    </row>
    <row r="1872" spans="4:4">
      <c r="D1872" s="258"/>
    </row>
    <row r="1873" spans="4:4">
      <c r="D1873" s="258"/>
    </row>
    <row r="1874" spans="4:4">
      <c r="D1874" s="258"/>
    </row>
    <row r="1875" spans="4:4">
      <c r="D1875" s="258"/>
    </row>
    <row r="1876" spans="4:4">
      <c r="D1876" s="258"/>
    </row>
    <row r="1877" spans="4:4">
      <c r="D1877" s="258"/>
    </row>
    <row r="1878" spans="4:4">
      <c r="D1878" s="258"/>
    </row>
    <row r="1879" spans="4:4">
      <c r="D1879" s="258"/>
    </row>
    <row r="1880" spans="4:4">
      <c r="D1880" s="258"/>
    </row>
    <row r="1881" spans="4:4">
      <c r="D1881" s="258"/>
    </row>
    <row r="1882" spans="4:4">
      <c r="D1882" s="258"/>
    </row>
    <row r="1883" spans="4:4">
      <c r="D1883" s="258"/>
    </row>
    <row r="1884" spans="4:4">
      <c r="D1884" s="258"/>
    </row>
    <row r="1885" spans="4:4">
      <c r="D1885" s="258"/>
    </row>
    <row r="1886" spans="4:4">
      <c r="D1886" s="258"/>
    </row>
    <row r="1887" spans="4:4">
      <c r="D1887" s="258"/>
    </row>
    <row r="1888" spans="4:4">
      <c r="D1888" s="258"/>
    </row>
    <row r="1889" spans="4:4">
      <c r="D1889" s="258"/>
    </row>
    <row r="1890" spans="4:4">
      <c r="D1890" s="258"/>
    </row>
    <row r="1891" spans="4:4">
      <c r="D1891" s="258"/>
    </row>
    <row r="1892" spans="4:4">
      <c r="D1892" s="258"/>
    </row>
    <row r="1893" spans="4:4">
      <c r="D1893" s="258"/>
    </row>
    <row r="1894" spans="4:4">
      <c r="D1894" s="258"/>
    </row>
    <row r="1895" spans="4:4">
      <c r="D1895" s="258"/>
    </row>
    <row r="1896" spans="4:4">
      <c r="D1896" s="258"/>
    </row>
    <row r="1897" spans="4:4">
      <c r="D1897" s="258"/>
    </row>
    <row r="1898" spans="4:4">
      <c r="D1898" s="258"/>
    </row>
    <row r="1899" spans="4:4">
      <c r="D1899" s="258"/>
    </row>
    <row r="1900" spans="4:4">
      <c r="D1900" s="258"/>
    </row>
    <row r="1901" spans="4:4">
      <c r="D1901" s="258"/>
    </row>
    <row r="1902" spans="4:4">
      <c r="D1902" s="258"/>
    </row>
    <row r="1903" spans="4:4">
      <c r="D1903" s="258"/>
    </row>
    <row r="1904" spans="4:4">
      <c r="D1904" s="258"/>
    </row>
    <row r="1905" spans="4:4">
      <c r="D1905" s="258"/>
    </row>
    <row r="1906" spans="4:4">
      <c r="D1906" s="258"/>
    </row>
    <row r="1907" spans="4:4">
      <c r="D1907" s="258"/>
    </row>
    <row r="1908" spans="4:4">
      <c r="D1908" s="258"/>
    </row>
    <row r="1909" spans="4:4">
      <c r="D1909" s="258"/>
    </row>
    <row r="1910" spans="4:4">
      <c r="D1910" s="258"/>
    </row>
    <row r="1911" spans="4:4">
      <c r="D1911" s="258"/>
    </row>
    <row r="1912" spans="4:4">
      <c r="D1912" s="258"/>
    </row>
    <row r="1913" spans="4:4">
      <c r="D1913" s="258"/>
    </row>
    <row r="1914" spans="4:4">
      <c r="D1914" s="258"/>
    </row>
    <row r="1915" spans="4:4">
      <c r="D1915" s="258"/>
    </row>
    <row r="1916" spans="4:4">
      <c r="D1916" s="258"/>
    </row>
    <row r="1917" spans="4:4">
      <c r="D1917" s="258"/>
    </row>
    <row r="1918" spans="4:4">
      <c r="D1918" s="258"/>
    </row>
    <row r="1919" spans="4:4">
      <c r="D1919" s="258"/>
    </row>
    <row r="1920" spans="4:4">
      <c r="D1920" s="258"/>
    </row>
    <row r="1921" spans="4:4">
      <c r="D1921" s="258"/>
    </row>
    <row r="1922" spans="4:4">
      <c r="D1922" s="258"/>
    </row>
    <row r="1923" spans="4:4">
      <c r="D1923" s="258"/>
    </row>
    <row r="1924" spans="4:4">
      <c r="D1924" s="258"/>
    </row>
    <row r="1925" spans="4:4">
      <c r="D1925" s="258"/>
    </row>
    <row r="1926" spans="4:4">
      <c r="D1926" s="258"/>
    </row>
    <row r="1927" spans="4:4">
      <c r="D1927" s="258"/>
    </row>
    <row r="1928" spans="4:4">
      <c r="D1928" s="258"/>
    </row>
    <row r="1929" spans="4:4">
      <c r="D1929" s="258"/>
    </row>
    <row r="1930" spans="4:4">
      <c r="D1930" s="258"/>
    </row>
    <row r="1931" spans="4:4">
      <c r="D1931" s="258"/>
    </row>
    <row r="1932" spans="4:4">
      <c r="D1932" s="258"/>
    </row>
    <row r="1933" spans="4:4">
      <c r="D1933" s="258"/>
    </row>
    <row r="1934" spans="4:4">
      <c r="D1934" s="258"/>
    </row>
    <row r="1935" spans="4:4">
      <c r="D1935" s="258"/>
    </row>
    <row r="1936" spans="4:4">
      <c r="D1936" s="258"/>
    </row>
    <row r="1937" spans="4:4">
      <c r="D1937" s="258"/>
    </row>
    <row r="1938" spans="4:4">
      <c r="D1938" s="258"/>
    </row>
    <row r="1939" spans="4:4">
      <c r="D1939" s="258"/>
    </row>
    <row r="1940" spans="4:4">
      <c r="D1940" s="258"/>
    </row>
    <row r="1941" spans="4:4">
      <c r="D1941" s="258"/>
    </row>
    <row r="1942" spans="4:4">
      <c r="D1942" s="258"/>
    </row>
    <row r="1943" spans="4:4">
      <c r="D1943" s="258"/>
    </row>
    <row r="1944" spans="4:4">
      <c r="D1944" s="258"/>
    </row>
    <row r="1945" spans="4:4">
      <c r="D1945" s="258"/>
    </row>
    <row r="1946" spans="4:4">
      <c r="D1946" s="258"/>
    </row>
    <row r="1947" spans="4:4">
      <c r="D1947" s="258"/>
    </row>
    <row r="1948" spans="4:4">
      <c r="D1948" s="258"/>
    </row>
    <row r="1949" spans="4:4">
      <c r="D1949" s="258"/>
    </row>
    <row r="1950" spans="4:4">
      <c r="D1950" s="258"/>
    </row>
    <row r="1951" spans="4:4">
      <c r="D1951" s="258"/>
    </row>
    <row r="1952" spans="4:4">
      <c r="D1952" s="258"/>
    </row>
    <row r="1953" spans="4:4">
      <c r="D1953" s="258"/>
    </row>
    <row r="1954" spans="4:4">
      <c r="D1954" s="258"/>
    </row>
    <row r="1955" spans="4:4">
      <c r="D1955" s="258"/>
    </row>
    <row r="1956" spans="4:4">
      <c r="D1956" s="258"/>
    </row>
    <row r="1957" spans="4:4">
      <c r="D1957" s="258"/>
    </row>
    <row r="1958" spans="4:4">
      <c r="D1958" s="258"/>
    </row>
    <row r="1959" spans="4:4">
      <c r="D1959" s="258"/>
    </row>
    <row r="1960" spans="4:4">
      <c r="D1960" s="258"/>
    </row>
    <row r="1961" spans="4:4">
      <c r="D1961" s="258"/>
    </row>
    <row r="1962" spans="4:4">
      <c r="D1962" s="258"/>
    </row>
    <row r="1963" spans="4:4">
      <c r="D1963" s="258"/>
    </row>
    <row r="1964" spans="4:4">
      <c r="D1964" s="258"/>
    </row>
    <row r="1965" spans="4:4">
      <c r="D1965" s="258"/>
    </row>
    <row r="1966" spans="4:4">
      <c r="D1966" s="258"/>
    </row>
    <row r="1967" spans="4:4">
      <c r="D1967" s="258"/>
    </row>
    <row r="1968" spans="4:4">
      <c r="D1968" s="258"/>
    </row>
    <row r="1969" spans="4:4">
      <c r="D1969" s="258"/>
    </row>
    <row r="1970" spans="4:4">
      <c r="D1970" s="258"/>
    </row>
    <row r="1971" spans="4:4">
      <c r="D1971" s="258"/>
    </row>
    <row r="1972" spans="4:4">
      <c r="D1972" s="258"/>
    </row>
    <row r="1973" spans="4:4">
      <c r="D1973" s="258"/>
    </row>
    <row r="1974" spans="4:4">
      <c r="D1974" s="258"/>
    </row>
    <row r="1975" spans="4:4">
      <c r="D1975" s="258"/>
    </row>
    <row r="1976" spans="4:4">
      <c r="D1976" s="258"/>
    </row>
    <row r="1977" spans="4:4">
      <c r="D1977" s="258"/>
    </row>
    <row r="1978" spans="4:4">
      <c r="D1978" s="258"/>
    </row>
    <row r="1979" spans="4:4">
      <c r="D1979" s="258"/>
    </row>
    <row r="1980" spans="4:4">
      <c r="D1980" s="258"/>
    </row>
    <row r="1981" spans="4:4">
      <c r="D1981" s="258"/>
    </row>
    <row r="1982" spans="4:4">
      <c r="D1982" s="258"/>
    </row>
    <row r="1983" spans="4:4">
      <c r="D1983" s="258"/>
    </row>
    <row r="1984" spans="4:4">
      <c r="D1984" s="258"/>
    </row>
    <row r="1985" spans="4:4">
      <c r="D1985" s="258"/>
    </row>
    <row r="1986" spans="4:4">
      <c r="D1986" s="258"/>
    </row>
    <row r="1987" spans="4:4">
      <c r="D1987" s="258"/>
    </row>
    <row r="1988" spans="4:4">
      <c r="D1988" s="258"/>
    </row>
    <row r="1989" spans="4:4">
      <c r="D1989" s="258"/>
    </row>
    <row r="1990" spans="4:4">
      <c r="D1990" s="258"/>
    </row>
    <row r="1991" spans="4:4">
      <c r="D1991" s="258"/>
    </row>
    <row r="1992" spans="4:4">
      <c r="D1992" s="258"/>
    </row>
    <row r="1993" spans="4:4">
      <c r="D1993" s="258"/>
    </row>
    <row r="1994" spans="4:4">
      <c r="D1994" s="258"/>
    </row>
    <row r="1995" spans="4:4">
      <c r="D1995" s="258"/>
    </row>
    <row r="1996" spans="4:4">
      <c r="D1996" s="258"/>
    </row>
    <row r="1997" spans="4:4">
      <c r="D1997" s="258"/>
    </row>
    <row r="1998" spans="4:4">
      <c r="D1998" s="258"/>
    </row>
    <row r="1999" spans="4:4">
      <c r="D1999" s="258"/>
    </row>
    <row r="2000" spans="4:4">
      <c r="D2000" s="258"/>
    </row>
    <row r="2001" spans="4:4">
      <c r="D2001" s="258"/>
    </row>
    <row r="2002" spans="4:4">
      <c r="D2002" s="258"/>
    </row>
    <row r="2003" spans="4:4">
      <c r="D2003" s="258"/>
    </row>
    <row r="2004" spans="4:4">
      <c r="D2004" s="258"/>
    </row>
    <row r="2005" spans="4:4">
      <c r="D2005" s="258"/>
    </row>
    <row r="2006" spans="4:4">
      <c r="D2006" s="258"/>
    </row>
    <row r="2007" spans="4:4">
      <c r="D2007" s="258"/>
    </row>
    <row r="2008" spans="4:4">
      <c r="D2008" s="258"/>
    </row>
    <row r="2009" spans="4:4">
      <c r="D2009" s="258"/>
    </row>
    <row r="2010" spans="4:4">
      <c r="D2010" s="258"/>
    </row>
    <row r="2011" spans="4:4">
      <c r="D2011" s="258"/>
    </row>
    <row r="2012" spans="4:4">
      <c r="D2012" s="258"/>
    </row>
    <row r="2013" spans="4:4">
      <c r="D2013" s="258"/>
    </row>
    <row r="2014" spans="4:4">
      <c r="D2014" s="258"/>
    </row>
    <row r="2015" spans="4:4">
      <c r="D2015" s="258"/>
    </row>
    <row r="2016" spans="4:4">
      <c r="D2016" s="258"/>
    </row>
    <row r="2017" spans="4:4">
      <c r="D2017" s="258"/>
    </row>
    <row r="2018" spans="4:4">
      <c r="D2018" s="258"/>
    </row>
    <row r="2019" spans="4:4">
      <c r="D2019" s="258"/>
    </row>
    <row r="2020" spans="4:4">
      <c r="D2020" s="258"/>
    </row>
    <row r="2021" spans="4:4">
      <c r="D2021" s="258"/>
    </row>
    <row r="2022" spans="4:4">
      <c r="D2022" s="258"/>
    </row>
    <row r="2023" spans="4:4">
      <c r="D2023" s="258"/>
    </row>
    <row r="2024" spans="4:4">
      <c r="D2024" s="258"/>
    </row>
    <row r="2025" spans="4:4">
      <c r="D2025" s="258"/>
    </row>
    <row r="2026" spans="4:4">
      <c r="D2026" s="258"/>
    </row>
    <row r="2027" spans="4:4">
      <c r="D2027" s="258"/>
    </row>
    <row r="2028" spans="4:4">
      <c r="D2028" s="258"/>
    </row>
    <row r="2029" spans="4:4">
      <c r="D2029" s="258"/>
    </row>
    <row r="2030" spans="4:4">
      <c r="D2030" s="258"/>
    </row>
    <row r="2031" spans="4:4">
      <c r="D2031" s="258"/>
    </row>
    <row r="2032" spans="4:4">
      <c r="D2032" s="258"/>
    </row>
    <row r="2033" spans="4:4">
      <c r="D2033" s="258"/>
    </row>
    <row r="2034" spans="4:4">
      <c r="D2034" s="258"/>
    </row>
    <row r="2035" spans="4:4">
      <c r="D2035" s="258"/>
    </row>
    <row r="2036" spans="4:4">
      <c r="D2036" s="258"/>
    </row>
    <row r="2037" spans="4:4">
      <c r="D2037" s="258"/>
    </row>
    <row r="2038" spans="4:4">
      <c r="D2038" s="258"/>
    </row>
    <row r="2039" spans="4:4">
      <c r="D2039" s="258"/>
    </row>
    <row r="2040" spans="4:4">
      <c r="D2040" s="258"/>
    </row>
    <row r="2041" spans="4:4">
      <c r="D2041" s="258"/>
    </row>
    <row r="2042" spans="4:4">
      <c r="D2042" s="258"/>
    </row>
    <row r="2043" spans="4:4">
      <c r="D2043" s="258"/>
    </row>
    <row r="2044" spans="4:4">
      <c r="D2044" s="258"/>
    </row>
    <row r="2045" spans="4:4">
      <c r="D2045" s="258"/>
    </row>
    <row r="2046" spans="4:4">
      <c r="D2046" s="258"/>
    </row>
    <row r="2047" spans="4:4">
      <c r="D2047" s="258"/>
    </row>
    <row r="2048" spans="4:4">
      <c r="D2048" s="258"/>
    </row>
    <row r="2049" spans="4:4">
      <c r="D2049" s="258"/>
    </row>
    <row r="2050" spans="4:4">
      <c r="D2050" s="258"/>
    </row>
    <row r="2051" spans="4:4">
      <c r="D2051" s="258"/>
    </row>
    <row r="2052" spans="4:4">
      <c r="D2052" s="258"/>
    </row>
    <row r="2053" spans="4:4">
      <c r="D2053" s="258"/>
    </row>
    <row r="2054" spans="4:4">
      <c r="D2054" s="258"/>
    </row>
    <row r="2055" spans="4:4">
      <c r="D2055" s="258"/>
    </row>
    <row r="2056" spans="4:4">
      <c r="D2056" s="258"/>
    </row>
    <row r="2057" spans="4:4">
      <c r="D2057" s="258"/>
    </row>
    <row r="2058" spans="4:4">
      <c r="D2058" s="258"/>
    </row>
    <row r="2059" spans="4:4">
      <c r="D2059" s="258"/>
    </row>
    <row r="2060" spans="4:4">
      <c r="D2060" s="258"/>
    </row>
    <row r="2061" spans="4:4">
      <c r="D2061" s="258"/>
    </row>
    <row r="2062" spans="4:4">
      <c r="D2062" s="258"/>
    </row>
    <row r="2063" spans="4:4">
      <c r="D2063" s="258"/>
    </row>
    <row r="2064" spans="4:4">
      <c r="D2064" s="258"/>
    </row>
    <row r="2065" spans="4:4">
      <c r="D2065" s="258"/>
    </row>
    <row r="2066" spans="4:4">
      <c r="D2066" s="258"/>
    </row>
    <row r="2067" spans="4:4">
      <c r="D2067" s="258"/>
    </row>
    <row r="2068" spans="4:4">
      <c r="D2068" s="258"/>
    </row>
    <row r="2069" spans="4:4">
      <c r="D2069" s="258"/>
    </row>
    <row r="2070" spans="4:4">
      <c r="D2070" s="258"/>
    </row>
    <row r="2071" spans="4:4">
      <c r="D2071" s="258"/>
    </row>
    <row r="2072" spans="4:4">
      <c r="D2072" s="258"/>
    </row>
    <row r="2073" spans="4:4">
      <c r="D2073" s="258"/>
    </row>
    <row r="2074" spans="4:4">
      <c r="D2074" s="258"/>
    </row>
    <row r="2075" spans="4:4">
      <c r="D2075" s="258"/>
    </row>
    <row r="2076" spans="4:4">
      <c r="D2076" s="258"/>
    </row>
    <row r="2077" spans="4:4">
      <c r="D2077" s="258"/>
    </row>
    <row r="2078" spans="4:4">
      <c r="D2078" s="258"/>
    </row>
    <row r="2079" spans="4:4">
      <c r="D2079" s="258"/>
    </row>
    <row r="2080" spans="4:4">
      <c r="D2080" s="258"/>
    </row>
    <row r="2081" spans="4:4">
      <c r="D2081" s="258"/>
    </row>
    <row r="2082" spans="4:4">
      <c r="D2082" s="258"/>
    </row>
    <row r="2083" spans="4:4">
      <c r="D2083" s="258"/>
    </row>
    <row r="2084" spans="4:4">
      <c r="D2084" s="258"/>
    </row>
    <row r="2085" spans="4:4">
      <c r="D2085" s="258"/>
    </row>
    <row r="2086" spans="4:4">
      <c r="D2086" s="258"/>
    </row>
    <row r="2087" spans="4:4">
      <c r="D2087" s="258"/>
    </row>
    <row r="2088" spans="4:4">
      <c r="D2088" s="258"/>
    </row>
    <row r="2089" spans="4:4">
      <c r="D2089" s="258"/>
    </row>
    <row r="2090" spans="4:4">
      <c r="D2090" s="258"/>
    </row>
    <row r="2091" spans="4:4">
      <c r="D2091" s="258"/>
    </row>
    <row r="2092" spans="4:4">
      <c r="D2092" s="258"/>
    </row>
    <row r="2093" spans="4:4">
      <c r="D2093" s="258"/>
    </row>
    <row r="2094" spans="4:4">
      <c r="D2094" s="258"/>
    </row>
    <row r="2095" spans="4:4">
      <c r="D2095" s="258"/>
    </row>
    <row r="2096" spans="4:4">
      <c r="D2096" s="258"/>
    </row>
    <row r="2097" spans="4:4">
      <c r="D2097" s="258"/>
    </row>
    <row r="2098" spans="4:4">
      <c r="D2098" s="258"/>
    </row>
    <row r="2099" spans="4:4">
      <c r="D2099" s="258"/>
    </row>
    <row r="2100" spans="4:4">
      <c r="D2100" s="258"/>
    </row>
    <row r="2101" spans="4:4">
      <c r="D2101" s="258"/>
    </row>
    <row r="2102" spans="4:4">
      <c r="D2102" s="258"/>
    </row>
    <row r="2103" spans="4:4">
      <c r="D2103" s="258"/>
    </row>
    <row r="2104" spans="4:4">
      <c r="D2104" s="258"/>
    </row>
    <row r="2105" spans="4:4">
      <c r="D2105" s="258"/>
    </row>
    <row r="2106" spans="4:4">
      <c r="D2106" s="258"/>
    </row>
    <row r="2107" spans="4:4">
      <c r="D2107" s="258"/>
    </row>
    <row r="2108" spans="4:4">
      <c r="D2108" s="258"/>
    </row>
    <row r="2109" spans="4:4">
      <c r="D2109" s="258"/>
    </row>
    <row r="2110" spans="4:4">
      <c r="D2110" s="258"/>
    </row>
    <row r="2111" spans="4:4">
      <c r="D2111" s="258"/>
    </row>
    <row r="2112" spans="4:4">
      <c r="D2112" s="258"/>
    </row>
    <row r="2113" spans="4:4">
      <c r="D2113" s="258"/>
    </row>
    <row r="2114" spans="4:4">
      <c r="D2114" s="258"/>
    </row>
    <row r="2115" spans="4:4">
      <c r="D2115" s="258"/>
    </row>
    <row r="2116" spans="4:4">
      <c r="D2116" s="258"/>
    </row>
    <row r="2117" spans="4:4">
      <c r="D2117" s="258"/>
    </row>
    <row r="2118" spans="4:4">
      <c r="D2118" s="258"/>
    </row>
    <row r="2119" spans="4:4">
      <c r="D2119" s="258"/>
    </row>
    <row r="2120" spans="4:4">
      <c r="D2120" s="258"/>
    </row>
    <row r="2121" spans="4:4">
      <c r="D2121" s="258"/>
    </row>
    <row r="2122" spans="4:4">
      <c r="D2122" s="258"/>
    </row>
    <row r="2123" spans="4:4">
      <c r="D2123" s="258"/>
    </row>
    <row r="2124" spans="4:4">
      <c r="D2124" s="258"/>
    </row>
    <row r="2125" spans="4:4">
      <c r="D2125" s="258"/>
    </row>
    <row r="2126" spans="4:4">
      <c r="D2126" s="258"/>
    </row>
    <row r="2127" spans="4:4">
      <c r="D2127" s="258"/>
    </row>
    <row r="2128" spans="4:4">
      <c r="D2128" s="258"/>
    </row>
    <row r="2129" spans="4:4">
      <c r="D2129" s="258"/>
    </row>
    <row r="2130" spans="4:4">
      <c r="D2130" s="258"/>
    </row>
    <row r="2131" spans="4:4">
      <c r="D2131" s="258"/>
    </row>
    <row r="2132" spans="4:4">
      <c r="D2132" s="258"/>
    </row>
    <row r="2133" spans="4:4">
      <c r="D2133" s="258"/>
    </row>
    <row r="2134" spans="4:4">
      <c r="D2134" s="258"/>
    </row>
    <row r="2135" spans="4:4">
      <c r="D2135" s="258"/>
    </row>
    <row r="2136" spans="4:4">
      <c r="D2136" s="258"/>
    </row>
    <row r="2137" spans="4:4">
      <c r="D2137" s="258"/>
    </row>
    <row r="2138" spans="4:4">
      <c r="D2138" s="258"/>
    </row>
    <row r="2139" spans="4:4">
      <c r="D2139" s="258"/>
    </row>
    <row r="2140" spans="4:4">
      <c r="D2140" s="258"/>
    </row>
    <row r="2141" spans="4:4">
      <c r="D2141" s="258"/>
    </row>
    <row r="2142" spans="4:4">
      <c r="D2142" s="258"/>
    </row>
    <row r="2143" spans="4:4">
      <c r="D2143" s="258"/>
    </row>
    <row r="2144" spans="4:4">
      <c r="D2144" s="258"/>
    </row>
    <row r="2145" spans="4:4">
      <c r="D2145" s="258"/>
    </row>
    <row r="2146" spans="4:4">
      <c r="D2146" s="258"/>
    </row>
    <row r="2147" spans="4:4">
      <c r="D2147" s="258"/>
    </row>
    <row r="2148" spans="4:4">
      <c r="D2148" s="258"/>
    </row>
    <row r="2149" spans="4:4">
      <c r="D2149" s="258"/>
    </row>
    <row r="2150" spans="4:4">
      <c r="D2150" s="258"/>
    </row>
    <row r="2151" spans="4:4">
      <c r="D2151" s="258"/>
    </row>
    <row r="2152" spans="4:4">
      <c r="D2152" s="258"/>
    </row>
    <row r="2153" spans="4:4">
      <c r="D2153" s="258"/>
    </row>
    <row r="2154" spans="4:4">
      <c r="D2154" s="258"/>
    </row>
    <row r="2155" spans="4:4">
      <c r="D2155" s="258"/>
    </row>
    <row r="2156" spans="4:4">
      <c r="D2156" s="258"/>
    </row>
    <row r="2157" spans="4:4">
      <c r="D2157" s="258"/>
    </row>
    <row r="2158" spans="4:4">
      <c r="D2158" s="258"/>
    </row>
    <row r="2159" spans="4:4">
      <c r="D2159" s="258"/>
    </row>
    <row r="2160" spans="4:4">
      <c r="D2160" s="258"/>
    </row>
    <row r="2161" spans="4:4">
      <c r="D2161" s="258"/>
    </row>
    <row r="2162" spans="4:4">
      <c r="D2162" s="258"/>
    </row>
    <row r="2163" spans="4:4">
      <c r="D2163" s="258"/>
    </row>
    <row r="2164" spans="4:4">
      <c r="D2164" s="258"/>
    </row>
    <row r="2165" spans="4:4">
      <c r="D2165" s="258"/>
    </row>
    <row r="2166" spans="4:4">
      <c r="D2166" s="258"/>
    </row>
    <row r="2167" spans="4:4">
      <c r="D2167" s="258"/>
    </row>
    <row r="2168" spans="4:4">
      <c r="D2168" s="258"/>
    </row>
    <row r="2169" spans="4:4">
      <c r="D2169" s="258"/>
    </row>
    <row r="2170" spans="4:4">
      <c r="D2170" s="258"/>
    </row>
    <row r="2171" spans="4:4">
      <c r="D2171" s="258"/>
    </row>
    <row r="2172" spans="4:4">
      <c r="D2172" s="258"/>
    </row>
    <row r="2173" spans="4:4">
      <c r="D2173" s="258"/>
    </row>
    <row r="2174" spans="4:4">
      <c r="D2174" s="258"/>
    </row>
    <row r="2175" spans="4:4">
      <c r="D2175" s="258"/>
    </row>
    <row r="2176" spans="4:4">
      <c r="D2176" s="258"/>
    </row>
    <row r="2177" spans="4:4">
      <c r="D2177" s="258"/>
    </row>
    <row r="2178" spans="4:4">
      <c r="D2178" s="258"/>
    </row>
    <row r="2179" spans="4:4">
      <c r="D2179" s="258"/>
    </row>
    <row r="2180" spans="4:4">
      <c r="D2180" s="258"/>
    </row>
    <row r="2181" spans="4:4">
      <c r="D2181" s="258"/>
    </row>
    <row r="2182" spans="4:4">
      <c r="D2182" s="258"/>
    </row>
    <row r="2183" spans="4:4">
      <c r="D2183" s="258"/>
    </row>
    <row r="2184" spans="4:4">
      <c r="D2184" s="258"/>
    </row>
    <row r="2185" spans="4:4">
      <c r="D2185" s="258"/>
    </row>
    <row r="2186" spans="4:4">
      <c r="D2186" s="258"/>
    </row>
    <row r="2187" spans="4:4">
      <c r="D2187" s="258"/>
    </row>
    <row r="2188" spans="4:4">
      <c r="D2188" s="258"/>
    </row>
    <row r="2189" spans="4:4">
      <c r="D2189" s="258"/>
    </row>
    <row r="2190" spans="4:4">
      <c r="D2190" s="258"/>
    </row>
    <row r="2191" spans="4:4">
      <c r="D2191" s="258"/>
    </row>
    <row r="2192" spans="4:4">
      <c r="D2192" s="258"/>
    </row>
    <row r="2193" spans="4:4">
      <c r="D2193" s="258"/>
    </row>
    <row r="2194" spans="4:4">
      <c r="D2194" s="258"/>
    </row>
    <row r="2195" spans="4:4">
      <c r="D2195" s="258"/>
    </row>
    <row r="2196" spans="4:4">
      <c r="D2196" s="258"/>
    </row>
    <row r="2197" spans="4:4">
      <c r="D2197" s="258"/>
    </row>
    <row r="2198" spans="4:4">
      <c r="D2198" s="258"/>
    </row>
    <row r="2199" spans="4:4">
      <c r="D2199" s="258"/>
    </row>
    <row r="2200" spans="4:4">
      <c r="D2200" s="258"/>
    </row>
    <row r="2201" spans="4:4">
      <c r="D2201" s="258"/>
    </row>
    <row r="2202" spans="4:4">
      <c r="D2202" s="258"/>
    </row>
    <row r="2203" spans="4:4">
      <c r="D2203" s="258"/>
    </row>
    <row r="2204" spans="4:4">
      <c r="D2204" s="258"/>
    </row>
    <row r="2205" spans="4:4">
      <c r="D2205" s="258"/>
    </row>
    <row r="2206" spans="4:4">
      <c r="D2206" s="258"/>
    </row>
    <row r="2207" spans="4:4">
      <c r="D2207" s="258"/>
    </row>
    <row r="2208" spans="4:4">
      <c r="D2208" s="258"/>
    </row>
    <row r="2209" spans="4:4">
      <c r="D2209" s="258"/>
    </row>
    <row r="2210" spans="4:4">
      <c r="D2210" s="258"/>
    </row>
    <row r="2211" spans="4:4">
      <c r="D2211" s="258"/>
    </row>
    <row r="2212" spans="4:4">
      <c r="D2212" s="258"/>
    </row>
    <row r="2213" spans="4:4">
      <c r="D2213" s="258"/>
    </row>
    <row r="2214" spans="4:4">
      <c r="D2214" s="258"/>
    </row>
    <row r="2215" spans="4:4">
      <c r="D2215" s="258"/>
    </row>
    <row r="2216" spans="4:4">
      <c r="D2216" s="258"/>
    </row>
    <row r="2217" spans="4:4">
      <c r="D2217" s="258"/>
    </row>
    <row r="2218" spans="4:4">
      <c r="D2218" s="258"/>
    </row>
    <row r="2219" spans="4:4">
      <c r="D2219" s="258"/>
    </row>
    <row r="2220" spans="4:4">
      <c r="D2220" s="258"/>
    </row>
    <row r="2221" spans="4:4">
      <c r="D2221" s="258"/>
    </row>
    <row r="2222" spans="4:4">
      <c r="D2222" s="258"/>
    </row>
    <row r="2223" spans="4:4">
      <c r="D2223" s="258"/>
    </row>
    <row r="2224" spans="4:4">
      <c r="D2224" s="258"/>
    </row>
    <row r="2225" spans="4:4">
      <c r="D2225" s="258"/>
    </row>
    <row r="2226" spans="4:4">
      <c r="D2226" s="258"/>
    </row>
    <row r="2227" spans="4:4">
      <c r="D2227" s="258"/>
    </row>
    <row r="2228" spans="4:4">
      <c r="D2228" s="258"/>
    </row>
    <row r="2229" spans="4:4">
      <c r="D2229" s="258"/>
    </row>
    <row r="2230" spans="4:4">
      <c r="D2230" s="258"/>
    </row>
    <row r="2231" spans="4:4">
      <c r="D2231" s="258"/>
    </row>
    <row r="2232" spans="4:4">
      <c r="D2232" s="258"/>
    </row>
    <row r="2233" spans="4:4">
      <c r="D2233" s="258"/>
    </row>
    <row r="2234" spans="4:4">
      <c r="D2234" s="258"/>
    </row>
    <row r="2235" spans="4:4">
      <c r="D2235" s="258"/>
    </row>
    <row r="2236" spans="4:4">
      <c r="D2236" s="258"/>
    </row>
    <row r="2237" spans="4:4">
      <c r="D2237" s="258"/>
    </row>
    <row r="2238" spans="4:4">
      <c r="D2238" s="258"/>
    </row>
    <row r="2239" spans="4:4">
      <c r="D2239" s="258"/>
    </row>
    <row r="2240" spans="4:4">
      <c r="D2240" s="258"/>
    </row>
    <row r="2241" spans="4:4">
      <c r="D2241" s="258"/>
    </row>
    <row r="2242" spans="4:4">
      <c r="D2242" s="258"/>
    </row>
    <row r="2243" spans="4:4">
      <c r="D2243" s="258"/>
    </row>
    <row r="2244" spans="4:4">
      <c r="D2244" s="258"/>
    </row>
    <row r="2245" spans="4:4">
      <c r="D2245" s="258"/>
    </row>
    <row r="2246" spans="4:4">
      <c r="D2246" s="258"/>
    </row>
    <row r="2247" spans="4:4">
      <c r="D2247" s="258"/>
    </row>
    <row r="2248" spans="4:4">
      <c r="D2248" s="258"/>
    </row>
    <row r="2249" spans="4:4">
      <c r="D2249" s="258"/>
    </row>
    <row r="2250" spans="4:4">
      <c r="D2250" s="258"/>
    </row>
    <row r="2251" spans="4:4">
      <c r="D2251" s="258"/>
    </row>
    <row r="2252" spans="4:4">
      <c r="D2252" s="258"/>
    </row>
    <row r="2253" spans="4:4">
      <c r="D2253" s="258"/>
    </row>
    <row r="2254" spans="4:4">
      <c r="D2254" s="258"/>
    </row>
    <row r="2255" spans="4:4">
      <c r="D2255" s="258"/>
    </row>
    <row r="2256" spans="4:4">
      <c r="D2256" s="258"/>
    </row>
    <row r="2257" spans="4:4">
      <c r="D2257" s="258"/>
    </row>
    <row r="2258" spans="4:4">
      <c r="D2258" s="258"/>
    </row>
    <row r="2259" spans="4:4">
      <c r="D2259" s="258"/>
    </row>
    <row r="2260" spans="4:4">
      <c r="D2260" s="258"/>
    </row>
    <row r="2261" spans="4:4">
      <c r="D2261" s="258"/>
    </row>
    <row r="2262" spans="4:4">
      <c r="D2262" s="258"/>
    </row>
    <row r="2263" spans="4:4">
      <c r="D2263" s="258"/>
    </row>
    <row r="2264" spans="4:4">
      <c r="D2264" s="258"/>
    </row>
    <row r="2265" spans="4:4">
      <c r="D2265" s="258"/>
    </row>
    <row r="2266" spans="4:4">
      <c r="D2266" s="258"/>
    </row>
    <row r="2267" spans="4:4">
      <c r="D2267" s="258"/>
    </row>
    <row r="2268" spans="4:4">
      <c r="D2268" s="258"/>
    </row>
    <row r="2269" spans="4:4">
      <c r="D2269" s="258"/>
    </row>
    <row r="2270" spans="4:4">
      <c r="D2270" s="258"/>
    </row>
    <row r="2271" spans="4:4">
      <c r="D2271" s="258"/>
    </row>
    <row r="2272" spans="4:4">
      <c r="D2272" s="258"/>
    </row>
    <row r="2273" spans="4:4">
      <c r="D2273" s="258"/>
    </row>
    <row r="2274" spans="4:4">
      <c r="D2274" s="258"/>
    </row>
    <row r="2275" spans="4:4">
      <c r="D2275" s="258"/>
    </row>
    <row r="2276" spans="4:4">
      <c r="D2276" s="258"/>
    </row>
    <row r="2277" spans="4:4">
      <c r="D2277" s="258"/>
    </row>
    <row r="2278" spans="4:4">
      <c r="D2278" s="258"/>
    </row>
    <row r="2279" spans="4:4">
      <c r="D2279" s="258"/>
    </row>
    <row r="2280" spans="4:4">
      <c r="D2280" s="258"/>
    </row>
    <row r="2281" spans="4:4">
      <c r="D2281" s="258"/>
    </row>
    <row r="2282" spans="4:4">
      <c r="D2282" s="258"/>
    </row>
    <row r="2283" spans="4:4">
      <c r="D2283" s="258"/>
    </row>
    <row r="2284" spans="4:4">
      <c r="D2284" s="258"/>
    </row>
    <row r="2285" spans="4:4">
      <c r="D2285" s="258"/>
    </row>
    <row r="2286" spans="4:4">
      <c r="D2286" s="258"/>
    </row>
    <row r="2287" spans="4:4">
      <c r="D2287" s="258"/>
    </row>
    <row r="2288" spans="4:4">
      <c r="D2288" s="258"/>
    </row>
    <row r="2289" spans="4:4">
      <c r="D2289" s="258"/>
    </row>
    <row r="2290" spans="4:4">
      <c r="D2290" s="258"/>
    </row>
    <row r="2291" spans="4:4">
      <c r="D2291" s="258"/>
    </row>
    <row r="2292" spans="4:4">
      <c r="D2292" s="258"/>
    </row>
    <row r="2293" spans="4:4">
      <c r="D2293" s="258"/>
    </row>
    <row r="2294" spans="4:4">
      <c r="D2294" s="258"/>
    </row>
    <row r="2295" spans="4:4">
      <c r="D2295" s="258"/>
    </row>
    <row r="2296" spans="4:4">
      <c r="D2296" s="258"/>
    </row>
    <row r="2297" spans="4:4">
      <c r="D2297" s="258"/>
    </row>
    <row r="2298" spans="4:4">
      <c r="D2298" s="258"/>
    </row>
    <row r="2299" spans="4:4">
      <c r="D2299" s="258"/>
    </row>
    <row r="2300" spans="4:4">
      <c r="D2300" s="258"/>
    </row>
    <row r="2301" spans="4:4">
      <c r="D2301" s="258"/>
    </row>
    <row r="2302" spans="4:4">
      <c r="D2302" s="258"/>
    </row>
    <row r="2303" spans="4:4">
      <c r="D2303" s="258"/>
    </row>
    <row r="2304" spans="4:4">
      <c r="D2304" s="258"/>
    </row>
    <row r="2305" spans="4:4">
      <c r="D2305" s="258"/>
    </row>
    <row r="2306" spans="4:4">
      <c r="D2306" s="258"/>
    </row>
    <row r="2307" spans="4:4">
      <c r="D2307" s="258"/>
    </row>
    <row r="2308" spans="4:4">
      <c r="D2308" s="258"/>
    </row>
    <row r="2309" spans="4:4">
      <c r="D2309" s="258"/>
    </row>
    <row r="2310" spans="4:4">
      <c r="D2310" s="258"/>
    </row>
    <row r="2311" spans="4:4">
      <c r="D2311" s="258"/>
    </row>
    <row r="2312" spans="4:4">
      <c r="D2312" s="258"/>
    </row>
    <row r="2313" spans="4:4">
      <c r="D2313" s="258"/>
    </row>
    <row r="2314" spans="4:4">
      <c r="D2314" s="258"/>
    </row>
    <row r="2315" spans="4:4">
      <c r="D2315" s="258"/>
    </row>
    <row r="2316" spans="4:4">
      <c r="D2316" s="258"/>
    </row>
    <row r="2317" spans="4:4">
      <c r="D2317" s="258"/>
    </row>
    <row r="2318" spans="4:4">
      <c r="D2318" s="258"/>
    </row>
    <row r="2319" spans="4:4">
      <c r="D2319" s="258"/>
    </row>
    <row r="2320" spans="4:4">
      <c r="D2320" s="258"/>
    </row>
    <row r="2321" spans="4:4">
      <c r="D2321" s="258"/>
    </row>
    <row r="2322" spans="4:4">
      <c r="D2322" s="258"/>
    </row>
    <row r="2323" spans="4:4">
      <c r="D2323" s="258"/>
    </row>
    <row r="2324" spans="4:4">
      <c r="D2324" s="258"/>
    </row>
    <row r="2325" spans="4:4">
      <c r="D2325" s="258"/>
    </row>
    <row r="2326" spans="4:4">
      <c r="D2326" s="258"/>
    </row>
    <row r="2327" spans="4:4">
      <c r="D2327" s="258"/>
    </row>
    <row r="2328" spans="4:4">
      <c r="D2328" s="258"/>
    </row>
    <row r="2329" spans="4:4">
      <c r="D2329" s="258"/>
    </row>
    <row r="2330" spans="4:4">
      <c r="D2330" s="258"/>
    </row>
    <row r="2331" spans="4:4">
      <c r="D2331" s="258"/>
    </row>
    <row r="2332" spans="4:4">
      <c r="D2332" s="258"/>
    </row>
    <row r="2333" spans="4:4">
      <c r="D2333" s="258"/>
    </row>
    <row r="2334" spans="4:4">
      <c r="D2334" s="258"/>
    </row>
    <row r="2335" spans="4:4">
      <c r="D2335" s="258"/>
    </row>
    <row r="2336" spans="4:4">
      <c r="D2336" s="258"/>
    </row>
    <row r="2337" spans="4:4">
      <c r="D2337" s="258"/>
    </row>
    <row r="2338" spans="4:4">
      <c r="D2338" s="258"/>
    </row>
    <row r="2339" spans="4:4">
      <c r="D2339" s="258"/>
    </row>
    <row r="2340" spans="4:4">
      <c r="D2340" s="258"/>
    </row>
    <row r="2341" spans="4:4">
      <c r="D2341" s="258"/>
    </row>
    <row r="2342" spans="4:4">
      <c r="D2342" s="258"/>
    </row>
    <row r="2343" spans="4:4">
      <c r="D2343" s="258"/>
    </row>
    <row r="2344" spans="4:4">
      <c r="D2344" s="258"/>
    </row>
    <row r="2345" spans="4:4">
      <c r="D2345" s="258"/>
    </row>
    <row r="2346" spans="4:4">
      <c r="D2346" s="258"/>
    </row>
    <row r="2347" spans="4:4">
      <c r="D2347" s="258"/>
    </row>
    <row r="2348" spans="4:4">
      <c r="D2348" s="258"/>
    </row>
    <row r="2349" spans="4:4">
      <c r="D2349" s="258"/>
    </row>
    <row r="2350" spans="4:4">
      <c r="D2350" s="258"/>
    </row>
    <row r="2351" spans="4:4">
      <c r="D2351" s="258"/>
    </row>
    <row r="2352" spans="4:4">
      <c r="D2352" s="258"/>
    </row>
    <row r="2353" spans="4:4">
      <c r="D2353" s="258"/>
    </row>
    <row r="2354" spans="4:4">
      <c r="D2354" s="258"/>
    </row>
    <row r="2355" spans="4:4">
      <c r="D2355" s="258"/>
    </row>
    <row r="2356" spans="4:4">
      <c r="D2356" s="258"/>
    </row>
    <row r="2357" spans="4:4">
      <c r="D2357" s="258"/>
    </row>
    <row r="2358" spans="4:4">
      <c r="D2358" s="258"/>
    </row>
    <row r="2359" spans="4:4">
      <c r="D2359" s="258"/>
    </row>
    <row r="2360" spans="4:4">
      <c r="D2360" s="258"/>
    </row>
    <row r="2361" spans="4:4">
      <c r="D2361" s="258"/>
    </row>
    <row r="2362" spans="4:4">
      <c r="D2362" s="258"/>
    </row>
    <row r="2363" spans="4:4">
      <c r="D2363" s="258"/>
    </row>
    <row r="2364" spans="4:4">
      <c r="D2364" s="258"/>
    </row>
    <row r="2365" spans="4:4">
      <c r="D2365" s="258"/>
    </row>
    <row r="2366" spans="4:4">
      <c r="D2366" s="258"/>
    </row>
    <row r="2367" spans="4:4">
      <c r="D2367" s="258"/>
    </row>
    <row r="2368" spans="4:4">
      <c r="D2368" s="258"/>
    </row>
    <row r="2369" spans="4:4">
      <c r="D2369" s="258"/>
    </row>
    <row r="2370" spans="4:4">
      <c r="D2370" s="258"/>
    </row>
    <row r="2371" spans="4:4">
      <c r="D2371" s="258"/>
    </row>
    <row r="2372" spans="4:4">
      <c r="D2372" s="258"/>
    </row>
    <row r="2373" spans="4:4">
      <c r="D2373" s="258"/>
    </row>
    <row r="2374" spans="4:4">
      <c r="D2374" s="258"/>
    </row>
    <row r="2375" spans="4:4">
      <c r="D2375" s="258"/>
    </row>
    <row r="2376" spans="4:4">
      <c r="D2376" s="258"/>
    </row>
    <row r="2377" spans="4:4">
      <c r="D2377" s="258"/>
    </row>
    <row r="2378" spans="4:4">
      <c r="D2378" s="258"/>
    </row>
    <row r="2379" spans="4:4">
      <c r="D2379" s="258"/>
    </row>
    <row r="2380" spans="4:4">
      <c r="D2380" s="258"/>
    </row>
    <row r="2381" spans="4:4">
      <c r="D2381" s="258"/>
    </row>
    <row r="2382" spans="4:4">
      <c r="D2382" s="258"/>
    </row>
    <row r="2383" spans="4:4">
      <c r="D2383" s="258"/>
    </row>
    <row r="2384" spans="4:4">
      <c r="D2384" s="258"/>
    </row>
    <row r="2385" spans="4:4">
      <c r="D2385" s="258"/>
    </row>
    <row r="2386" spans="4:4">
      <c r="D2386" s="258"/>
    </row>
    <row r="2387" spans="4:4">
      <c r="D2387" s="258"/>
    </row>
    <row r="2388" spans="4:4">
      <c r="D2388" s="258"/>
    </row>
    <row r="2389" spans="4:4">
      <c r="D2389" s="258"/>
    </row>
    <row r="2390" spans="4:4">
      <c r="D2390" s="258"/>
    </row>
    <row r="2391" spans="4:4">
      <c r="D2391" s="258"/>
    </row>
    <row r="2392" spans="4:4">
      <c r="D2392" s="258"/>
    </row>
    <row r="2393" spans="4:4">
      <c r="D2393" s="258"/>
    </row>
    <row r="2394" spans="4:4">
      <c r="D2394" s="258"/>
    </row>
    <row r="2395" spans="4:4">
      <c r="D2395" s="258"/>
    </row>
    <row r="2396" spans="4:4">
      <c r="D2396" s="258"/>
    </row>
    <row r="2397" spans="4:4">
      <c r="D2397" s="258"/>
    </row>
    <row r="2398" spans="4:4">
      <c r="D2398" s="258"/>
    </row>
    <row r="2399" spans="4:4">
      <c r="D2399" s="258"/>
    </row>
    <row r="2400" spans="4:4">
      <c r="D2400" s="258"/>
    </row>
    <row r="2401" spans="4:4">
      <c r="D2401" s="258"/>
    </row>
    <row r="2402" spans="4:4">
      <c r="D2402" s="258"/>
    </row>
    <row r="2403" spans="4:4">
      <c r="D2403" s="258"/>
    </row>
    <row r="2404" spans="4:4">
      <c r="D2404" s="258"/>
    </row>
    <row r="2405" spans="4:4">
      <c r="D2405" s="258"/>
    </row>
    <row r="2406" spans="4:4">
      <c r="D2406" s="258"/>
    </row>
    <row r="2407" spans="4:4">
      <c r="D2407" s="258"/>
    </row>
    <row r="2408" spans="4:4">
      <c r="D2408" s="258"/>
    </row>
    <row r="2409" spans="4:4">
      <c r="D2409" s="258"/>
    </row>
    <row r="2410" spans="4:4">
      <c r="D2410" s="258"/>
    </row>
    <row r="2411" spans="4:4">
      <c r="D2411" s="258"/>
    </row>
    <row r="2412" spans="4:4">
      <c r="D2412" s="258"/>
    </row>
    <row r="2413" spans="4:4">
      <c r="D2413" s="258"/>
    </row>
    <row r="2414" spans="4:4">
      <c r="D2414" s="258"/>
    </row>
    <row r="2415" spans="4:4">
      <c r="D2415" s="258"/>
    </row>
    <row r="2416" spans="4:4">
      <c r="D2416" s="258"/>
    </row>
    <row r="2417" spans="4:4">
      <c r="D2417" s="258"/>
    </row>
    <row r="2418" spans="4:4">
      <c r="D2418" s="258"/>
    </row>
    <row r="2419" spans="4:4">
      <c r="D2419" s="258"/>
    </row>
    <row r="2420" spans="4:4">
      <c r="D2420" s="258"/>
    </row>
    <row r="2421" spans="4:4">
      <c r="D2421" s="258"/>
    </row>
    <row r="2422" spans="4:4">
      <c r="D2422" s="258"/>
    </row>
    <row r="2423" spans="4:4">
      <c r="D2423" s="258"/>
    </row>
    <row r="2424" spans="4:4">
      <c r="D2424" s="258"/>
    </row>
    <row r="2425" spans="4:4">
      <c r="D2425" s="258"/>
    </row>
    <row r="2426" spans="4:4">
      <c r="D2426" s="258"/>
    </row>
    <row r="2427" spans="4:4">
      <c r="D2427" s="258"/>
    </row>
    <row r="2428" spans="4:4">
      <c r="D2428" s="258"/>
    </row>
    <row r="2429" spans="4:4">
      <c r="D2429" s="258"/>
    </row>
    <row r="2430" spans="4:4">
      <c r="D2430" s="258"/>
    </row>
    <row r="2431" spans="4:4">
      <c r="D2431" s="258"/>
    </row>
    <row r="2432" spans="4:4">
      <c r="D2432" s="258"/>
    </row>
    <row r="2433" spans="4:4">
      <c r="D2433" s="258"/>
    </row>
    <row r="2434" spans="4:4">
      <c r="D2434" s="258"/>
    </row>
    <row r="2435" spans="4:4">
      <c r="D2435" s="258"/>
    </row>
    <row r="2436" spans="4:4">
      <c r="D2436" s="258"/>
    </row>
    <row r="2437" spans="4:4">
      <c r="D2437" s="258"/>
    </row>
    <row r="2438" spans="4:4">
      <c r="D2438" s="258"/>
    </row>
    <row r="2439" spans="4:4">
      <c r="D2439" s="258"/>
    </row>
    <row r="2440" spans="4:4">
      <c r="D2440" s="258"/>
    </row>
    <row r="2441" spans="4:4">
      <c r="D2441" s="258"/>
    </row>
    <row r="2442" spans="4:4">
      <c r="D2442" s="258"/>
    </row>
    <row r="2443" spans="4:4">
      <c r="D2443" s="258"/>
    </row>
    <row r="2444" spans="4:4">
      <c r="D2444" s="258"/>
    </row>
    <row r="2445" spans="4:4">
      <c r="D2445" s="258"/>
    </row>
    <row r="2446" spans="4:4">
      <c r="D2446" s="258"/>
    </row>
    <row r="2447" spans="4:4">
      <c r="D2447" s="258"/>
    </row>
    <row r="2448" spans="4:4">
      <c r="D2448" s="258"/>
    </row>
    <row r="2449" spans="4:4">
      <c r="D2449" s="258"/>
    </row>
    <row r="2450" spans="4:4">
      <c r="D2450" s="258"/>
    </row>
    <row r="2451" spans="4:4">
      <c r="D2451" s="258"/>
    </row>
    <row r="2452" spans="4:4">
      <c r="D2452" s="258"/>
    </row>
    <row r="2453" spans="4:4">
      <c r="D2453" s="258"/>
    </row>
    <row r="2454" spans="4:4">
      <c r="D2454" s="258"/>
    </row>
    <row r="2455" spans="4:4">
      <c r="D2455" s="258"/>
    </row>
    <row r="2456" spans="4:4">
      <c r="D2456" s="258"/>
    </row>
    <row r="2457" spans="4:4">
      <c r="D2457" s="258"/>
    </row>
    <row r="2458" spans="4:4">
      <c r="D2458" s="258"/>
    </row>
    <row r="2459" spans="4:4">
      <c r="D2459" s="258"/>
    </row>
    <row r="2460" spans="4:4">
      <c r="D2460" s="258"/>
    </row>
    <row r="2461" spans="4:4">
      <c r="D2461" s="258"/>
    </row>
    <row r="2462" spans="4:4">
      <c r="D2462" s="258"/>
    </row>
    <row r="2463" spans="4:4">
      <c r="D2463" s="258"/>
    </row>
    <row r="2464" spans="4:4">
      <c r="D2464" s="258"/>
    </row>
    <row r="2465" spans="4:4">
      <c r="D2465" s="258"/>
    </row>
    <row r="2466" spans="4:4">
      <c r="D2466" s="258"/>
    </row>
    <row r="2467" spans="4:4">
      <c r="D2467" s="258"/>
    </row>
    <row r="2468" spans="4:4">
      <c r="D2468" s="258"/>
    </row>
    <row r="2469" spans="4:4">
      <c r="D2469" s="258"/>
    </row>
    <row r="2470" spans="4:4">
      <c r="D2470" s="258"/>
    </row>
    <row r="2471" spans="4:4">
      <c r="D2471" s="258"/>
    </row>
    <row r="2472" spans="4:4">
      <c r="D2472" s="258"/>
    </row>
    <row r="2473" spans="4:4">
      <c r="D2473" s="258"/>
    </row>
    <row r="2474" spans="4:4">
      <c r="D2474" s="258"/>
    </row>
    <row r="2475" spans="4:4">
      <c r="D2475" s="258"/>
    </row>
    <row r="2476" spans="4:4">
      <c r="D2476" s="258"/>
    </row>
    <row r="2477" spans="4:4">
      <c r="D2477" s="258"/>
    </row>
    <row r="2478" spans="4:4">
      <c r="D2478" s="258"/>
    </row>
    <row r="2479" spans="4:4">
      <c r="D2479" s="258"/>
    </row>
    <row r="2480" spans="4:4">
      <c r="D2480" s="258"/>
    </row>
    <row r="2481" spans="4:4">
      <c r="D2481" s="258"/>
    </row>
    <row r="2482" spans="4:4">
      <c r="D2482" s="258"/>
    </row>
    <row r="2483" spans="4:4">
      <c r="D2483" s="258"/>
    </row>
    <row r="2484" spans="4:4">
      <c r="D2484" s="258"/>
    </row>
    <row r="2485" spans="4:4">
      <c r="D2485" s="258"/>
    </row>
    <row r="2486" spans="4:4">
      <c r="D2486" s="258"/>
    </row>
    <row r="2487" spans="4:4">
      <c r="D2487" s="258"/>
    </row>
    <row r="2488" spans="4:4">
      <c r="D2488" s="258"/>
    </row>
    <row r="2489" spans="4:4">
      <c r="D2489" s="258"/>
    </row>
    <row r="2490" spans="4:4">
      <c r="D2490" s="258"/>
    </row>
    <row r="2491" spans="4:4">
      <c r="D2491" s="258"/>
    </row>
    <row r="2492" spans="4:4">
      <c r="D2492" s="258"/>
    </row>
    <row r="2493" spans="4:4">
      <c r="D2493" s="258"/>
    </row>
    <row r="2494" spans="4:4">
      <c r="D2494" s="258"/>
    </row>
    <row r="2495" spans="4:4">
      <c r="D2495" s="258"/>
    </row>
    <row r="2496" spans="4:4">
      <c r="D2496" s="258"/>
    </row>
    <row r="2497" spans="4:4">
      <c r="D2497" s="258"/>
    </row>
    <row r="2498" spans="4:4">
      <c r="D2498" s="258"/>
    </row>
    <row r="2499" spans="4:4">
      <c r="D2499" s="258"/>
    </row>
    <row r="2500" spans="4:4">
      <c r="D2500" s="258"/>
    </row>
    <row r="2501" spans="4:4">
      <c r="D2501" s="258"/>
    </row>
    <row r="2502" spans="4:4">
      <c r="D2502" s="258"/>
    </row>
    <row r="2503" spans="4:4">
      <c r="D2503" s="258"/>
    </row>
    <row r="2504" spans="4:4">
      <c r="D2504" s="258"/>
    </row>
    <row r="2505" spans="4:4">
      <c r="D2505" s="258"/>
    </row>
    <row r="2506" spans="4:4">
      <c r="D2506" s="258"/>
    </row>
    <row r="2507" spans="4:4">
      <c r="D2507" s="258"/>
    </row>
    <row r="2508" spans="4:4">
      <c r="D2508" s="258"/>
    </row>
    <row r="2509" spans="4:4">
      <c r="D2509" s="258"/>
    </row>
    <row r="2510" spans="4:4">
      <c r="D2510" s="258"/>
    </row>
    <row r="2511" spans="4:4">
      <c r="D2511" s="258"/>
    </row>
    <row r="2512" spans="4:4">
      <c r="D2512" s="258"/>
    </row>
    <row r="2513" spans="4:4">
      <c r="D2513" s="258"/>
    </row>
    <row r="2514" spans="4:4">
      <c r="D2514" s="258"/>
    </row>
    <row r="2515" spans="4:4">
      <c r="D2515" s="258"/>
    </row>
    <row r="2516" spans="4:4">
      <c r="D2516" s="258"/>
    </row>
    <row r="2517" spans="4:4">
      <c r="D2517" s="258"/>
    </row>
    <row r="2518" spans="4:4">
      <c r="D2518" s="258"/>
    </row>
    <row r="2519" spans="4:4">
      <c r="D2519" s="258"/>
    </row>
    <row r="2520" spans="4:4">
      <c r="D2520" s="258"/>
    </row>
    <row r="2521" spans="4:4">
      <c r="D2521" s="258"/>
    </row>
    <row r="2522" spans="4:4">
      <c r="D2522" s="258"/>
    </row>
    <row r="2523" spans="4:4">
      <c r="D2523" s="258"/>
    </row>
    <row r="2524" spans="4:4">
      <c r="D2524" s="258"/>
    </row>
    <row r="2525" spans="4:4">
      <c r="D2525" s="258"/>
    </row>
    <row r="2526" spans="4:4">
      <c r="D2526" s="258"/>
    </row>
    <row r="2527" spans="4:4">
      <c r="D2527" s="258"/>
    </row>
    <row r="2528" spans="4:4">
      <c r="D2528" s="258"/>
    </row>
    <row r="2529" spans="4:4">
      <c r="D2529" s="258"/>
    </row>
    <row r="2530" spans="4:4">
      <c r="D2530" s="258"/>
    </row>
    <row r="2531" spans="4:4">
      <c r="D2531" s="258"/>
    </row>
    <row r="2532" spans="4:4">
      <c r="D2532" s="258"/>
    </row>
    <row r="2533" spans="4:4">
      <c r="D2533" s="258"/>
    </row>
    <row r="2534" spans="4:4">
      <c r="D2534" s="258"/>
    </row>
    <row r="2535" spans="4:4">
      <c r="D2535" s="258"/>
    </row>
    <row r="2536" spans="4:4">
      <c r="D2536" s="258"/>
    </row>
    <row r="2537" spans="4:4">
      <c r="D2537" s="258"/>
    </row>
    <row r="2538" spans="4:4">
      <c r="D2538" s="258"/>
    </row>
    <row r="2539" spans="4:4">
      <c r="D2539" s="258"/>
    </row>
    <row r="2540" spans="4:4">
      <c r="D2540" s="258"/>
    </row>
    <row r="2541" spans="4:4">
      <c r="D2541" s="258"/>
    </row>
    <row r="2542" spans="4:4">
      <c r="D2542" s="258"/>
    </row>
    <row r="2543" spans="4:4">
      <c r="D2543" s="258"/>
    </row>
    <row r="2544" spans="4:4">
      <c r="D2544" s="258"/>
    </row>
    <row r="2545" spans="4:4">
      <c r="D2545" s="258"/>
    </row>
    <row r="2546" spans="4:4">
      <c r="D2546" s="258"/>
    </row>
    <row r="2547" spans="4:4">
      <c r="D2547" s="258"/>
    </row>
    <row r="2548" spans="4:4">
      <c r="D2548" s="258"/>
    </row>
    <row r="2549" spans="4:4">
      <c r="D2549" s="258"/>
    </row>
    <row r="2550" spans="4:4">
      <c r="D2550" s="258"/>
    </row>
    <row r="2551" spans="4:4">
      <c r="D2551" s="258"/>
    </row>
    <row r="2552" spans="4:4">
      <c r="D2552" s="258"/>
    </row>
    <row r="2553" spans="4:4">
      <c r="D2553" s="258"/>
    </row>
    <row r="2554" spans="4:4">
      <c r="D2554" s="258"/>
    </row>
    <row r="2555" spans="4:4">
      <c r="D2555" s="258"/>
    </row>
    <row r="2556" spans="4:4">
      <c r="D2556" s="258"/>
    </row>
    <row r="2557" spans="4:4">
      <c r="D2557" s="258"/>
    </row>
    <row r="2558" spans="4:4">
      <c r="D2558" s="258"/>
    </row>
    <row r="2559" spans="4:4">
      <c r="D2559" s="258"/>
    </row>
    <row r="2560" spans="4:4">
      <c r="D2560" s="258"/>
    </row>
    <row r="2561" spans="4:4">
      <c r="D2561" s="258"/>
    </row>
    <row r="2562" spans="4:4">
      <c r="D2562" s="258"/>
    </row>
    <row r="2563" spans="4:4">
      <c r="D2563" s="258"/>
    </row>
    <row r="2564" spans="4:4">
      <c r="D2564" s="258"/>
    </row>
    <row r="2565" spans="4:4">
      <c r="D2565" s="258"/>
    </row>
    <row r="2566" spans="4:4">
      <c r="D2566" s="258"/>
    </row>
    <row r="2567" spans="4:4">
      <c r="D2567" s="258"/>
    </row>
    <row r="2568" spans="4:4">
      <c r="D2568" s="258"/>
    </row>
    <row r="2569" spans="4:4">
      <c r="D2569" s="258"/>
    </row>
    <row r="2570" spans="4:4">
      <c r="D2570" s="258"/>
    </row>
    <row r="2571" spans="4:4">
      <c r="D2571" s="258"/>
    </row>
    <row r="2572" spans="4:4">
      <c r="D2572" s="258"/>
    </row>
    <row r="2573" spans="4:4">
      <c r="D2573" s="258"/>
    </row>
    <row r="2574" spans="4:4">
      <c r="D2574" s="258"/>
    </row>
    <row r="2575" spans="4:4">
      <c r="D2575" s="258"/>
    </row>
    <row r="2576" spans="4:4">
      <c r="D2576" s="258"/>
    </row>
    <row r="2577" spans="4:4">
      <c r="D2577" s="258"/>
    </row>
    <row r="2578" spans="4:4">
      <c r="D2578" s="258"/>
    </row>
    <row r="2579" spans="4:4">
      <c r="D2579" s="258"/>
    </row>
    <row r="2580" spans="4:4">
      <c r="D2580" s="258"/>
    </row>
    <row r="2581" spans="4:4">
      <c r="D2581" s="258"/>
    </row>
    <row r="2582" spans="4:4">
      <c r="D2582" s="258"/>
    </row>
    <row r="2583" spans="4:4">
      <c r="D2583" s="258"/>
    </row>
    <row r="2584" spans="4:4">
      <c r="D2584" s="258"/>
    </row>
    <row r="2585" spans="4:4">
      <c r="D2585" s="258"/>
    </row>
    <row r="2586" spans="4:4">
      <c r="D2586" s="258"/>
    </row>
    <row r="2587" spans="4:4">
      <c r="D2587" s="258"/>
    </row>
    <row r="2588" spans="4:4">
      <c r="D2588" s="258"/>
    </row>
    <row r="2589" spans="4:4">
      <c r="D2589" s="258"/>
    </row>
    <row r="2590" spans="4:4">
      <c r="D2590" s="258"/>
    </row>
    <row r="2591" spans="4:4">
      <c r="D2591" s="258"/>
    </row>
    <row r="2592" spans="4:4">
      <c r="D2592" s="258"/>
    </row>
    <row r="2593" spans="4:4">
      <c r="D2593" s="258"/>
    </row>
    <row r="2594" spans="4:4">
      <c r="D2594" s="258"/>
    </row>
    <row r="2595" spans="4:4">
      <c r="D2595" s="258"/>
    </row>
    <row r="2596" spans="4:4">
      <c r="D2596" s="258"/>
    </row>
    <row r="2597" spans="4:4">
      <c r="D2597" s="258"/>
    </row>
    <row r="2598" spans="4:4">
      <c r="D2598" s="258"/>
    </row>
    <row r="2599" spans="4:4">
      <c r="D2599" s="258"/>
    </row>
    <row r="2600" spans="4:4">
      <c r="D2600" s="258"/>
    </row>
    <row r="2601" spans="4:4">
      <c r="D2601" s="258"/>
    </row>
    <row r="2602" spans="4:4">
      <c r="D2602" s="258"/>
    </row>
    <row r="2603" spans="4:4">
      <c r="D2603" s="258"/>
    </row>
    <row r="2604" spans="4:4">
      <c r="D2604" s="258"/>
    </row>
    <row r="2605" spans="4:4">
      <c r="D2605" s="258"/>
    </row>
    <row r="2606" spans="4:4">
      <c r="D2606" s="258"/>
    </row>
    <row r="2607" spans="4:4">
      <c r="D2607" s="258"/>
    </row>
    <row r="2608" spans="4:4">
      <c r="D2608" s="258"/>
    </row>
    <row r="2609" spans="4:4">
      <c r="D2609" s="258"/>
    </row>
    <row r="2610" spans="4:4">
      <c r="D2610" s="258"/>
    </row>
    <row r="2611" spans="4:4">
      <c r="D2611" s="258"/>
    </row>
    <row r="2612" spans="4:4">
      <c r="D2612" s="258"/>
    </row>
    <row r="2613" spans="4:4">
      <c r="D2613" s="258"/>
    </row>
    <row r="2614" spans="4:4">
      <c r="D2614" s="258"/>
    </row>
    <row r="2615" spans="4:4">
      <c r="D2615" s="258"/>
    </row>
    <row r="2616" spans="4:4">
      <c r="D2616" s="258"/>
    </row>
    <row r="2617" spans="4:4">
      <c r="D2617" s="258"/>
    </row>
    <row r="2618" spans="4:4">
      <c r="D2618" s="258"/>
    </row>
    <row r="2619" spans="4:4">
      <c r="D2619" s="258"/>
    </row>
    <row r="2620" spans="4:4">
      <c r="D2620" s="258"/>
    </row>
    <row r="2621" spans="4:4">
      <c r="D2621" s="258"/>
    </row>
    <row r="2622" spans="4:4">
      <c r="D2622" s="258"/>
    </row>
    <row r="2623" spans="4:4">
      <c r="D2623" s="258"/>
    </row>
    <row r="2624" spans="4:4">
      <c r="D2624" s="258"/>
    </row>
    <row r="2625" spans="4:4">
      <c r="D2625" s="258"/>
    </row>
    <row r="2626" spans="4:4">
      <c r="D2626" s="258"/>
    </row>
    <row r="2627" spans="4:4">
      <c r="D2627" s="258"/>
    </row>
    <row r="2628" spans="4:4">
      <c r="D2628" s="258"/>
    </row>
    <row r="2629" spans="4:4">
      <c r="D2629" s="258"/>
    </row>
    <row r="2630" spans="4:4">
      <c r="D2630" s="258"/>
    </row>
    <row r="2631" spans="4:4">
      <c r="D2631" s="258"/>
    </row>
    <row r="2632" spans="4:4">
      <c r="D2632" s="258"/>
    </row>
    <row r="2633" spans="4:4">
      <c r="D2633" s="258"/>
    </row>
    <row r="2634" spans="4:4">
      <c r="D2634" s="258"/>
    </row>
    <row r="2635" spans="4:4">
      <c r="D2635" s="258"/>
    </row>
    <row r="2636" spans="4:4">
      <c r="D2636" s="258"/>
    </row>
    <row r="2637" spans="4:4">
      <c r="D2637" s="258"/>
    </row>
    <row r="2638" spans="4:4">
      <c r="D2638" s="258"/>
    </row>
    <row r="2639" spans="4:4">
      <c r="D2639" s="258"/>
    </row>
    <row r="2640" spans="4:4">
      <c r="D2640" s="258"/>
    </row>
    <row r="2641" spans="4:4">
      <c r="D2641" s="258"/>
    </row>
    <row r="2642" spans="4:4">
      <c r="D2642" s="258"/>
    </row>
    <row r="2643" spans="4:4">
      <c r="D2643" s="258"/>
    </row>
    <row r="2644" spans="4:4">
      <c r="D2644" s="258"/>
    </row>
    <row r="2645" spans="4:4">
      <c r="D2645" s="258"/>
    </row>
    <row r="2646" spans="4:4">
      <c r="D2646" s="258"/>
    </row>
    <row r="2647" spans="4:4">
      <c r="D2647" s="258"/>
    </row>
    <row r="2648" spans="4:4">
      <c r="D2648" s="258"/>
    </row>
    <row r="2649" spans="4:4">
      <c r="D2649" s="258"/>
    </row>
    <row r="2650" spans="4:4">
      <c r="D2650" s="258"/>
    </row>
    <row r="2651" spans="4:4">
      <c r="D2651" s="258"/>
    </row>
    <row r="2652" spans="4:4">
      <c r="D2652" s="258"/>
    </row>
    <row r="2653" spans="4:4">
      <c r="D2653" s="258"/>
    </row>
    <row r="2654" spans="4:4">
      <c r="D2654" s="258"/>
    </row>
    <row r="2655" spans="4:4">
      <c r="D2655" s="258"/>
    </row>
    <row r="2656" spans="4:4">
      <c r="D2656" s="258"/>
    </row>
    <row r="2657" spans="4:4">
      <c r="D2657" s="258"/>
    </row>
    <row r="2658" spans="4:4">
      <c r="D2658" s="258"/>
    </row>
    <row r="2659" spans="4:4">
      <c r="D2659" s="258"/>
    </row>
    <row r="2660" spans="4:4">
      <c r="D2660" s="258"/>
    </row>
    <row r="2661" spans="4:4">
      <c r="D2661" s="258"/>
    </row>
    <row r="2662" spans="4:4">
      <c r="D2662" s="258"/>
    </row>
    <row r="2663" spans="4:4">
      <c r="D2663" s="258"/>
    </row>
    <row r="2664" spans="4:4">
      <c r="D2664" s="258"/>
    </row>
    <row r="2665" spans="4:4">
      <c r="D2665" s="258"/>
    </row>
    <row r="2666" spans="4:4">
      <c r="D2666" s="258"/>
    </row>
    <row r="2667" spans="4:4">
      <c r="D2667" s="258"/>
    </row>
    <row r="2668" spans="4:4">
      <c r="D2668" s="258"/>
    </row>
    <row r="2669" spans="4:4">
      <c r="D2669" s="258"/>
    </row>
    <row r="2670" spans="4:4">
      <c r="D2670" s="258"/>
    </row>
    <row r="2671" spans="4:4">
      <c r="D2671" s="258"/>
    </row>
    <row r="2672" spans="4:4">
      <c r="D2672" s="258"/>
    </row>
    <row r="2673" spans="4:4">
      <c r="D2673" s="258"/>
    </row>
    <row r="2674" spans="4:4">
      <c r="D2674" s="258"/>
    </row>
    <row r="2675" spans="4:4">
      <c r="D2675" s="258"/>
    </row>
    <row r="2676" spans="4:4">
      <c r="D2676" s="258"/>
    </row>
    <row r="2677" spans="4:4">
      <c r="D2677" s="258"/>
    </row>
    <row r="2678" spans="4:4">
      <c r="D2678" s="258"/>
    </row>
    <row r="2679" spans="4:4">
      <c r="D2679" s="258"/>
    </row>
    <row r="2680" spans="4:4">
      <c r="D2680" s="258"/>
    </row>
    <row r="2681" spans="4:4">
      <c r="D2681" s="258"/>
    </row>
    <row r="2682" spans="4:4">
      <c r="D2682" s="258"/>
    </row>
    <row r="2683" spans="4:4">
      <c r="D2683" s="258"/>
    </row>
    <row r="2684" spans="4:4">
      <c r="D2684" s="258"/>
    </row>
    <row r="2685" spans="4:4">
      <c r="D2685" s="258"/>
    </row>
    <row r="2686" spans="4:4">
      <c r="D2686" s="258"/>
    </row>
    <row r="2687" spans="4:4">
      <c r="D2687" s="258"/>
    </row>
    <row r="2688" spans="4:4">
      <c r="D2688" s="258"/>
    </row>
    <row r="2689" spans="4:4">
      <c r="D2689" s="258"/>
    </row>
    <row r="2690" spans="4:4">
      <c r="D2690" s="258"/>
    </row>
    <row r="2691" spans="4:4">
      <c r="D2691" s="258"/>
    </row>
    <row r="2692" spans="4:4">
      <c r="D2692" s="258"/>
    </row>
    <row r="2693" spans="4:4">
      <c r="D2693" s="258"/>
    </row>
    <row r="2694" spans="4:4">
      <c r="D2694" s="258"/>
    </row>
    <row r="2695" spans="4:4">
      <c r="D2695" s="258"/>
    </row>
    <row r="2696" spans="4:4">
      <c r="D2696" s="258"/>
    </row>
    <row r="2697" spans="4:4">
      <c r="D2697" s="258"/>
    </row>
    <row r="2698" spans="4:4">
      <c r="D2698" s="258"/>
    </row>
    <row r="2699" spans="4:4">
      <c r="D2699" s="258"/>
    </row>
    <row r="2700" spans="4:4">
      <c r="D2700" s="258"/>
    </row>
    <row r="2701" spans="4:4">
      <c r="D2701" s="258"/>
    </row>
    <row r="2702" spans="4:4">
      <c r="D2702" s="258"/>
    </row>
    <row r="2703" spans="4:4">
      <c r="D2703" s="258"/>
    </row>
    <row r="2704" spans="4:4">
      <c r="D2704" s="258"/>
    </row>
    <row r="2705" spans="4:4">
      <c r="D2705" s="258"/>
    </row>
    <row r="2706" spans="4:4">
      <c r="D2706" s="258"/>
    </row>
    <row r="2707" spans="4:4">
      <c r="D2707" s="258"/>
    </row>
    <row r="2708" spans="4:4">
      <c r="D2708" s="258"/>
    </row>
    <row r="2709" spans="4:4">
      <c r="D2709" s="258"/>
    </row>
    <row r="2710" spans="4:4">
      <c r="D2710" s="258"/>
    </row>
    <row r="2711" spans="4:4">
      <c r="D2711" s="258"/>
    </row>
    <row r="2712" spans="4:4">
      <c r="D2712" s="258"/>
    </row>
    <row r="2713" spans="4:4">
      <c r="D2713" s="258"/>
    </row>
    <row r="2714" spans="4:4">
      <c r="D2714" s="258"/>
    </row>
    <row r="2715" spans="4:4">
      <c r="D2715" s="258"/>
    </row>
    <row r="2716" spans="4:4">
      <c r="D2716" s="258"/>
    </row>
    <row r="2717" spans="4:4">
      <c r="D2717" s="258"/>
    </row>
    <row r="2718" spans="4:4">
      <c r="D2718" s="258"/>
    </row>
    <row r="2719" spans="4:4">
      <c r="D2719" s="258"/>
    </row>
    <row r="2720" spans="4:4">
      <c r="D2720" s="258"/>
    </row>
    <row r="2721" spans="4:4">
      <c r="D2721" s="258"/>
    </row>
    <row r="2722" spans="4:4">
      <c r="D2722" s="258"/>
    </row>
    <row r="2723" spans="4:4">
      <c r="D2723" s="258"/>
    </row>
    <row r="2724" spans="4:4">
      <c r="D2724" s="258"/>
    </row>
    <row r="2725" spans="4:4">
      <c r="D2725" s="258"/>
    </row>
    <row r="2726" spans="4:4">
      <c r="D2726" s="258"/>
    </row>
    <row r="2727" spans="4:4">
      <c r="D2727" s="258"/>
    </row>
    <row r="2728" spans="4:4">
      <c r="D2728" s="258"/>
    </row>
    <row r="2729" spans="4:4">
      <c r="D2729" s="258"/>
    </row>
    <row r="2730" spans="4:4">
      <c r="D2730" s="258"/>
    </row>
    <row r="2731" spans="4:4">
      <c r="D2731" s="258"/>
    </row>
    <row r="2732" spans="4:4">
      <c r="D2732" s="258"/>
    </row>
    <row r="2733" spans="4:4">
      <c r="D2733" s="258"/>
    </row>
    <row r="2734" spans="4:4">
      <c r="D2734" s="258"/>
    </row>
    <row r="2735" spans="4:4">
      <c r="D2735" s="258"/>
    </row>
    <row r="2736" spans="4:4">
      <c r="D2736" s="258"/>
    </row>
    <row r="2737" spans="4:4">
      <c r="D2737" s="258"/>
    </row>
    <row r="2738" spans="4:4">
      <c r="D2738" s="258"/>
    </row>
    <row r="2739" spans="4:4">
      <c r="D2739" s="258"/>
    </row>
    <row r="2740" spans="4:4">
      <c r="D2740" s="258"/>
    </row>
    <row r="2741" spans="4:4">
      <c r="D2741" s="258"/>
    </row>
    <row r="2742" spans="4:4">
      <c r="D2742" s="258"/>
    </row>
    <row r="2743" spans="4:4">
      <c r="D2743" s="258"/>
    </row>
    <row r="2744" spans="4:4">
      <c r="D2744" s="258"/>
    </row>
    <row r="2745" spans="4:4">
      <c r="D2745" s="258"/>
    </row>
    <row r="2746" spans="4:4">
      <c r="D2746" s="258"/>
    </row>
    <row r="2747" spans="4:4">
      <c r="D2747" s="258"/>
    </row>
    <row r="2748" spans="4:4">
      <c r="D2748" s="258"/>
    </row>
    <row r="2749" spans="4:4">
      <c r="D2749" s="258"/>
    </row>
    <row r="2750" spans="4:4">
      <c r="D2750" s="258"/>
    </row>
    <row r="2751" spans="4:4">
      <c r="D2751" s="258"/>
    </row>
    <row r="2752" spans="4:4">
      <c r="D2752" s="258"/>
    </row>
    <row r="2753" spans="4:4">
      <c r="D2753" s="258"/>
    </row>
    <row r="2754" spans="4:4">
      <c r="D2754" s="258"/>
    </row>
    <row r="2755" spans="4:4">
      <c r="D2755" s="258"/>
    </row>
    <row r="2756" spans="4:4">
      <c r="D2756" s="258"/>
    </row>
    <row r="2757" spans="4:4">
      <c r="D2757" s="258"/>
    </row>
    <row r="2758" spans="4:4">
      <c r="D2758" s="258"/>
    </row>
    <row r="2759" spans="4:4">
      <c r="D2759" s="258"/>
    </row>
    <row r="2760" spans="4:4">
      <c r="D2760" s="258"/>
    </row>
    <row r="2761" spans="4:4">
      <c r="D2761" s="258"/>
    </row>
    <row r="2762" spans="4:4">
      <c r="D2762" s="258"/>
    </row>
    <row r="2763" spans="4:4">
      <c r="D2763" s="258"/>
    </row>
    <row r="2764" spans="4:4">
      <c r="D2764" s="258"/>
    </row>
    <row r="2765" spans="4:4">
      <c r="D2765" s="258"/>
    </row>
    <row r="2766" spans="4:4">
      <c r="D2766" s="258"/>
    </row>
    <row r="2767" spans="4:4">
      <c r="D2767" s="258"/>
    </row>
    <row r="2768" spans="4:4">
      <c r="D2768" s="258"/>
    </row>
    <row r="2769" spans="4:4">
      <c r="D2769" s="258"/>
    </row>
    <row r="2770" spans="4:4">
      <c r="D2770" s="258"/>
    </row>
    <row r="2771" spans="4:4">
      <c r="D2771" s="258"/>
    </row>
    <row r="2772" spans="4:4">
      <c r="D2772" s="258"/>
    </row>
    <row r="2773" spans="4:4">
      <c r="D2773" s="258"/>
    </row>
    <row r="2774" spans="4:4">
      <c r="D2774" s="258"/>
    </row>
    <row r="2775" spans="4:4">
      <c r="D2775" s="258"/>
    </row>
    <row r="2776" spans="4:4">
      <c r="D2776" s="258"/>
    </row>
    <row r="2777" spans="4:4">
      <c r="D2777" s="258"/>
    </row>
    <row r="2778" spans="4:4">
      <c r="D2778" s="258"/>
    </row>
    <row r="2779" spans="4:4">
      <c r="D2779" s="258"/>
    </row>
    <row r="2780" spans="4:4">
      <c r="D2780" s="258"/>
    </row>
    <row r="2781" spans="4:4">
      <c r="D2781" s="258"/>
    </row>
    <row r="2782" spans="4:4">
      <c r="D2782" s="258"/>
    </row>
    <row r="2783" spans="4:4">
      <c r="D2783" s="258"/>
    </row>
    <row r="2784" spans="4:4">
      <c r="D2784" s="258"/>
    </row>
    <row r="2785" spans="4:4">
      <c r="D2785" s="258"/>
    </row>
    <row r="2786" spans="4:4">
      <c r="D2786" s="258"/>
    </row>
    <row r="2787" spans="4:4">
      <c r="D2787" s="258"/>
    </row>
    <row r="2788" spans="4:4">
      <c r="D2788" s="258"/>
    </row>
    <row r="2789" spans="4:4">
      <c r="D2789" s="258"/>
    </row>
    <row r="2790" spans="4:4">
      <c r="D2790" s="258"/>
    </row>
    <row r="2791" spans="4:4">
      <c r="D2791" s="258"/>
    </row>
    <row r="2792" spans="4:4">
      <c r="D2792" s="258"/>
    </row>
    <row r="2793" spans="4:4">
      <c r="D2793" s="258"/>
    </row>
    <row r="2794" spans="4:4">
      <c r="D2794" s="258"/>
    </row>
    <row r="2795" spans="4:4">
      <c r="D2795" s="258"/>
    </row>
    <row r="2796" spans="4:4">
      <c r="D2796" s="258"/>
    </row>
    <row r="2797" spans="4:4">
      <c r="D2797" s="258"/>
    </row>
    <row r="2798" spans="4:4">
      <c r="D2798" s="258"/>
    </row>
    <row r="2799" spans="4:4">
      <c r="D2799" s="258"/>
    </row>
    <row r="2800" spans="4:4">
      <c r="D2800" s="258"/>
    </row>
    <row r="2801" spans="4:4">
      <c r="D2801" s="258"/>
    </row>
    <row r="2802" spans="4:4">
      <c r="D2802" s="258"/>
    </row>
    <row r="2803" spans="4:4">
      <c r="D2803" s="258"/>
    </row>
    <row r="2804" spans="4:4">
      <c r="D2804" s="258"/>
    </row>
    <row r="2805" spans="4:4">
      <c r="D2805" s="258"/>
    </row>
    <row r="2806" spans="4:4">
      <c r="D2806" s="258"/>
    </row>
    <row r="2807" spans="4:4">
      <c r="D2807" s="258"/>
    </row>
    <row r="2808" spans="4:4">
      <c r="D2808" s="258"/>
    </row>
    <row r="2809" spans="4:4">
      <c r="D2809" s="258"/>
    </row>
    <row r="2810" spans="4:4">
      <c r="D2810" s="258"/>
    </row>
    <row r="2811" spans="4:4">
      <c r="D2811" s="258"/>
    </row>
    <row r="2812" spans="4:4">
      <c r="D2812" s="258"/>
    </row>
    <row r="2813" spans="4:4">
      <c r="D2813" s="258"/>
    </row>
    <row r="2814" spans="4:4">
      <c r="D2814" s="258"/>
    </row>
    <row r="2815" spans="4:4">
      <c r="D2815" s="258"/>
    </row>
    <row r="2816" spans="4:4">
      <c r="D2816" s="258"/>
    </row>
    <row r="2817" spans="4:4">
      <c r="D2817" s="258"/>
    </row>
    <row r="2818" spans="4:4">
      <c r="D2818" s="258"/>
    </row>
    <row r="2819" spans="4:4">
      <c r="D2819" s="258"/>
    </row>
    <row r="2820" spans="4:4">
      <c r="D2820" s="258"/>
    </row>
    <row r="2821" spans="4:4">
      <c r="D2821" s="258"/>
    </row>
    <row r="2822" spans="4:4">
      <c r="D2822" s="258"/>
    </row>
    <row r="2823" spans="4:4">
      <c r="D2823" s="258"/>
    </row>
    <row r="2824" spans="4:4">
      <c r="D2824" s="258"/>
    </row>
    <row r="2825" spans="4:4">
      <c r="D2825" s="258"/>
    </row>
    <row r="2826" spans="4:4">
      <c r="D2826" s="258"/>
    </row>
    <row r="2827" spans="4:4">
      <c r="D2827" s="258"/>
    </row>
    <row r="2828" spans="4:4">
      <c r="D2828" s="258"/>
    </row>
    <row r="2829" spans="4:4">
      <c r="D2829" s="258"/>
    </row>
    <row r="2830" spans="4:4">
      <c r="D2830" s="258"/>
    </row>
    <row r="2831" spans="4:4">
      <c r="D2831" s="258"/>
    </row>
    <row r="2832" spans="4:4">
      <c r="D2832" s="258"/>
    </row>
    <row r="2833" spans="4:4">
      <c r="D2833" s="258"/>
    </row>
    <row r="2834" spans="4:4">
      <c r="D2834" s="258"/>
    </row>
    <row r="2835" spans="4:4">
      <c r="D2835" s="258"/>
    </row>
    <row r="2836" spans="4:4">
      <c r="D2836" s="258"/>
    </row>
    <row r="2837" spans="4:4">
      <c r="D2837" s="258"/>
    </row>
    <row r="2838" spans="4:4">
      <c r="D2838" s="258"/>
    </row>
    <row r="2839" spans="4:4">
      <c r="D2839" s="258"/>
    </row>
    <row r="2840" spans="4:4">
      <c r="D2840" s="258"/>
    </row>
    <row r="2841" spans="4:4">
      <c r="D2841" s="258"/>
    </row>
    <row r="2842" spans="4:4">
      <c r="D2842" s="258"/>
    </row>
    <row r="2843" spans="4:4">
      <c r="D2843" s="258"/>
    </row>
    <row r="2844" spans="4:4">
      <c r="D2844" s="258"/>
    </row>
    <row r="2845" spans="4:4">
      <c r="D2845" s="258"/>
    </row>
    <row r="2846" spans="4:4">
      <c r="D2846" s="258"/>
    </row>
    <row r="2847" spans="4:4">
      <c r="D2847" s="258"/>
    </row>
    <row r="2848" spans="4:4">
      <c r="D2848" s="258"/>
    </row>
    <row r="2849" spans="4:4">
      <c r="D2849" s="258"/>
    </row>
    <row r="2850" spans="4:4">
      <c r="D2850" s="258"/>
    </row>
    <row r="2851" spans="4:4">
      <c r="D2851" s="258"/>
    </row>
    <row r="2852" spans="4:4">
      <c r="D2852" s="258"/>
    </row>
    <row r="2853" spans="4:4">
      <c r="D2853" s="258"/>
    </row>
    <row r="2854" spans="4:4">
      <c r="D2854" s="258"/>
    </row>
    <row r="2855" spans="4:4">
      <c r="D2855" s="258"/>
    </row>
    <row r="2856" spans="4:4">
      <c r="D2856" s="258"/>
    </row>
    <row r="2857" spans="4:4">
      <c r="D2857" s="258"/>
    </row>
    <row r="2858" spans="4:4">
      <c r="D2858" s="258"/>
    </row>
    <row r="2859" spans="4:4">
      <c r="D2859" s="258"/>
    </row>
    <row r="2860" spans="4:4">
      <c r="D2860" s="258"/>
    </row>
    <row r="2861" spans="4:4">
      <c r="D2861" s="258"/>
    </row>
    <row r="2862" spans="4:4">
      <c r="D2862" s="258"/>
    </row>
    <row r="2863" spans="4:4">
      <c r="D2863" s="258"/>
    </row>
    <row r="2864" spans="4:4">
      <c r="D2864" s="258"/>
    </row>
    <row r="2865" spans="4:4">
      <c r="D2865" s="258"/>
    </row>
    <row r="2866" spans="4:4">
      <c r="D2866" s="258"/>
    </row>
    <row r="2867" spans="4:4">
      <c r="D2867" s="258"/>
    </row>
    <row r="2868" spans="4:4">
      <c r="D2868" s="258"/>
    </row>
    <row r="2869" spans="4:4">
      <c r="D2869" s="258"/>
    </row>
    <row r="2870" spans="4:4">
      <c r="D2870" s="258"/>
    </row>
    <row r="2871" spans="4:4">
      <c r="D2871" s="258"/>
    </row>
    <row r="2872" spans="4:4">
      <c r="D2872" s="258"/>
    </row>
    <row r="2873" spans="4:4">
      <c r="D2873" s="258"/>
    </row>
    <row r="2874" spans="4:4">
      <c r="D2874" s="258"/>
    </row>
    <row r="2875" spans="4:4">
      <c r="D2875" s="258"/>
    </row>
    <row r="2876" spans="4:4">
      <c r="D2876" s="258"/>
    </row>
    <row r="2877" spans="4:4">
      <c r="D2877" s="258"/>
    </row>
    <row r="2878" spans="4:4">
      <c r="D2878" s="258"/>
    </row>
    <row r="2879" spans="4:4">
      <c r="D2879" s="258"/>
    </row>
    <row r="2880" spans="4:4">
      <c r="D2880" s="258"/>
    </row>
    <row r="2881" spans="4:4">
      <c r="D2881" s="258"/>
    </row>
    <row r="2882" spans="4:4">
      <c r="D2882" s="258"/>
    </row>
    <row r="2883" spans="4:4">
      <c r="D2883" s="258"/>
    </row>
    <row r="2884" spans="4:4">
      <c r="D2884" s="258"/>
    </row>
    <row r="2885" spans="4:4">
      <c r="D2885" s="258"/>
    </row>
    <row r="2886" spans="4:4">
      <c r="D2886" s="258"/>
    </row>
    <row r="2887" spans="4:4">
      <c r="D2887" s="258"/>
    </row>
    <row r="2888" spans="4:4">
      <c r="D2888" s="258"/>
    </row>
    <row r="2889" spans="4:4">
      <c r="D2889" s="258"/>
    </row>
    <row r="2890" spans="4:4">
      <c r="D2890" s="258"/>
    </row>
    <row r="2891" spans="4:4">
      <c r="D2891" s="258"/>
    </row>
    <row r="2892" spans="4:4">
      <c r="D2892" s="258"/>
    </row>
    <row r="2893" spans="4:4">
      <c r="D2893" s="258"/>
    </row>
    <row r="2894" spans="4:4">
      <c r="D2894" s="258"/>
    </row>
    <row r="2895" spans="4:4">
      <c r="D2895" s="258"/>
    </row>
    <row r="2896" spans="4:4">
      <c r="D2896" s="258"/>
    </row>
    <row r="2897" spans="4:4">
      <c r="D2897" s="258"/>
    </row>
    <row r="2898" spans="4:4">
      <c r="D2898" s="258"/>
    </row>
    <row r="2899" spans="4:4">
      <c r="D2899" s="258"/>
    </row>
    <row r="2900" spans="4:4">
      <c r="D2900" s="258"/>
    </row>
    <row r="2901" spans="4:4">
      <c r="D2901" s="258"/>
    </row>
    <row r="2902" spans="4:4">
      <c r="D2902" s="258"/>
    </row>
    <row r="2903" spans="4:4">
      <c r="D2903" s="258"/>
    </row>
    <row r="2904" spans="4:4">
      <c r="D2904" s="258"/>
    </row>
    <row r="2905" spans="4:4">
      <c r="D2905" s="258"/>
    </row>
    <row r="2906" spans="4:4">
      <c r="D2906" s="258"/>
    </row>
    <row r="2907" spans="4:4">
      <c r="D2907" s="258"/>
    </row>
    <row r="2908" spans="4:4">
      <c r="D2908" s="258"/>
    </row>
    <row r="2909" spans="4:4">
      <c r="D2909" s="258"/>
    </row>
    <row r="2910" spans="4:4">
      <c r="D2910" s="258"/>
    </row>
    <row r="2911" spans="4:4">
      <c r="D2911" s="258"/>
    </row>
    <row r="2912" spans="4:4">
      <c r="D2912" s="258"/>
    </row>
    <row r="2913" spans="4:4">
      <c r="D2913" s="258"/>
    </row>
    <row r="2914" spans="4:4">
      <c r="D2914" s="258"/>
    </row>
    <row r="2915" spans="4:4">
      <c r="D2915" s="258"/>
    </row>
    <row r="2916" spans="4:4">
      <c r="D2916" s="258"/>
    </row>
    <row r="2917" spans="4:4">
      <c r="D2917" s="258"/>
    </row>
    <row r="2918" spans="4:4">
      <c r="D2918" s="258"/>
    </row>
    <row r="2919" spans="4:4">
      <c r="D2919" s="258"/>
    </row>
    <row r="2920" spans="4:4">
      <c r="D2920" s="258"/>
    </row>
    <row r="2921" spans="4:4">
      <c r="D2921" s="258"/>
    </row>
    <row r="2922" spans="4:4">
      <c r="D2922" s="258"/>
    </row>
    <row r="2923" spans="4:4">
      <c r="D2923" s="258"/>
    </row>
    <row r="2924" spans="4:4">
      <c r="D2924" s="258"/>
    </row>
    <row r="2925" spans="4:4">
      <c r="D2925" s="258"/>
    </row>
    <row r="2926" spans="4:4">
      <c r="D2926" s="258"/>
    </row>
    <row r="2927" spans="4:4">
      <c r="D2927" s="258"/>
    </row>
    <row r="2928" spans="4:4">
      <c r="D2928" s="258"/>
    </row>
    <row r="2929" spans="4:4">
      <c r="D2929" s="258"/>
    </row>
    <row r="2930" spans="4:4">
      <c r="D2930" s="258"/>
    </row>
    <row r="2931" spans="4:4">
      <c r="D2931" s="258"/>
    </row>
    <row r="2932" spans="4:4">
      <c r="D2932" s="258"/>
    </row>
    <row r="2933" spans="4:4">
      <c r="D2933" s="258"/>
    </row>
    <row r="2934" spans="4:4">
      <c r="D2934" s="258"/>
    </row>
    <row r="2935" spans="4:4">
      <c r="D2935" s="258"/>
    </row>
    <row r="2936" spans="4:4">
      <c r="D2936" s="258"/>
    </row>
    <row r="2937" spans="4:4">
      <c r="D2937" s="258"/>
    </row>
    <row r="2938" spans="4:4">
      <c r="D2938" s="258"/>
    </row>
    <row r="2939" spans="4:4">
      <c r="D2939" s="258"/>
    </row>
    <row r="2940" spans="4:4">
      <c r="D2940" s="258"/>
    </row>
    <row r="2941" spans="4:4">
      <c r="D2941" s="258"/>
    </row>
    <row r="2942" spans="4:4">
      <c r="D2942" s="258"/>
    </row>
    <row r="2943" spans="4:4">
      <c r="D2943" s="258"/>
    </row>
    <row r="2944" spans="4:4">
      <c r="D2944" s="258"/>
    </row>
    <row r="2945" spans="4:4">
      <c r="D2945" s="258"/>
    </row>
    <row r="2946" spans="4:4">
      <c r="D2946" s="258"/>
    </row>
    <row r="2947" spans="4:4">
      <c r="D2947" s="258"/>
    </row>
    <row r="2948" spans="4:4">
      <c r="D2948" s="258"/>
    </row>
    <row r="2949" spans="4:4">
      <c r="D2949" s="258"/>
    </row>
    <row r="2950" spans="4:4">
      <c r="D2950" s="258"/>
    </row>
    <row r="2951" spans="4:4">
      <c r="D2951" s="258"/>
    </row>
    <row r="2952" spans="4:4">
      <c r="D2952" s="258"/>
    </row>
    <row r="2953" spans="4:4">
      <c r="D2953" s="258"/>
    </row>
    <row r="2954" spans="4:4">
      <c r="D2954" s="258"/>
    </row>
    <row r="2955" spans="4:4">
      <c r="D2955" s="258"/>
    </row>
    <row r="2956" spans="4:4">
      <c r="D2956" s="258"/>
    </row>
    <row r="2957" spans="4:4">
      <c r="D2957" s="258"/>
    </row>
    <row r="2958" spans="4:4">
      <c r="D2958" s="258"/>
    </row>
    <row r="2959" spans="4:4">
      <c r="D2959" s="258"/>
    </row>
    <row r="2960" spans="4:4">
      <c r="D2960" s="258"/>
    </row>
    <row r="2961" spans="4:4">
      <c r="D2961" s="258"/>
    </row>
    <row r="2962" spans="4:4">
      <c r="D2962" s="258"/>
    </row>
    <row r="2963" spans="4:4">
      <c r="D2963" s="258"/>
    </row>
    <row r="2964" spans="4:4">
      <c r="D2964" s="258"/>
    </row>
    <row r="2965" spans="4:4">
      <c r="D2965" s="258"/>
    </row>
    <row r="2966" spans="4:4">
      <c r="D2966" s="258"/>
    </row>
    <row r="2967" spans="4:4">
      <c r="D2967" s="258"/>
    </row>
    <row r="2968" spans="4:4">
      <c r="D2968" s="258"/>
    </row>
    <row r="2969" spans="4:4">
      <c r="D2969" s="258"/>
    </row>
    <row r="2970" spans="4:4">
      <c r="D2970" s="258"/>
    </row>
    <row r="2971" spans="4:4">
      <c r="D2971" s="258"/>
    </row>
    <row r="2972" spans="4:4">
      <c r="D2972" s="258"/>
    </row>
    <row r="2973" spans="4:4">
      <c r="D2973" s="258"/>
    </row>
    <row r="2974" spans="4:4">
      <c r="D2974" s="258"/>
    </row>
    <row r="2975" spans="4:4">
      <c r="D2975" s="258"/>
    </row>
    <row r="2976" spans="4:4">
      <c r="D2976" s="258"/>
    </row>
    <row r="2977" spans="4:4">
      <c r="D2977" s="258"/>
    </row>
    <row r="2978" spans="4:4">
      <c r="D2978" s="258"/>
    </row>
    <row r="2979" spans="4:4">
      <c r="D2979" s="258"/>
    </row>
    <row r="2980" spans="4:4">
      <c r="D2980" s="258"/>
    </row>
    <row r="2981" spans="4:4">
      <c r="D2981" s="258"/>
    </row>
    <row r="2982" spans="4:4">
      <c r="D2982" s="258"/>
    </row>
    <row r="2983" spans="4:4">
      <c r="D2983" s="258"/>
    </row>
    <row r="2984" spans="4:4">
      <c r="D2984" s="258"/>
    </row>
    <row r="2985" spans="4:4">
      <c r="D2985" s="258"/>
    </row>
    <row r="2986" spans="4:4">
      <c r="D2986" s="258"/>
    </row>
    <row r="2987" spans="4:4">
      <c r="D2987" s="258"/>
    </row>
    <row r="2988" spans="4:4">
      <c r="D2988" s="258"/>
    </row>
    <row r="2989" spans="4:4">
      <c r="D2989" s="258"/>
    </row>
    <row r="2990" spans="4:4">
      <c r="D2990" s="258"/>
    </row>
    <row r="2991" spans="4:4">
      <c r="D2991" s="258"/>
    </row>
    <row r="2992" spans="4:4">
      <c r="D2992" s="258"/>
    </row>
    <row r="2993" spans="4:4">
      <c r="D2993" s="258"/>
    </row>
    <row r="2994" spans="4:4">
      <c r="D2994" s="258"/>
    </row>
    <row r="2995" spans="4:4">
      <c r="D2995" s="258"/>
    </row>
    <row r="2996" spans="4:4">
      <c r="D2996" s="258"/>
    </row>
    <row r="2997" spans="4:4">
      <c r="D2997" s="258"/>
    </row>
    <row r="2998" spans="4:4">
      <c r="D2998" s="258"/>
    </row>
    <row r="2999" spans="4:4">
      <c r="D2999" s="258"/>
    </row>
    <row r="3000" spans="4:4">
      <c r="D3000" s="258"/>
    </row>
    <row r="3001" spans="4:4">
      <c r="D3001" s="258"/>
    </row>
    <row r="3002" spans="4:4">
      <c r="D3002" s="258"/>
    </row>
    <row r="3003" spans="4:4">
      <c r="D3003" s="258"/>
    </row>
    <row r="3004" spans="4:4">
      <c r="D3004" s="258"/>
    </row>
    <row r="3005" spans="4:4">
      <c r="D3005" s="258"/>
    </row>
    <row r="3006" spans="4:4">
      <c r="D3006" s="258"/>
    </row>
    <row r="3007" spans="4:4">
      <c r="D3007" s="258"/>
    </row>
    <row r="3008" spans="4:4">
      <c r="D3008" s="258"/>
    </row>
    <row r="3009" spans="4:4">
      <c r="D3009" s="258"/>
    </row>
    <row r="3010" spans="4:4">
      <c r="D3010" s="258"/>
    </row>
    <row r="3011" spans="4:4">
      <c r="D3011" s="258"/>
    </row>
    <row r="3012" spans="4:4">
      <c r="D3012" s="258"/>
    </row>
    <row r="3013" spans="4:4">
      <c r="D3013" s="258"/>
    </row>
    <row r="3014" spans="4:4">
      <c r="D3014" s="258"/>
    </row>
    <row r="3015" spans="4:4">
      <c r="D3015" s="258"/>
    </row>
    <row r="3016" spans="4:4">
      <c r="D3016" s="258"/>
    </row>
    <row r="3017" spans="4:4">
      <c r="D3017" s="258"/>
    </row>
    <row r="3018" spans="4:4">
      <c r="D3018" s="258"/>
    </row>
    <row r="3019" spans="4:4">
      <c r="D3019" s="258"/>
    </row>
    <row r="3020" spans="4:4">
      <c r="D3020" s="258"/>
    </row>
    <row r="3021" spans="4:4">
      <c r="D3021" s="258"/>
    </row>
    <row r="3022" spans="4:4">
      <c r="D3022" s="258"/>
    </row>
    <row r="3023" spans="4:4">
      <c r="D3023" s="258"/>
    </row>
    <row r="3024" spans="4:4">
      <c r="D3024" s="258"/>
    </row>
    <row r="3025" spans="4:4">
      <c r="D3025" s="258"/>
    </row>
    <row r="3026" spans="4:4">
      <c r="D3026" s="258"/>
    </row>
    <row r="3027" spans="4:4">
      <c r="D3027" s="258"/>
    </row>
    <row r="3028" spans="4:4">
      <c r="D3028" s="258"/>
    </row>
    <row r="3029" spans="4:4">
      <c r="D3029" s="258"/>
    </row>
    <row r="3030" spans="4:4">
      <c r="D3030" s="258"/>
    </row>
    <row r="3031" spans="4:4">
      <c r="D3031" s="258"/>
    </row>
    <row r="3032" spans="4:4">
      <c r="D3032" s="258"/>
    </row>
    <row r="3033" spans="4:4">
      <c r="D3033" s="258"/>
    </row>
    <row r="3034" spans="4:4">
      <c r="D3034" s="258"/>
    </row>
    <row r="3035" spans="4:4">
      <c r="D3035" s="258"/>
    </row>
    <row r="3036" spans="4:4">
      <c r="D3036" s="258"/>
    </row>
    <row r="3037" spans="4:4">
      <c r="D3037" s="258"/>
    </row>
    <row r="3038" spans="4:4">
      <c r="D3038" s="258"/>
    </row>
    <row r="3039" spans="4:4">
      <c r="D3039" s="258"/>
    </row>
    <row r="3040" spans="4:4">
      <c r="D3040" s="258"/>
    </row>
    <row r="3041" spans="4:4">
      <c r="D3041" s="258"/>
    </row>
    <row r="3042" spans="4:4">
      <c r="D3042" s="258"/>
    </row>
    <row r="3043" spans="4:4">
      <c r="D3043" s="258"/>
    </row>
    <row r="3044" spans="4:4">
      <c r="D3044" s="258"/>
    </row>
    <row r="3045" spans="4:4">
      <c r="D3045" s="258"/>
    </row>
    <row r="3046" spans="4:4">
      <c r="D3046" s="258"/>
    </row>
    <row r="3047" spans="4:4">
      <c r="D3047" s="258"/>
    </row>
    <row r="3048" spans="4:4">
      <c r="D3048" s="258"/>
    </row>
    <row r="3049" spans="4:4">
      <c r="D3049" s="258"/>
    </row>
    <row r="3050" spans="4:4">
      <c r="D3050" s="258"/>
    </row>
    <row r="3051" spans="4:4">
      <c r="D3051" s="258"/>
    </row>
    <row r="3052" spans="4:4">
      <c r="D3052" s="258"/>
    </row>
    <row r="3053" spans="4:4">
      <c r="D3053" s="258"/>
    </row>
    <row r="3054" spans="4:4">
      <c r="D3054" s="258"/>
    </row>
    <row r="3055" spans="4:4">
      <c r="D3055" s="258"/>
    </row>
    <row r="3056" spans="4:4">
      <c r="D3056" s="258"/>
    </row>
    <row r="3057" spans="4:4">
      <c r="D3057" s="258"/>
    </row>
    <row r="3058" spans="4:4">
      <c r="D3058" s="258"/>
    </row>
    <row r="3059" spans="4:4">
      <c r="D3059" s="258"/>
    </row>
    <row r="3060" spans="4:4">
      <c r="D3060" s="258"/>
    </row>
    <row r="3061" spans="4:4">
      <c r="D3061" s="258"/>
    </row>
    <row r="3062" spans="4:4">
      <c r="D3062" s="258"/>
    </row>
    <row r="3063" spans="4:4">
      <c r="D3063" s="258"/>
    </row>
    <row r="3064" spans="4:4">
      <c r="D3064" s="258"/>
    </row>
    <row r="3065" spans="4:4">
      <c r="D3065" s="258"/>
    </row>
    <row r="3066" spans="4:4">
      <c r="D3066" s="258"/>
    </row>
    <row r="3067" spans="4:4">
      <c r="D3067" s="258"/>
    </row>
    <row r="3068" spans="4:4">
      <c r="D3068" s="258"/>
    </row>
    <row r="3069" spans="4:4">
      <c r="D3069" s="258"/>
    </row>
    <row r="3070" spans="4:4">
      <c r="D3070" s="258"/>
    </row>
    <row r="3071" spans="4:4">
      <c r="D3071" s="258"/>
    </row>
    <row r="3072" spans="4:4">
      <c r="D3072" s="258"/>
    </row>
    <row r="3073" spans="4:4">
      <c r="D3073" s="258"/>
    </row>
    <row r="3074" spans="4:4">
      <c r="D3074" s="258"/>
    </row>
    <row r="3075" spans="4:4">
      <c r="D3075" s="258"/>
    </row>
    <row r="3076" spans="4:4">
      <c r="D3076" s="258"/>
    </row>
    <row r="3077" spans="4:4">
      <c r="D3077" s="258"/>
    </row>
    <row r="3078" spans="4:4">
      <c r="D3078" s="258"/>
    </row>
    <row r="3079" spans="4:4">
      <c r="D3079" s="258"/>
    </row>
    <row r="3080" spans="4:4">
      <c r="D3080" s="258"/>
    </row>
    <row r="3081" spans="4:4">
      <c r="D3081" s="258"/>
    </row>
    <row r="3082" spans="4:4">
      <c r="D3082" s="258"/>
    </row>
    <row r="3083" spans="4:4">
      <c r="D3083" s="258"/>
    </row>
    <row r="3084" spans="4:4">
      <c r="D3084" s="258"/>
    </row>
    <row r="3085" spans="4:4">
      <c r="D3085" s="258"/>
    </row>
    <row r="3086" spans="4:4">
      <c r="D3086" s="258"/>
    </row>
    <row r="3087" spans="4:4">
      <c r="D3087" s="258"/>
    </row>
    <row r="3088" spans="4:4">
      <c r="D3088" s="258"/>
    </row>
    <row r="3089" spans="4:4">
      <c r="D3089" s="258"/>
    </row>
    <row r="3090" spans="4:4">
      <c r="D3090" s="258"/>
    </row>
    <row r="3091" spans="4:4">
      <c r="D3091" s="258"/>
    </row>
    <row r="3092" spans="4:4">
      <c r="D3092" s="258"/>
    </row>
    <row r="3093" spans="4:4">
      <c r="D3093" s="258"/>
    </row>
    <row r="3094" spans="4:4">
      <c r="D3094" s="258"/>
    </row>
    <row r="3095" spans="4:4">
      <c r="D3095" s="258"/>
    </row>
    <row r="3096" spans="4:4">
      <c r="D3096" s="258"/>
    </row>
    <row r="3097" spans="4:4">
      <c r="D3097" s="258"/>
    </row>
    <row r="3098" spans="4:4">
      <c r="D3098" s="258"/>
    </row>
    <row r="3099" spans="4:4">
      <c r="D3099" s="258"/>
    </row>
    <row r="3100" spans="4:4">
      <c r="D3100" s="258"/>
    </row>
    <row r="3101" spans="4:4">
      <c r="D3101" s="258"/>
    </row>
    <row r="3102" spans="4:4">
      <c r="D3102" s="258"/>
    </row>
    <row r="3103" spans="4:4">
      <c r="D3103" s="258"/>
    </row>
    <row r="3104" spans="4:4">
      <c r="D3104" s="258"/>
    </row>
    <row r="3105" spans="4:4">
      <c r="D3105" s="258"/>
    </row>
    <row r="3106" spans="4:4">
      <c r="D3106" s="258"/>
    </row>
    <row r="3107" spans="4:4">
      <c r="D3107" s="258"/>
    </row>
    <row r="3108" spans="4:4">
      <c r="D3108" s="258"/>
    </row>
    <row r="3109" spans="4:4">
      <c r="D3109" s="258"/>
    </row>
    <row r="3110" spans="4:4">
      <c r="D3110" s="258"/>
    </row>
    <row r="3111" spans="4:4">
      <c r="D3111" s="258"/>
    </row>
    <row r="3112" spans="4:4">
      <c r="D3112" s="258"/>
    </row>
    <row r="3113" spans="4:4">
      <c r="D3113" s="258"/>
    </row>
    <row r="3114" spans="4:4">
      <c r="D3114" s="258"/>
    </row>
    <row r="3115" spans="4:4">
      <c r="D3115" s="258"/>
    </row>
    <row r="3116" spans="4:4">
      <c r="D3116" s="258"/>
    </row>
    <row r="3117" spans="4:4">
      <c r="D3117" s="258"/>
    </row>
    <row r="3118" spans="4:4">
      <c r="D3118" s="258"/>
    </row>
    <row r="3119" spans="4:4">
      <c r="D3119" s="258"/>
    </row>
    <row r="3120" spans="4:4">
      <c r="D3120" s="258"/>
    </row>
    <row r="3121" spans="4:4">
      <c r="D3121" s="258"/>
    </row>
    <row r="3122" spans="4:4">
      <c r="D3122" s="258"/>
    </row>
    <row r="3123" spans="4:4">
      <c r="D3123" s="258"/>
    </row>
    <row r="3124" spans="4:4">
      <c r="D3124" s="258"/>
    </row>
    <row r="3125" spans="4:4">
      <c r="D3125" s="258"/>
    </row>
    <row r="3126" spans="4:4">
      <c r="D3126" s="258"/>
    </row>
    <row r="3127" spans="4:4">
      <c r="D3127" s="258"/>
    </row>
    <row r="3128" spans="4:4">
      <c r="D3128" s="258"/>
    </row>
    <row r="3129" spans="4:4">
      <c r="D3129" s="258"/>
    </row>
    <row r="3130" spans="4:4">
      <c r="D3130" s="258"/>
    </row>
    <row r="3131" spans="4:4">
      <c r="D3131" s="258"/>
    </row>
    <row r="3132" spans="4:4">
      <c r="D3132" s="258"/>
    </row>
    <row r="3133" spans="4:4">
      <c r="D3133" s="258"/>
    </row>
    <row r="3134" spans="4:4">
      <c r="D3134" s="258"/>
    </row>
    <row r="3135" spans="4:4">
      <c r="D3135" s="258"/>
    </row>
    <row r="3136" spans="4:4">
      <c r="D3136" s="258"/>
    </row>
    <row r="3137" spans="4:4">
      <c r="D3137" s="258"/>
    </row>
    <row r="3138" spans="4:4">
      <c r="D3138" s="258"/>
    </row>
    <row r="3139" spans="4:4">
      <c r="D3139" s="258"/>
    </row>
    <row r="3140" spans="4:4">
      <c r="D3140" s="258"/>
    </row>
    <row r="3141" spans="4:4">
      <c r="D3141" s="258"/>
    </row>
    <row r="3142" spans="4:4">
      <c r="D3142" s="258"/>
    </row>
    <row r="3143" spans="4:4">
      <c r="D3143" s="258"/>
    </row>
    <row r="3144" spans="4:4">
      <c r="D3144" s="258"/>
    </row>
    <row r="3145" spans="4:4">
      <c r="D3145" s="258"/>
    </row>
    <row r="3146" spans="4:4">
      <c r="D3146" s="258"/>
    </row>
    <row r="3147" spans="4:4">
      <c r="D3147" s="258"/>
    </row>
    <row r="3148" spans="4:4">
      <c r="D3148" s="258"/>
    </row>
    <row r="3149" spans="4:4">
      <c r="D3149" s="258"/>
    </row>
    <row r="3150" spans="4:4">
      <c r="D3150" s="258"/>
    </row>
    <row r="3151" spans="4:4">
      <c r="D3151" s="258"/>
    </row>
    <row r="3152" spans="4:4">
      <c r="D3152" s="258"/>
    </row>
    <row r="3153" spans="4:4">
      <c r="D3153" s="258"/>
    </row>
    <row r="3154" spans="4:4">
      <c r="D3154" s="258"/>
    </row>
    <row r="3155" spans="4:4">
      <c r="D3155" s="258"/>
    </row>
    <row r="3156" spans="4:4">
      <c r="D3156" s="258"/>
    </row>
    <row r="3157" spans="4:4">
      <c r="D3157" s="258"/>
    </row>
    <row r="3158" spans="4:4">
      <c r="D3158" s="258"/>
    </row>
    <row r="3159" spans="4:4">
      <c r="D3159" s="258"/>
    </row>
    <row r="3160" spans="4:4">
      <c r="D3160" s="258"/>
    </row>
    <row r="3161" spans="4:4">
      <c r="D3161" s="258"/>
    </row>
    <row r="3162" spans="4:4">
      <c r="D3162" s="258"/>
    </row>
    <row r="3163" spans="4:4">
      <c r="D3163" s="258"/>
    </row>
    <row r="3164" spans="4:4">
      <c r="D3164" s="258"/>
    </row>
    <row r="3165" spans="4:4">
      <c r="D3165" s="258"/>
    </row>
    <row r="3166" spans="4:4">
      <c r="D3166" s="258"/>
    </row>
    <row r="3167" spans="4:4">
      <c r="D3167" s="258"/>
    </row>
    <row r="3168" spans="4:4">
      <c r="D3168" s="258"/>
    </row>
    <row r="3169" spans="4:4">
      <c r="D3169" s="258"/>
    </row>
    <row r="3170" spans="4:4">
      <c r="D3170" s="258"/>
    </row>
    <row r="3171" spans="4:4">
      <c r="D3171" s="258"/>
    </row>
    <row r="3172" spans="4:4">
      <c r="D3172" s="258"/>
    </row>
    <row r="3173" spans="4:4">
      <c r="D3173" s="258"/>
    </row>
    <row r="3174" spans="4:4">
      <c r="D3174" s="258"/>
    </row>
    <row r="3175" spans="4:4">
      <c r="D3175" s="258"/>
    </row>
    <row r="3176" spans="4:4">
      <c r="D3176" s="258"/>
    </row>
    <row r="3177" spans="4:4">
      <c r="D3177" s="258"/>
    </row>
    <row r="3178" spans="4:4">
      <c r="D3178" s="258"/>
    </row>
    <row r="3179" spans="4:4">
      <c r="D3179" s="258"/>
    </row>
    <row r="3180" spans="4:4">
      <c r="D3180" s="258"/>
    </row>
    <row r="3181" spans="4:4">
      <c r="D3181" s="258"/>
    </row>
    <row r="3182" spans="4:4">
      <c r="D3182" s="258"/>
    </row>
    <row r="3183" spans="4:4">
      <c r="D3183" s="258"/>
    </row>
    <row r="3184" spans="4:4">
      <c r="D3184" s="258"/>
    </row>
    <row r="3185" spans="4:4">
      <c r="D3185" s="258"/>
    </row>
    <row r="3186" spans="4:4">
      <c r="D3186" s="258"/>
    </row>
    <row r="3187" spans="4:4">
      <c r="D3187" s="258"/>
    </row>
    <row r="3188" spans="4:4">
      <c r="D3188" s="258"/>
    </row>
    <row r="3189" spans="4:4">
      <c r="D3189" s="258"/>
    </row>
    <row r="3190" spans="4:4">
      <c r="D3190" s="258"/>
    </row>
    <row r="3191" spans="4:4">
      <c r="D3191" s="258"/>
    </row>
    <row r="3192" spans="4:4">
      <c r="D3192" s="258"/>
    </row>
    <row r="3193" spans="4:4">
      <c r="D3193" s="258"/>
    </row>
    <row r="3194" spans="4:4">
      <c r="D3194" s="258"/>
    </row>
    <row r="3195" spans="4:4">
      <c r="D3195" s="258"/>
    </row>
    <row r="3196" spans="4:4">
      <c r="D3196" s="258"/>
    </row>
    <row r="3197" spans="4:4">
      <c r="D3197" s="258"/>
    </row>
    <row r="3198" spans="4:4">
      <c r="D3198" s="258"/>
    </row>
    <row r="3199" spans="4:4">
      <c r="D3199" s="258"/>
    </row>
    <row r="3200" spans="4:4">
      <c r="D3200" s="258"/>
    </row>
    <row r="3201" spans="4:4">
      <c r="D3201" s="258"/>
    </row>
    <row r="3202" spans="4:4">
      <c r="D3202" s="258"/>
    </row>
    <row r="3203" spans="4:4">
      <c r="D3203" s="258"/>
    </row>
    <row r="3204" spans="4:4">
      <c r="D3204" s="258"/>
    </row>
    <row r="3205" spans="4:4">
      <c r="D3205" s="258"/>
    </row>
    <row r="3206" spans="4:4">
      <c r="D3206" s="258"/>
    </row>
    <row r="3207" spans="4:4">
      <c r="D3207" s="258"/>
    </row>
    <row r="3208" spans="4:4">
      <c r="D3208" s="258"/>
    </row>
    <row r="3209" spans="4:4">
      <c r="D3209" s="258"/>
    </row>
    <row r="3210" spans="4:4">
      <c r="D3210" s="258"/>
    </row>
    <row r="3211" spans="4:4">
      <c r="D3211" s="258"/>
    </row>
    <row r="3212" spans="4:4">
      <c r="D3212" s="258"/>
    </row>
    <row r="3213" spans="4:4">
      <c r="D3213" s="258"/>
    </row>
    <row r="3214" spans="4:4">
      <c r="D3214" s="258"/>
    </row>
    <row r="3215" spans="4:4">
      <c r="D3215" s="258"/>
    </row>
    <row r="3216" spans="4:4">
      <c r="D3216" s="258"/>
    </row>
    <row r="3217" spans="4:4">
      <c r="D3217" s="258"/>
    </row>
    <row r="3218" spans="4:4">
      <c r="D3218" s="258"/>
    </row>
    <row r="3219" spans="4:4">
      <c r="D3219" s="258"/>
    </row>
    <row r="3220" spans="4:4">
      <c r="D3220" s="258"/>
    </row>
    <row r="3221" spans="4:4">
      <c r="D3221" s="258"/>
    </row>
    <row r="3222" spans="4:4">
      <c r="D3222" s="258"/>
    </row>
    <row r="3223" spans="4:4">
      <c r="D3223" s="258"/>
    </row>
    <row r="3224" spans="4:4">
      <c r="D3224" s="258"/>
    </row>
    <row r="3225" spans="4:4">
      <c r="D3225" s="258"/>
    </row>
    <row r="3226" spans="4:4">
      <c r="D3226" s="258"/>
    </row>
    <row r="3227" spans="4:4">
      <c r="D3227" s="258"/>
    </row>
    <row r="3228" spans="4:4">
      <c r="D3228" s="258"/>
    </row>
    <row r="3229" spans="4:4">
      <c r="D3229" s="258"/>
    </row>
    <row r="3230" spans="4:4">
      <c r="D3230" s="258"/>
    </row>
    <row r="3231" spans="4:4">
      <c r="D3231" s="258"/>
    </row>
    <row r="3232" spans="4:4">
      <c r="D3232" s="258"/>
    </row>
    <row r="3233" spans="4:4">
      <c r="D3233" s="258"/>
    </row>
    <row r="3234" spans="4:4">
      <c r="D3234" s="258"/>
    </row>
    <row r="3235" spans="4:4">
      <c r="D3235" s="258"/>
    </row>
    <row r="3236" spans="4:4">
      <c r="D3236" s="258"/>
    </row>
    <row r="3237" spans="4:4">
      <c r="D3237" s="258"/>
    </row>
    <row r="3238" spans="4:4">
      <c r="D3238" s="258"/>
    </row>
    <row r="3239" spans="4:4">
      <c r="D3239" s="258"/>
    </row>
    <row r="3240" spans="4:4">
      <c r="D3240" s="258"/>
    </row>
    <row r="3241" spans="4:4">
      <c r="D3241" s="258"/>
    </row>
    <row r="3242" spans="4:4">
      <c r="D3242" s="258"/>
    </row>
    <row r="3243" spans="4:4">
      <c r="D3243" s="258"/>
    </row>
    <row r="3244" spans="4:4">
      <c r="D3244" s="258"/>
    </row>
    <row r="3245" spans="4:4">
      <c r="D3245" s="258"/>
    </row>
    <row r="3246" spans="4:4">
      <c r="D3246" s="258"/>
    </row>
    <row r="3247" spans="4:4">
      <c r="D3247" s="258"/>
    </row>
    <row r="3248" spans="4:4">
      <c r="D3248" s="258"/>
    </row>
    <row r="3249" spans="4:4">
      <c r="D3249" s="258"/>
    </row>
    <row r="3250" spans="4:4">
      <c r="D3250" s="258"/>
    </row>
    <row r="3251" spans="4:4">
      <c r="D3251" s="258"/>
    </row>
    <row r="3252" spans="4:4">
      <c r="D3252" s="258"/>
    </row>
    <row r="3253" spans="4:4">
      <c r="D3253" s="258"/>
    </row>
    <row r="3254" spans="4:4">
      <c r="D3254" s="258"/>
    </row>
    <row r="3255" spans="4:4">
      <c r="D3255" s="258"/>
    </row>
    <row r="3256" spans="4:4">
      <c r="D3256" s="258"/>
    </row>
    <row r="3257" spans="4:4">
      <c r="D3257" s="258"/>
    </row>
    <row r="3258" spans="4:4">
      <c r="D3258" s="258"/>
    </row>
    <row r="3259" spans="4:4">
      <c r="D3259" s="258"/>
    </row>
    <row r="3260" spans="4:4">
      <c r="D3260" s="258"/>
    </row>
    <row r="3261" spans="4:4">
      <c r="D3261" s="258"/>
    </row>
    <row r="3262" spans="4:4">
      <c r="D3262" s="258"/>
    </row>
    <row r="3263" spans="4:4">
      <c r="D3263" s="258"/>
    </row>
    <row r="3264" spans="4:4">
      <c r="D3264" s="258"/>
    </row>
    <row r="3265" spans="4:4">
      <c r="D3265" s="258"/>
    </row>
    <row r="3266" spans="4:4">
      <c r="D3266" s="258"/>
    </row>
    <row r="3267" spans="4:4">
      <c r="D3267" s="258"/>
    </row>
    <row r="3268" spans="4:4">
      <c r="D3268" s="258"/>
    </row>
    <row r="3269" spans="4:4">
      <c r="D3269" s="258"/>
    </row>
    <row r="3270" spans="4:4">
      <c r="D3270" s="258"/>
    </row>
    <row r="3271" spans="4:4">
      <c r="D3271" s="258"/>
    </row>
    <row r="3272" spans="4:4">
      <c r="D3272" s="258"/>
    </row>
    <row r="3273" spans="4:4">
      <c r="D3273" s="258"/>
    </row>
    <row r="3274" spans="4:4">
      <c r="D3274" s="258"/>
    </row>
    <row r="3275" spans="4:4">
      <c r="D3275" s="258"/>
    </row>
    <row r="3276" spans="4:4">
      <c r="D3276" s="258"/>
    </row>
    <row r="3277" spans="4:4">
      <c r="D3277" s="258"/>
    </row>
    <row r="3278" spans="4:4">
      <c r="D3278" s="258"/>
    </row>
    <row r="3279" spans="4:4">
      <c r="D3279" s="258"/>
    </row>
    <row r="3280" spans="4:4">
      <c r="D3280" s="258"/>
    </row>
    <row r="3281" spans="4:4">
      <c r="D3281" s="258"/>
    </row>
    <row r="3282" spans="4:4">
      <c r="D3282" s="258"/>
    </row>
    <row r="3283" spans="4:4">
      <c r="D3283" s="258"/>
    </row>
    <row r="3284" spans="4:4">
      <c r="D3284" s="258"/>
    </row>
    <row r="3285" spans="4:4">
      <c r="D3285" s="258"/>
    </row>
    <row r="3286" spans="4:4">
      <c r="D3286" s="258"/>
    </row>
    <row r="3287" spans="4:4">
      <c r="D3287" s="258"/>
    </row>
    <row r="3288" spans="4:4">
      <c r="D3288" s="258"/>
    </row>
    <row r="3289" spans="4:4">
      <c r="D3289" s="258"/>
    </row>
    <row r="3290" spans="4:4">
      <c r="D3290" s="258"/>
    </row>
    <row r="3291" spans="4:4">
      <c r="D3291" s="258"/>
    </row>
    <row r="3292" spans="4:4">
      <c r="D3292" s="258"/>
    </row>
    <row r="3293" spans="4:4">
      <c r="D3293" s="258"/>
    </row>
    <row r="3294" spans="4:4">
      <c r="D3294" s="258"/>
    </row>
    <row r="3295" spans="4:4">
      <c r="D3295" s="258"/>
    </row>
    <row r="3296" spans="4:4">
      <c r="D3296" s="258"/>
    </row>
    <row r="3297" spans="4:4">
      <c r="D3297" s="258"/>
    </row>
    <row r="3298" spans="4:4">
      <c r="D3298" s="258"/>
    </row>
    <row r="3299" spans="4:4">
      <c r="D3299" s="258"/>
    </row>
    <row r="3300" spans="4:4">
      <c r="D3300" s="258"/>
    </row>
    <row r="3301" spans="4:4">
      <c r="D3301" s="258"/>
    </row>
    <row r="3302" spans="4:4">
      <c r="D3302" s="258"/>
    </row>
    <row r="3303" spans="4:4">
      <c r="D3303" s="258"/>
    </row>
    <row r="3304" spans="4:4">
      <c r="D3304" s="258"/>
    </row>
    <row r="3305" spans="4:4">
      <c r="D3305" s="258"/>
    </row>
    <row r="3306" spans="4:4">
      <c r="D3306" s="258"/>
    </row>
    <row r="3307" spans="4:4">
      <c r="D3307" s="258"/>
    </row>
    <row r="3308" spans="4:4">
      <c r="D3308" s="258"/>
    </row>
    <row r="3309" spans="4:4">
      <c r="D3309" s="258"/>
    </row>
    <row r="3310" spans="4:4">
      <c r="D3310" s="258"/>
    </row>
    <row r="3311" spans="4:4">
      <c r="D3311" s="258"/>
    </row>
    <row r="3312" spans="4:4">
      <c r="D3312" s="258"/>
    </row>
    <row r="3313" spans="4:4">
      <c r="D3313" s="258"/>
    </row>
    <row r="3314" spans="4:4">
      <c r="D3314" s="258"/>
    </row>
    <row r="3315" spans="4:4">
      <c r="D3315" s="258"/>
    </row>
    <row r="3316" spans="4:4">
      <c r="D3316" s="258"/>
    </row>
    <row r="3317" spans="4:4">
      <c r="D3317" s="258"/>
    </row>
    <row r="3318" spans="4:4">
      <c r="D3318" s="258"/>
    </row>
    <row r="3319" spans="4:4">
      <c r="D3319" s="258"/>
    </row>
    <row r="3320" spans="4:4">
      <c r="D3320" s="258"/>
    </row>
    <row r="3321" spans="4:4">
      <c r="D3321" s="258"/>
    </row>
    <row r="3322" spans="4:4">
      <c r="D3322" s="258"/>
    </row>
    <row r="3323" spans="4:4">
      <c r="D3323" s="258"/>
    </row>
    <row r="3324" spans="4:4">
      <c r="D3324" s="258"/>
    </row>
    <row r="3325" spans="4:4">
      <c r="D3325" s="258"/>
    </row>
    <row r="3326" spans="4:4">
      <c r="D3326" s="258"/>
    </row>
    <row r="3327" spans="4:4">
      <c r="D3327" s="258"/>
    </row>
    <row r="3328" spans="4:4">
      <c r="D3328" s="258"/>
    </row>
    <row r="3329" spans="4:4">
      <c r="D3329" s="258"/>
    </row>
    <row r="3330" spans="4:4">
      <c r="D3330" s="258"/>
    </row>
    <row r="3331" spans="4:4">
      <c r="D3331" s="258"/>
    </row>
    <row r="3332" spans="4:4">
      <c r="D3332" s="258"/>
    </row>
    <row r="3333" spans="4:4">
      <c r="D3333" s="258"/>
    </row>
    <row r="3334" spans="4:4">
      <c r="D3334" s="258"/>
    </row>
    <row r="3335" spans="4:4">
      <c r="D3335" s="258"/>
    </row>
    <row r="3336" spans="4:4">
      <c r="D3336" s="258"/>
    </row>
    <row r="3337" spans="4:4">
      <c r="D3337" s="258"/>
    </row>
    <row r="3338" spans="4:4">
      <c r="D3338" s="258"/>
    </row>
    <row r="3339" spans="4:4">
      <c r="D3339" s="258"/>
    </row>
    <row r="3340" spans="4:4">
      <c r="D3340" s="258"/>
    </row>
    <row r="3341" spans="4:4">
      <c r="D3341" s="258"/>
    </row>
    <row r="3342" spans="4:4">
      <c r="D3342" s="258"/>
    </row>
    <row r="3343" spans="4:4">
      <c r="D3343" s="258"/>
    </row>
    <row r="3344" spans="4:4">
      <c r="D3344" s="258"/>
    </row>
    <row r="3345" spans="4:4">
      <c r="D3345" s="258"/>
    </row>
    <row r="3346" spans="4:4">
      <c r="D3346" s="258"/>
    </row>
    <row r="3347" spans="4:4">
      <c r="D3347" s="258"/>
    </row>
    <row r="3348" spans="4:4">
      <c r="D3348" s="258"/>
    </row>
    <row r="3349" spans="4:4">
      <c r="D3349" s="258"/>
    </row>
    <row r="3350" spans="4:4">
      <c r="D3350" s="258"/>
    </row>
    <row r="3351" spans="4:4">
      <c r="D3351" s="258"/>
    </row>
    <row r="3352" spans="4:4">
      <c r="D3352" s="258"/>
    </row>
    <row r="3353" spans="4:4">
      <c r="D3353" s="258"/>
    </row>
    <row r="3354" spans="4:4">
      <c r="D3354" s="258"/>
    </row>
    <row r="3355" spans="4:4">
      <c r="D3355" s="258"/>
    </row>
    <row r="3356" spans="4:4">
      <c r="D3356" s="258"/>
    </row>
    <row r="3357" spans="4:4">
      <c r="D3357" s="258"/>
    </row>
    <row r="3358" spans="4:4">
      <c r="D3358" s="258"/>
    </row>
    <row r="3359" spans="4:4">
      <c r="D3359" s="258"/>
    </row>
    <row r="3360" spans="4:4">
      <c r="D3360" s="258"/>
    </row>
    <row r="3361" spans="4:4">
      <c r="D3361" s="258"/>
    </row>
    <row r="3362" spans="4:4">
      <c r="D3362" s="258"/>
    </row>
    <row r="3363" spans="4:4">
      <c r="D3363" s="258"/>
    </row>
    <row r="3364" spans="4:4">
      <c r="D3364" s="258"/>
    </row>
    <row r="3365" spans="4:4">
      <c r="D3365" s="258"/>
    </row>
    <row r="3366" spans="4:4">
      <c r="D3366" s="258"/>
    </row>
    <row r="3367" spans="4:4">
      <c r="D3367" s="258"/>
    </row>
    <row r="3368" spans="4:4">
      <c r="D3368" s="258"/>
    </row>
    <row r="3369" spans="4:4">
      <c r="D3369" s="258"/>
    </row>
    <row r="3370" spans="4:4">
      <c r="D3370" s="258"/>
    </row>
    <row r="3371" spans="4:4">
      <c r="D3371" s="258"/>
    </row>
    <row r="3372" spans="4:4">
      <c r="D3372" s="258"/>
    </row>
    <row r="3373" spans="4:4">
      <c r="D3373" s="258"/>
    </row>
    <row r="3374" spans="4:4">
      <c r="D3374" s="258"/>
    </row>
    <row r="3375" spans="4:4">
      <c r="D3375" s="258"/>
    </row>
    <row r="3376" spans="4:4">
      <c r="D3376" s="258"/>
    </row>
    <row r="3377" spans="4:4">
      <c r="D3377" s="258"/>
    </row>
    <row r="3378" spans="4:4">
      <c r="D3378" s="258"/>
    </row>
    <row r="3379" spans="4:4">
      <c r="D3379" s="258"/>
    </row>
    <row r="3380" spans="4:4">
      <c r="D3380" s="258"/>
    </row>
    <row r="3381" spans="4:4">
      <c r="D3381" s="258"/>
    </row>
    <row r="3382" spans="4:4">
      <c r="D3382" s="258"/>
    </row>
    <row r="3383" spans="4:4">
      <c r="D3383" s="258"/>
    </row>
    <row r="3384" spans="4:4">
      <c r="D3384" s="258"/>
    </row>
    <row r="3385" spans="4:4">
      <c r="D3385" s="258"/>
    </row>
    <row r="3386" spans="4:4">
      <c r="D3386" s="258"/>
    </row>
    <row r="3387" spans="4:4">
      <c r="D3387" s="258"/>
    </row>
    <row r="3388" spans="4:4">
      <c r="D3388" s="258"/>
    </row>
    <row r="3389" spans="4:4">
      <c r="D3389" s="258"/>
    </row>
    <row r="3390" spans="4:4">
      <c r="D3390" s="258"/>
    </row>
    <row r="3391" spans="4:4">
      <c r="D3391" s="258"/>
    </row>
    <row r="3392" spans="4:4">
      <c r="D3392" s="258"/>
    </row>
    <row r="3393" spans="4:4">
      <c r="D3393" s="258"/>
    </row>
    <row r="3394" spans="4:4">
      <c r="D3394" s="258"/>
    </row>
    <row r="3395" spans="4:4">
      <c r="D3395" s="258"/>
    </row>
    <row r="3396" spans="4:4">
      <c r="D3396" s="258"/>
    </row>
    <row r="3397" spans="4:4">
      <c r="D3397" s="258"/>
    </row>
    <row r="3398" spans="4:4">
      <c r="D3398" s="258"/>
    </row>
    <row r="3399" spans="4:4">
      <c r="D3399" s="258"/>
    </row>
    <row r="3400" spans="4:4">
      <c r="D3400" s="258"/>
    </row>
    <row r="3401" spans="4:4">
      <c r="D3401" s="258"/>
    </row>
    <row r="3402" spans="4:4">
      <c r="D3402" s="258"/>
    </row>
    <row r="3403" spans="4:4">
      <c r="D3403" s="258"/>
    </row>
    <row r="3404" spans="4:4">
      <c r="D3404" s="258"/>
    </row>
    <row r="3405" spans="4:4">
      <c r="D3405" s="258"/>
    </row>
    <row r="3406" spans="4:4">
      <c r="D3406" s="258"/>
    </row>
    <row r="3407" spans="4:4">
      <c r="D3407" s="258"/>
    </row>
    <row r="3408" spans="4:4">
      <c r="D3408" s="258"/>
    </row>
    <row r="3409" spans="4:4">
      <c r="D3409" s="258"/>
    </row>
    <row r="3410" spans="4:4">
      <c r="D3410" s="258"/>
    </row>
    <row r="3411" spans="4:4">
      <c r="D3411" s="258"/>
    </row>
    <row r="3412" spans="4:4">
      <c r="D3412" s="258"/>
    </row>
    <row r="3413" spans="4:4">
      <c r="D3413" s="258"/>
    </row>
    <row r="3414" spans="4:4">
      <c r="D3414" s="258"/>
    </row>
    <row r="3415" spans="4:4">
      <c r="D3415" s="258"/>
    </row>
    <row r="3416" spans="4:4">
      <c r="D3416" s="258"/>
    </row>
    <row r="3417" spans="4:4">
      <c r="D3417" s="258"/>
    </row>
    <row r="3418" spans="4:4">
      <c r="D3418" s="258"/>
    </row>
    <row r="3419" spans="4:4">
      <c r="D3419" s="258"/>
    </row>
    <row r="3420" spans="4:4">
      <c r="D3420" s="258"/>
    </row>
    <row r="3421" spans="4:4">
      <c r="D3421" s="258"/>
    </row>
    <row r="3422" spans="4:4">
      <c r="D3422" s="258"/>
    </row>
    <row r="3423" spans="4:4">
      <c r="D3423" s="258"/>
    </row>
    <row r="3424" spans="4:4">
      <c r="D3424" s="258"/>
    </row>
    <row r="3425" spans="4:4">
      <c r="D3425" s="258"/>
    </row>
    <row r="3426" spans="4:4">
      <c r="D3426" s="258"/>
    </row>
    <row r="3427" spans="4:4">
      <c r="D3427" s="258"/>
    </row>
    <row r="3428" spans="4:4">
      <c r="D3428" s="258"/>
    </row>
    <row r="3429" spans="4:4">
      <c r="D3429" s="258"/>
    </row>
    <row r="3430" spans="4:4">
      <c r="D3430" s="258"/>
    </row>
    <row r="3431" spans="4:4">
      <c r="D3431" s="258"/>
    </row>
    <row r="3432" spans="4:4">
      <c r="D3432" s="258"/>
    </row>
    <row r="3433" spans="4:4">
      <c r="D3433" s="258"/>
    </row>
    <row r="3434" spans="4:4">
      <c r="D3434" s="258"/>
    </row>
    <row r="3435" spans="4:4">
      <c r="D3435" s="258"/>
    </row>
    <row r="3436" spans="4:4">
      <c r="D3436" s="258"/>
    </row>
    <row r="3437" spans="4:4">
      <c r="D3437" s="258"/>
    </row>
    <row r="3438" spans="4:4">
      <c r="D3438" s="258"/>
    </row>
    <row r="3439" spans="4:4">
      <c r="D3439" s="258"/>
    </row>
    <row r="3440" spans="4:4">
      <c r="D3440" s="258"/>
    </row>
    <row r="3441" spans="4:4">
      <c r="D3441" s="258"/>
    </row>
    <row r="3442" spans="4:4">
      <c r="D3442" s="258"/>
    </row>
    <row r="3443" spans="4:4">
      <c r="D3443" s="258"/>
    </row>
    <row r="3444" spans="4:4">
      <c r="D3444" s="258"/>
    </row>
    <row r="3445" spans="4:4">
      <c r="D3445" s="258"/>
    </row>
    <row r="3446" spans="4:4">
      <c r="D3446" s="258"/>
    </row>
    <row r="3447" spans="4:4">
      <c r="D3447" s="258"/>
    </row>
    <row r="3448" spans="4:4">
      <c r="D3448" s="258"/>
    </row>
    <row r="3449" spans="4:4">
      <c r="D3449" s="258"/>
    </row>
    <row r="3450" spans="4:4">
      <c r="D3450" s="258"/>
    </row>
    <row r="3451" spans="4:4">
      <c r="D3451" s="258"/>
    </row>
    <row r="3452" spans="4:4">
      <c r="D3452" s="258"/>
    </row>
    <row r="3453" spans="4:4">
      <c r="D3453" s="258"/>
    </row>
    <row r="3454" spans="4:4">
      <c r="D3454" s="258"/>
    </row>
    <row r="3455" spans="4:4">
      <c r="D3455" s="258"/>
    </row>
    <row r="3456" spans="4:4">
      <c r="D3456" s="258"/>
    </row>
    <row r="3457" spans="4:4">
      <c r="D3457" s="258"/>
    </row>
    <row r="3458" spans="4:4">
      <c r="D3458" s="258"/>
    </row>
    <row r="3459" spans="4:4">
      <c r="D3459" s="258"/>
    </row>
    <row r="3460" spans="4:4">
      <c r="D3460" s="258"/>
    </row>
    <row r="3461" spans="4:4">
      <c r="D3461" s="258"/>
    </row>
    <row r="3462" spans="4:4">
      <c r="D3462" s="258"/>
    </row>
    <row r="3463" spans="4:4">
      <c r="D3463" s="258"/>
    </row>
    <row r="3464" spans="4:4">
      <c r="D3464" s="258"/>
    </row>
    <row r="3465" spans="4:4">
      <c r="D3465" s="258"/>
    </row>
    <row r="3466" spans="4:4">
      <c r="D3466" s="258"/>
    </row>
    <row r="3467" spans="4:4">
      <c r="D3467" s="258"/>
    </row>
    <row r="3468" spans="4:4">
      <c r="D3468" s="258"/>
    </row>
    <row r="3469" spans="4:4">
      <c r="D3469" s="258"/>
    </row>
    <row r="3470" spans="4:4">
      <c r="D3470" s="258"/>
    </row>
    <row r="3471" spans="4:4">
      <c r="D3471" s="258"/>
    </row>
    <row r="3472" spans="4:4">
      <c r="D3472" s="258"/>
    </row>
    <row r="3473" spans="4:4">
      <c r="D3473" s="258"/>
    </row>
    <row r="3474" spans="4:4">
      <c r="D3474" s="258"/>
    </row>
    <row r="3475" spans="4:4">
      <c r="D3475" s="258"/>
    </row>
    <row r="3476" spans="4:4">
      <c r="D3476" s="258"/>
    </row>
    <row r="3477" spans="4:4">
      <c r="D3477" s="258"/>
    </row>
    <row r="3478" spans="4:4">
      <c r="D3478" s="258"/>
    </row>
    <row r="3479" spans="4:4">
      <c r="D3479" s="258"/>
    </row>
    <row r="3480" spans="4:4">
      <c r="D3480" s="258"/>
    </row>
    <row r="3481" spans="4:4">
      <c r="D3481" s="258"/>
    </row>
    <row r="3482" spans="4:4">
      <c r="D3482" s="258"/>
    </row>
    <row r="3483" spans="4:4">
      <c r="D3483" s="258"/>
    </row>
    <row r="3484" spans="4:4">
      <c r="D3484" s="258"/>
    </row>
    <row r="3485" spans="4:4">
      <c r="D3485" s="258"/>
    </row>
    <row r="3486" spans="4:4">
      <c r="D3486" s="258"/>
    </row>
    <row r="3487" spans="4:4">
      <c r="D3487" s="258"/>
    </row>
    <row r="3488" spans="4:4">
      <c r="D3488" s="258"/>
    </row>
    <row r="3489" spans="4:4">
      <c r="D3489" s="258"/>
    </row>
    <row r="3490" spans="4:4">
      <c r="D3490" s="258"/>
    </row>
    <row r="3491" spans="4:4">
      <c r="D3491" s="258"/>
    </row>
    <row r="3492" spans="4:4">
      <c r="D3492" s="258"/>
    </row>
    <row r="3493" spans="4:4">
      <c r="D3493" s="258"/>
    </row>
    <row r="3494" spans="4:4">
      <c r="D3494" s="258"/>
    </row>
    <row r="3495" spans="4:4">
      <c r="D3495" s="258"/>
    </row>
    <row r="3496" spans="4:4">
      <c r="D3496" s="258"/>
    </row>
    <row r="3497" spans="4:4">
      <c r="D3497" s="258"/>
    </row>
    <row r="3498" spans="4:4">
      <c r="D3498" s="258"/>
    </row>
    <row r="3499" spans="4:4">
      <c r="D3499" s="258"/>
    </row>
    <row r="3500" spans="4:4">
      <c r="D3500" s="258"/>
    </row>
    <row r="3501" spans="4:4">
      <c r="D3501" s="258"/>
    </row>
    <row r="3502" spans="4:4">
      <c r="D3502" s="258"/>
    </row>
    <row r="3503" spans="4:4">
      <c r="D3503" s="258"/>
    </row>
    <row r="3504" spans="4:4">
      <c r="D3504" s="258"/>
    </row>
    <row r="3505" spans="4:4">
      <c r="D3505" s="258"/>
    </row>
    <row r="3506" spans="4:4">
      <c r="D3506" s="258"/>
    </row>
    <row r="3507" spans="4:4">
      <c r="D3507" s="258"/>
    </row>
    <row r="3508" spans="4:4">
      <c r="D3508" s="258"/>
    </row>
    <row r="3509" spans="4:4">
      <c r="D3509" s="258"/>
    </row>
    <row r="3510" spans="4:4">
      <c r="D3510" s="258"/>
    </row>
    <row r="3511" spans="4:4">
      <c r="D3511" s="258"/>
    </row>
    <row r="3512" spans="4:4">
      <c r="D3512" s="258"/>
    </row>
    <row r="3513" spans="4:4">
      <c r="D3513" s="258"/>
    </row>
    <row r="3514" spans="4:4">
      <c r="D3514" s="258"/>
    </row>
    <row r="3515" spans="4:4">
      <c r="D3515" s="258"/>
    </row>
    <row r="3516" spans="4:4">
      <c r="D3516" s="258"/>
    </row>
    <row r="3517" spans="4:4">
      <c r="D3517" s="258"/>
    </row>
    <row r="3518" spans="4:4">
      <c r="D3518" s="258"/>
    </row>
    <row r="3519" spans="4:4">
      <c r="D3519" s="258"/>
    </row>
    <row r="3520" spans="4:4">
      <c r="D3520" s="258"/>
    </row>
    <row r="3521" spans="4:4">
      <c r="D3521" s="258"/>
    </row>
    <row r="3522" spans="4:4">
      <c r="D3522" s="258"/>
    </row>
    <row r="3523" spans="4:4">
      <c r="D3523" s="258"/>
    </row>
    <row r="3524" spans="4:4">
      <c r="D3524" s="258"/>
    </row>
    <row r="3525" spans="4:4">
      <c r="D3525" s="258"/>
    </row>
    <row r="3526" spans="4:4">
      <c r="D3526" s="258"/>
    </row>
    <row r="3527" spans="4:4">
      <c r="D3527" s="258"/>
    </row>
    <row r="3528" spans="4:4">
      <c r="D3528" s="258"/>
    </row>
    <row r="3529" spans="4:4">
      <c r="D3529" s="258"/>
    </row>
    <row r="3530" spans="4:4">
      <c r="D3530" s="258"/>
    </row>
    <row r="3531" spans="4:4">
      <c r="D3531" s="258"/>
    </row>
    <row r="3532" spans="4:4">
      <c r="D3532" s="258"/>
    </row>
    <row r="3533" spans="4:4">
      <c r="D3533" s="258"/>
    </row>
    <row r="3534" spans="4:4">
      <c r="D3534" s="258"/>
    </row>
    <row r="3535" spans="4:4">
      <c r="D3535" s="258"/>
    </row>
    <row r="3536" spans="4:4">
      <c r="D3536" s="258"/>
    </row>
    <row r="3537" spans="4:4">
      <c r="D3537" s="258"/>
    </row>
    <row r="3538" spans="4:4">
      <c r="D3538" s="258"/>
    </row>
    <row r="3539" spans="4:4">
      <c r="D3539" s="258"/>
    </row>
    <row r="3540" spans="4:4">
      <c r="D3540" s="258"/>
    </row>
    <row r="3541" spans="4:4">
      <c r="D3541" s="258"/>
    </row>
    <row r="3542" spans="4:4">
      <c r="D3542" s="258"/>
    </row>
    <row r="3543" spans="4:4">
      <c r="D3543" s="258"/>
    </row>
    <row r="3544" spans="4:4">
      <c r="D3544" s="258"/>
    </row>
    <row r="3545" spans="4:4">
      <c r="D3545" s="258"/>
    </row>
    <row r="3546" spans="4:4">
      <c r="D3546" s="258"/>
    </row>
    <row r="3547" spans="4:4">
      <c r="D3547" s="258"/>
    </row>
    <row r="3548" spans="4:4">
      <c r="D3548" s="258"/>
    </row>
    <row r="3549" spans="4:4">
      <c r="D3549" s="258"/>
    </row>
    <row r="3550" spans="4:4">
      <c r="D3550" s="258"/>
    </row>
    <row r="3551" spans="4:4">
      <c r="D3551" s="258"/>
    </row>
    <row r="3552" spans="4:4">
      <c r="D3552" s="258"/>
    </row>
    <row r="3553" spans="4:4">
      <c r="D3553" s="258"/>
    </row>
    <row r="3554" spans="4:4">
      <c r="D3554" s="258"/>
    </row>
    <row r="3555" spans="4:4">
      <c r="D3555" s="258"/>
    </row>
    <row r="3556" spans="4:4">
      <c r="D3556" s="258"/>
    </row>
    <row r="3557" spans="4:4">
      <c r="D3557" s="258"/>
    </row>
    <row r="3558" spans="4:4">
      <c r="D3558" s="258"/>
    </row>
    <row r="3559" spans="4:4">
      <c r="D3559" s="258"/>
    </row>
    <row r="3560" spans="4:4">
      <c r="D3560" s="258"/>
    </row>
    <row r="3561" spans="4:4">
      <c r="D3561" s="258"/>
    </row>
    <row r="3562" spans="4:4">
      <c r="D3562" s="258"/>
    </row>
    <row r="3563" spans="4:4">
      <c r="D3563" s="258"/>
    </row>
    <row r="3564" spans="4:4">
      <c r="D3564" s="258"/>
    </row>
    <row r="3565" spans="4:4">
      <c r="D3565" s="258"/>
    </row>
    <row r="3566" spans="4:4">
      <c r="D3566" s="258"/>
    </row>
    <row r="3567" spans="4:4">
      <c r="D3567" s="258"/>
    </row>
    <row r="3568" spans="4:4">
      <c r="D3568" s="258"/>
    </row>
    <row r="3569" spans="4:4">
      <c r="D3569" s="258"/>
    </row>
    <row r="3570" spans="4:4">
      <c r="D3570" s="258"/>
    </row>
    <row r="3571" spans="4:4">
      <c r="D3571" s="258"/>
    </row>
    <row r="3572" spans="4:4">
      <c r="D3572" s="258"/>
    </row>
    <row r="3573" spans="4:4">
      <c r="D3573" s="258"/>
    </row>
    <row r="3574" spans="4:4">
      <c r="D3574" s="258"/>
    </row>
    <row r="3575" spans="4:4">
      <c r="D3575" s="258"/>
    </row>
    <row r="3576" spans="4:4">
      <c r="D3576" s="258"/>
    </row>
    <row r="3577" spans="4:4">
      <c r="D3577" s="258"/>
    </row>
    <row r="3578" spans="4:4">
      <c r="D3578" s="258"/>
    </row>
    <row r="3579" spans="4:4">
      <c r="D3579" s="258"/>
    </row>
    <row r="3580" spans="4:4">
      <c r="D3580" s="258"/>
    </row>
    <row r="3581" spans="4:4">
      <c r="D3581" s="258"/>
    </row>
    <row r="3582" spans="4:4">
      <c r="D3582" s="258"/>
    </row>
    <row r="3583" spans="4:4">
      <c r="D3583" s="258"/>
    </row>
    <row r="3584" spans="4:4">
      <c r="D3584" s="258"/>
    </row>
    <row r="3585" spans="4:4">
      <c r="D3585" s="258"/>
    </row>
    <row r="3586" spans="4:4">
      <c r="D3586" s="258"/>
    </row>
    <row r="3587" spans="4:4">
      <c r="D3587" s="258"/>
    </row>
    <row r="3588" spans="4:4">
      <c r="D3588" s="258"/>
    </row>
    <row r="3589" spans="4:4">
      <c r="D3589" s="258"/>
    </row>
    <row r="3590" spans="4:4">
      <c r="D3590" s="258"/>
    </row>
    <row r="3591" spans="4:4">
      <c r="D3591" s="258"/>
    </row>
    <row r="3592" spans="4:4">
      <c r="D3592" s="258"/>
    </row>
    <row r="3593" spans="4:4">
      <c r="D3593" s="258"/>
    </row>
    <row r="3594" spans="4:4">
      <c r="D3594" s="258"/>
    </row>
    <row r="3595" spans="4:4">
      <c r="D3595" s="258"/>
    </row>
    <row r="3596" spans="4:4">
      <c r="D3596" s="258"/>
    </row>
    <row r="3597" spans="4:4">
      <c r="D3597" s="258"/>
    </row>
    <row r="3598" spans="4:4">
      <c r="D3598" s="258"/>
    </row>
    <row r="3599" spans="4:4">
      <c r="D3599" s="258"/>
    </row>
    <row r="3600" spans="4:4">
      <c r="D3600" s="258"/>
    </row>
    <row r="3601" spans="4:4">
      <c r="D3601" s="258"/>
    </row>
    <row r="3602" spans="4:4">
      <c r="D3602" s="258"/>
    </row>
    <row r="3603" spans="4:4">
      <c r="D3603" s="258"/>
    </row>
    <row r="3604" spans="4:4">
      <c r="D3604" s="258"/>
    </row>
    <row r="3605" spans="4:4">
      <c r="D3605" s="258"/>
    </row>
    <row r="3606" spans="4:4">
      <c r="D3606" s="258"/>
    </row>
    <row r="3607" spans="4:4">
      <c r="D3607" s="258"/>
    </row>
    <row r="3608" spans="4:4">
      <c r="D3608" s="258"/>
    </row>
    <row r="3609" spans="4:4">
      <c r="D3609" s="258"/>
    </row>
    <row r="3610" spans="4:4">
      <c r="D3610" s="258"/>
    </row>
    <row r="3611" spans="4:4">
      <c r="D3611" s="258"/>
    </row>
    <row r="3612" spans="4:4">
      <c r="D3612" s="258"/>
    </row>
    <row r="3613" spans="4:4">
      <c r="D3613" s="258"/>
    </row>
    <row r="3614" spans="4:4">
      <c r="D3614" s="258"/>
    </row>
    <row r="3615" spans="4:4">
      <c r="D3615" s="258"/>
    </row>
    <row r="3616" spans="4:4">
      <c r="D3616" s="258"/>
    </row>
    <row r="3617" spans="4:4">
      <c r="D3617" s="258"/>
    </row>
    <row r="3618" spans="4:4">
      <c r="D3618" s="258"/>
    </row>
    <row r="3619" spans="4:4">
      <c r="D3619" s="258"/>
    </row>
    <row r="3620" spans="4:4">
      <c r="D3620" s="258"/>
    </row>
    <row r="3621" spans="4:4">
      <c r="D3621" s="258"/>
    </row>
    <row r="3622" spans="4:4">
      <c r="D3622" s="258"/>
    </row>
    <row r="3623" spans="4:4">
      <c r="D3623" s="258"/>
    </row>
    <row r="3624" spans="4:4">
      <c r="D3624" s="258"/>
    </row>
    <row r="3625" spans="4:4">
      <c r="D3625" s="258"/>
    </row>
    <row r="3626" spans="4:4">
      <c r="D3626" s="258"/>
    </row>
    <row r="3627" spans="4:4">
      <c r="D3627" s="258"/>
    </row>
    <row r="3628" spans="4:4">
      <c r="D3628" s="258"/>
    </row>
    <row r="3629" spans="4:4">
      <c r="D3629" s="258"/>
    </row>
    <row r="3630" spans="4:4">
      <c r="D3630" s="258"/>
    </row>
    <row r="3631" spans="4:4">
      <c r="D3631" s="258"/>
    </row>
    <row r="3632" spans="4:4">
      <c r="D3632" s="258"/>
    </row>
    <row r="3633" spans="4:4">
      <c r="D3633" s="258"/>
    </row>
    <row r="3634" spans="4:4">
      <c r="D3634" s="258"/>
    </row>
    <row r="3635" spans="4:4">
      <c r="D3635" s="258"/>
    </row>
    <row r="3636" spans="4:4">
      <c r="D3636" s="258"/>
    </row>
    <row r="3637" spans="4:4">
      <c r="D3637" s="258"/>
    </row>
    <row r="3638" spans="4:4">
      <c r="D3638" s="258"/>
    </row>
    <row r="3639" spans="4:4">
      <c r="D3639" s="258"/>
    </row>
    <row r="3640" spans="4:4">
      <c r="D3640" s="258"/>
    </row>
    <row r="3641" spans="4:4">
      <c r="D3641" s="258"/>
    </row>
    <row r="3642" spans="4:4">
      <c r="D3642" s="258"/>
    </row>
    <row r="3643" spans="4:4">
      <c r="D3643" s="258"/>
    </row>
    <row r="3644" spans="4:4">
      <c r="D3644" s="258"/>
    </row>
    <row r="3645" spans="4:4">
      <c r="D3645" s="258"/>
    </row>
    <row r="3646" spans="4:4">
      <c r="D3646" s="258"/>
    </row>
    <row r="3647" spans="4:4">
      <c r="D3647" s="258"/>
    </row>
    <row r="3648" spans="4:4">
      <c r="D3648" s="258"/>
    </row>
    <row r="3649" spans="4:4">
      <c r="D3649" s="258"/>
    </row>
    <row r="3650" spans="4:4">
      <c r="D3650" s="258"/>
    </row>
    <row r="3651" spans="4:4">
      <c r="D3651" s="258"/>
    </row>
    <row r="3652" spans="4:4">
      <c r="D3652" s="258"/>
    </row>
    <row r="3653" spans="4:4">
      <c r="D3653" s="258"/>
    </row>
    <row r="3654" spans="4:4">
      <c r="D3654" s="258"/>
    </row>
    <row r="3655" spans="4:4">
      <c r="D3655" s="258"/>
    </row>
    <row r="3656" spans="4:4">
      <c r="D3656" s="258"/>
    </row>
    <row r="3657" spans="4:4">
      <c r="D3657" s="258"/>
    </row>
    <row r="3658" spans="4:4">
      <c r="D3658" s="258"/>
    </row>
    <row r="3659" spans="4:4">
      <c r="D3659" s="258"/>
    </row>
    <row r="3660" spans="4:4">
      <c r="D3660" s="258"/>
    </row>
    <row r="3661" spans="4:4">
      <c r="D3661" s="258"/>
    </row>
    <row r="3662" spans="4:4">
      <c r="D3662" s="258"/>
    </row>
    <row r="3663" spans="4:4">
      <c r="D3663" s="258"/>
    </row>
    <row r="3664" spans="4:4">
      <c r="D3664" s="258"/>
    </row>
    <row r="3665" spans="4:4">
      <c r="D3665" s="258"/>
    </row>
    <row r="3666" spans="4:4">
      <c r="D3666" s="258"/>
    </row>
    <row r="3667" spans="4:4">
      <c r="D3667" s="258"/>
    </row>
    <row r="3668" spans="4:4">
      <c r="D3668" s="258"/>
    </row>
    <row r="3669" spans="4:4">
      <c r="D3669" s="258"/>
    </row>
    <row r="3670" spans="4:4">
      <c r="D3670" s="258"/>
    </row>
    <row r="3671" spans="4:4">
      <c r="D3671" s="258"/>
    </row>
    <row r="3672" spans="4:4">
      <c r="D3672" s="258"/>
    </row>
    <row r="3673" spans="4:4">
      <c r="D3673" s="258"/>
    </row>
    <row r="3674" spans="4:4">
      <c r="D3674" s="258"/>
    </row>
    <row r="3675" spans="4:4">
      <c r="D3675" s="258"/>
    </row>
    <row r="3676" spans="4:4">
      <c r="D3676" s="258"/>
    </row>
    <row r="3677" spans="4:4">
      <c r="D3677" s="258"/>
    </row>
    <row r="3678" spans="4:4">
      <c r="D3678" s="258"/>
    </row>
    <row r="3679" spans="4:4">
      <c r="D3679" s="258"/>
    </row>
    <row r="3680" spans="4:4">
      <c r="D3680" s="258"/>
    </row>
    <row r="3681" spans="4:4">
      <c r="D3681" s="258"/>
    </row>
    <row r="3682" spans="4:4">
      <c r="D3682" s="258"/>
    </row>
    <row r="3683" spans="4:4">
      <c r="D3683" s="258"/>
    </row>
    <row r="3684" spans="4:4">
      <c r="D3684" s="258"/>
    </row>
    <row r="3685" spans="4:4">
      <c r="D3685" s="258"/>
    </row>
    <row r="3686" spans="4:4">
      <c r="D3686" s="258"/>
    </row>
    <row r="3687" spans="4:4">
      <c r="D3687" s="258"/>
    </row>
    <row r="3688" spans="4:4">
      <c r="D3688" s="258"/>
    </row>
    <row r="3689" spans="4:4">
      <c r="D3689" s="258"/>
    </row>
    <row r="3690" spans="4:4">
      <c r="D3690" s="258"/>
    </row>
    <row r="3691" spans="4:4">
      <c r="D3691" s="258"/>
    </row>
    <row r="3692" spans="4:4">
      <c r="D3692" s="258"/>
    </row>
    <row r="3693" spans="4:4">
      <c r="D3693" s="258"/>
    </row>
    <row r="3694" spans="4:4">
      <c r="D3694" s="258"/>
    </row>
    <row r="3695" spans="4:4">
      <c r="D3695" s="258"/>
    </row>
    <row r="3696" spans="4:4">
      <c r="D3696" s="258"/>
    </row>
    <row r="3697" spans="4:4">
      <c r="D3697" s="258"/>
    </row>
    <row r="3698" spans="4:4">
      <c r="D3698" s="258"/>
    </row>
    <row r="3699" spans="4:4">
      <c r="D3699" s="258"/>
    </row>
    <row r="3700" spans="4:4">
      <c r="D3700" s="258"/>
    </row>
    <row r="3701" spans="4:4">
      <c r="D3701" s="258"/>
    </row>
    <row r="3702" spans="4:4">
      <c r="D3702" s="258"/>
    </row>
    <row r="3703" spans="4:4">
      <c r="D3703" s="258"/>
    </row>
    <row r="3704" spans="4:4">
      <c r="D3704" s="258"/>
    </row>
    <row r="3705" spans="4:4">
      <c r="D3705" s="258"/>
    </row>
    <row r="3706" spans="4:4">
      <c r="D3706" s="258"/>
    </row>
    <row r="3707" spans="4:4">
      <c r="D3707" s="258"/>
    </row>
    <row r="3708" spans="4:4">
      <c r="D3708" s="258"/>
    </row>
    <row r="3709" spans="4:4">
      <c r="D3709" s="258"/>
    </row>
    <row r="3710" spans="4:4">
      <c r="D3710" s="258"/>
    </row>
    <row r="3711" spans="4:4">
      <c r="D3711" s="258"/>
    </row>
    <row r="3712" spans="4:4">
      <c r="D3712" s="258"/>
    </row>
    <row r="3713" spans="4:4">
      <c r="D3713" s="258"/>
    </row>
    <row r="3714" spans="4:4">
      <c r="D3714" s="258"/>
    </row>
    <row r="3715" spans="4:4">
      <c r="D3715" s="258"/>
    </row>
    <row r="3716" spans="4:4">
      <c r="D3716" s="258"/>
    </row>
    <row r="3717" spans="4:4">
      <c r="D3717" s="258"/>
    </row>
    <row r="3718" spans="4:4">
      <c r="D3718" s="258"/>
    </row>
    <row r="3719" spans="4:4">
      <c r="D3719" s="258"/>
    </row>
    <row r="3720" spans="4:4">
      <c r="D3720" s="258"/>
    </row>
    <row r="3721" spans="4:4">
      <c r="D3721" s="258"/>
    </row>
    <row r="3722" spans="4:4">
      <c r="D3722" s="258"/>
    </row>
    <row r="3723" spans="4:4">
      <c r="D3723" s="258"/>
    </row>
    <row r="3724" spans="4:4">
      <c r="D3724" s="258"/>
    </row>
    <row r="3725" spans="4:4">
      <c r="D3725" s="258"/>
    </row>
    <row r="3726" spans="4:4">
      <c r="D3726" s="258"/>
    </row>
    <row r="3727" spans="4:4">
      <c r="D3727" s="258"/>
    </row>
    <row r="3728" spans="4:4">
      <c r="D3728" s="258"/>
    </row>
    <row r="3729" spans="4:4">
      <c r="D3729" s="258"/>
    </row>
    <row r="3730" spans="4:4">
      <c r="D3730" s="258"/>
    </row>
    <row r="3731" spans="4:4">
      <c r="D3731" s="258"/>
    </row>
    <row r="3732" spans="4:4">
      <c r="D3732" s="258"/>
    </row>
    <row r="3733" spans="4:4">
      <c r="D3733" s="258"/>
    </row>
    <row r="3734" spans="4:4">
      <c r="D3734" s="258"/>
    </row>
    <row r="3735" spans="4:4">
      <c r="D3735" s="258"/>
    </row>
    <row r="3736" spans="4:4">
      <c r="D3736" s="258"/>
    </row>
    <row r="3737" spans="4:4">
      <c r="D3737" s="258"/>
    </row>
    <row r="3738" spans="4:4">
      <c r="D3738" s="258"/>
    </row>
    <row r="3739" spans="4:4">
      <c r="D3739" s="258"/>
    </row>
    <row r="3740" spans="4:4">
      <c r="D3740" s="258"/>
    </row>
    <row r="3741" spans="4:4">
      <c r="D3741" s="258"/>
    </row>
    <row r="3742" spans="4:4">
      <c r="D3742" s="258"/>
    </row>
    <row r="3743" spans="4:4">
      <c r="D3743" s="258"/>
    </row>
    <row r="3744" spans="4:4">
      <c r="D3744" s="258"/>
    </row>
    <row r="3745" spans="4:4">
      <c r="D3745" s="258"/>
    </row>
    <row r="3746" spans="4:4">
      <c r="D3746" s="258"/>
    </row>
    <row r="3747" spans="4:4">
      <c r="D3747" s="258"/>
    </row>
    <row r="3748" spans="4:4">
      <c r="D3748" s="258"/>
    </row>
    <row r="3749" spans="4:4">
      <c r="D3749" s="258"/>
    </row>
    <row r="3750" spans="4:4">
      <c r="D3750" s="258"/>
    </row>
    <row r="3751" spans="4:4">
      <c r="D3751" s="258"/>
    </row>
    <row r="3752" spans="4:4">
      <c r="D3752" s="258"/>
    </row>
    <row r="3753" spans="4:4">
      <c r="D3753" s="258"/>
    </row>
    <row r="3754" spans="4:4">
      <c r="D3754" s="258"/>
    </row>
    <row r="3755" spans="4:4">
      <c r="D3755" s="258"/>
    </row>
    <row r="3756" spans="4:4">
      <c r="D3756" s="258"/>
    </row>
    <row r="3757" spans="4:4">
      <c r="D3757" s="258"/>
    </row>
    <row r="3758" spans="4:4">
      <c r="D3758" s="258"/>
    </row>
    <row r="3759" spans="4:4">
      <c r="D3759" s="258"/>
    </row>
    <row r="3760" spans="4:4">
      <c r="D3760" s="258"/>
    </row>
    <row r="3761" spans="4:4">
      <c r="D3761" s="258"/>
    </row>
    <row r="3762" spans="4:4">
      <c r="D3762" s="258"/>
    </row>
    <row r="3763" spans="4:4">
      <c r="D3763" s="258"/>
    </row>
    <row r="3764" spans="4:4">
      <c r="D3764" s="258"/>
    </row>
    <row r="3765" spans="4:4">
      <c r="D3765" s="258"/>
    </row>
    <row r="3766" spans="4:4">
      <c r="D3766" s="258"/>
    </row>
    <row r="3767" spans="4:4">
      <c r="D3767" s="258"/>
    </row>
    <row r="3768" spans="4:4">
      <c r="D3768" s="258"/>
    </row>
    <row r="3769" spans="4:4">
      <c r="D3769" s="258"/>
    </row>
    <row r="3770" spans="4:4">
      <c r="D3770" s="258"/>
    </row>
    <row r="3771" spans="4:4">
      <c r="D3771" s="258"/>
    </row>
    <row r="3772" spans="4:4">
      <c r="D3772" s="258"/>
    </row>
    <row r="3773" spans="4:4">
      <c r="D3773" s="258"/>
    </row>
    <row r="3774" spans="4:4">
      <c r="D3774" s="258"/>
    </row>
    <row r="3775" spans="4:4">
      <c r="D3775" s="258"/>
    </row>
    <row r="3776" spans="4:4">
      <c r="D3776" s="258"/>
    </row>
    <row r="3777" spans="4:4">
      <c r="D3777" s="258"/>
    </row>
    <row r="3778" spans="4:4">
      <c r="D3778" s="258"/>
    </row>
    <row r="3779" spans="4:4">
      <c r="D3779" s="258"/>
    </row>
    <row r="3780" spans="4:4">
      <c r="D3780" s="258"/>
    </row>
    <row r="3781" spans="4:4">
      <c r="D3781" s="258"/>
    </row>
    <row r="3782" spans="4:4">
      <c r="D3782" s="258"/>
    </row>
    <row r="3783" spans="4:4">
      <c r="D3783" s="258"/>
    </row>
    <row r="3784" spans="4:4">
      <c r="D3784" s="258"/>
    </row>
    <row r="3785" spans="4:4">
      <c r="D3785" s="258"/>
    </row>
    <row r="3786" spans="4:4">
      <c r="D3786" s="258"/>
    </row>
    <row r="3787" spans="4:4">
      <c r="D3787" s="258"/>
    </row>
    <row r="3788" spans="4:4">
      <c r="D3788" s="258"/>
    </row>
    <row r="3789" spans="4:4">
      <c r="D3789" s="258"/>
    </row>
    <row r="3790" spans="4:4">
      <c r="D3790" s="258"/>
    </row>
    <row r="3791" spans="4:4">
      <c r="D3791" s="258"/>
    </row>
    <row r="3792" spans="4:4">
      <c r="D3792" s="258"/>
    </row>
    <row r="3793" spans="4:4">
      <c r="D3793" s="258"/>
    </row>
    <row r="3794" spans="4:4">
      <c r="D3794" s="258"/>
    </row>
    <row r="3795" spans="4:4">
      <c r="D3795" s="258"/>
    </row>
    <row r="3796" spans="4:4">
      <c r="D3796" s="258"/>
    </row>
    <row r="3797" spans="4:4">
      <c r="D3797" s="258"/>
    </row>
    <row r="3798" spans="4:4">
      <c r="D3798" s="258"/>
    </row>
    <row r="3799" spans="4:4">
      <c r="D3799" s="258"/>
    </row>
    <row r="3800" spans="4:4">
      <c r="D3800" s="258"/>
    </row>
    <row r="3801" spans="4:4">
      <c r="D3801" s="258"/>
    </row>
    <row r="3802" spans="4:4">
      <c r="D3802" s="258"/>
    </row>
    <row r="3803" spans="4:4">
      <c r="D3803" s="258"/>
    </row>
    <row r="3804" spans="4:4">
      <c r="D3804" s="258"/>
    </row>
    <row r="3805" spans="4:4">
      <c r="D3805" s="258"/>
    </row>
    <row r="3806" spans="4:4">
      <c r="D3806" s="258"/>
    </row>
    <row r="3807" spans="4:4">
      <c r="D3807" s="258"/>
    </row>
    <row r="3808" spans="4:4">
      <c r="D3808" s="258"/>
    </row>
    <row r="3809" spans="4:4">
      <c r="D3809" s="258"/>
    </row>
    <row r="3810" spans="4:4">
      <c r="D3810" s="258"/>
    </row>
    <row r="3811" spans="4:4">
      <c r="D3811" s="258"/>
    </row>
    <row r="3812" spans="4:4">
      <c r="D3812" s="258"/>
    </row>
    <row r="3813" spans="4:4">
      <c r="D3813" s="258"/>
    </row>
    <row r="3814" spans="4:4">
      <c r="D3814" s="258"/>
    </row>
    <row r="3815" spans="4:4">
      <c r="D3815" s="258"/>
    </row>
    <row r="3816" spans="4:4">
      <c r="D3816" s="258"/>
    </row>
    <row r="3817" spans="4:4">
      <c r="D3817" s="258"/>
    </row>
    <row r="3818" spans="4:4">
      <c r="D3818" s="258"/>
    </row>
    <row r="3819" spans="4:4">
      <c r="D3819" s="258"/>
    </row>
    <row r="3820" spans="4:4">
      <c r="D3820" s="258"/>
    </row>
    <row r="3821" spans="4:4">
      <c r="D3821" s="258"/>
    </row>
    <row r="3822" spans="4:4">
      <c r="D3822" s="258"/>
    </row>
    <row r="3823" spans="4:4">
      <c r="D3823" s="258"/>
    </row>
    <row r="3824" spans="4:4">
      <c r="D3824" s="258"/>
    </row>
    <row r="3825" spans="4:4">
      <c r="D3825" s="258"/>
    </row>
    <row r="3826" spans="4:4">
      <c r="D3826" s="258"/>
    </row>
    <row r="3827" spans="4:4">
      <c r="D3827" s="258"/>
    </row>
    <row r="3828" spans="4:4">
      <c r="D3828" s="258"/>
    </row>
    <row r="3829" spans="4:4">
      <c r="D3829" s="258"/>
    </row>
    <row r="3830" spans="4:4">
      <c r="D3830" s="258"/>
    </row>
    <row r="3831" spans="4:4">
      <c r="D3831" s="258"/>
    </row>
    <row r="3832" spans="4:4">
      <c r="D3832" s="258"/>
    </row>
    <row r="3833" spans="4:4">
      <c r="D3833" s="258"/>
    </row>
    <row r="3834" spans="4:4">
      <c r="D3834" s="258"/>
    </row>
    <row r="3835" spans="4:4">
      <c r="D3835" s="258"/>
    </row>
    <row r="3836" spans="4:4">
      <c r="D3836" s="258"/>
    </row>
    <row r="3837" spans="4:4">
      <c r="D3837" s="258"/>
    </row>
    <row r="3838" spans="4:4">
      <c r="D3838" s="258"/>
    </row>
    <row r="3839" spans="4:4">
      <c r="D3839" s="258"/>
    </row>
    <row r="3840" spans="4:4">
      <c r="D3840" s="258"/>
    </row>
    <row r="3841" spans="4:4">
      <c r="D3841" s="258"/>
    </row>
    <row r="3842" spans="4:4">
      <c r="D3842" s="258"/>
    </row>
    <row r="3843" spans="4:4">
      <c r="D3843" s="258"/>
    </row>
    <row r="3844" spans="4:4">
      <c r="D3844" s="258"/>
    </row>
    <row r="3845" spans="4:4">
      <c r="D3845" s="258"/>
    </row>
    <row r="3846" spans="4:4">
      <c r="D3846" s="258"/>
    </row>
    <row r="3847" spans="4:4">
      <c r="D3847" s="258"/>
    </row>
    <row r="3848" spans="4:4">
      <c r="D3848" s="258"/>
    </row>
    <row r="3849" spans="4:4">
      <c r="D3849" s="258"/>
    </row>
    <row r="3850" spans="4:4">
      <c r="D3850" s="258"/>
    </row>
    <row r="3851" spans="4:4">
      <c r="D3851" s="258"/>
    </row>
    <row r="3852" spans="4:4">
      <c r="D3852" s="258"/>
    </row>
    <row r="3853" spans="4:4">
      <c r="D3853" s="258"/>
    </row>
    <row r="3854" spans="4:4">
      <c r="D3854" s="258"/>
    </row>
    <row r="3855" spans="4:4">
      <c r="D3855" s="258"/>
    </row>
    <row r="3856" spans="4:4">
      <c r="D3856" s="258"/>
    </row>
    <row r="3857" spans="4:4">
      <c r="D3857" s="258"/>
    </row>
    <row r="3858" spans="4:4">
      <c r="D3858" s="258"/>
    </row>
    <row r="3859" spans="4:4">
      <c r="D3859" s="258"/>
    </row>
    <row r="3860" spans="4:4">
      <c r="D3860" s="258"/>
    </row>
    <row r="3861" spans="4:4">
      <c r="D3861" s="258"/>
    </row>
    <row r="3862" spans="4:4">
      <c r="D3862" s="258"/>
    </row>
    <row r="3863" spans="4:4">
      <c r="D3863" s="258"/>
    </row>
    <row r="3864" spans="4:4">
      <c r="D3864" s="258"/>
    </row>
    <row r="3865" spans="4:4">
      <c r="D3865" s="258"/>
    </row>
    <row r="3866" spans="4:4">
      <c r="D3866" s="258"/>
    </row>
    <row r="3867" spans="4:4">
      <c r="D3867" s="258"/>
    </row>
    <row r="3868" spans="4:4">
      <c r="D3868" s="258"/>
    </row>
    <row r="3869" spans="4:4">
      <c r="D3869" s="258"/>
    </row>
    <row r="3870" spans="4:4">
      <c r="D3870" s="258"/>
    </row>
    <row r="3871" spans="4:4">
      <c r="D3871" s="258"/>
    </row>
    <row r="3872" spans="4:4">
      <c r="D3872" s="258"/>
    </row>
    <row r="3873" spans="4:4">
      <c r="D3873" s="258"/>
    </row>
    <row r="3874" spans="4:4">
      <c r="D3874" s="258"/>
    </row>
    <row r="3875" spans="4:4">
      <c r="D3875" s="258"/>
    </row>
    <row r="3876" spans="4:4">
      <c r="D3876" s="258"/>
    </row>
    <row r="3877" spans="4:4">
      <c r="D3877" s="258"/>
    </row>
    <row r="3878" spans="4:4">
      <c r="D3878" s="258"/>
    </row>
    <row r="3879" spans="4:4">
      <c r="D3879" s="258"/>
    </row>
    <row r="3880" spans="4:4">
      <c r="D3880" s="258"/>
    </row>
    <row r="3881" spans="4:4">
      <c r="D3881" s="258"/>
    </row>
    <row r="3882" spans="4:4">
      <c r="D3882" s="258"/>
    </row>
    <row r="3883" spans="4:4">
      <c r="D3883" s="258"/>
    </row>
    <row r="3884" spans="4:4">
      <c r="D3884" s="258"/>
    </row>
    <row r="3885" spans="4:4">
      <c r="D3885" s="258"/>
    </row>
    <row r="3886" spans="4:4">
      <c r="D3886" s="258"/>
    </row>
    <row r="3887" spans="4:4">
      <c r="D3887" s="258"/>
    </row>
    <row r="3888" spans="4:4">
      <c r="D3888" s="258"/>
    </row>
    <row r="3889" spans="4:4">
      <c r="D3889" s="258"/>
    </row>
    <row r="3890" spans="4:4">
      <c r="D3890" s="258"/>
    </row>
    <row r="3891" spans="4:4">
      <c r="D3891" s="258"/>
    </row>
    <row r="3892" spans="4:4">
      <c r="D3892" s="258"/>
    </row>
    <row r="3893" spans="4:4">
      <c r="D3893" s="258"/>
    </row>
    <row r="3894" spans="4:4">
      <c r="D3894" s="258"/>
    </row>
    <row r="3895" spans="4:4">
      <c r="D3895" s="258"/>
    </row>
    <row r="3896" spans="4:4">
      <c r="D3896" s="258"/>
    </row>
    <row r="3897" spans="4:4">
      <c r="D3897" s="258"/>
    </row>
    <row r="3898" spans="4:4">
      <c r="D3898" s="258"/>
    </row>
    <row r="3899" spans="4:4">
      <c r="D3899" s="258"/>
    </row>
    <row r="3900" spans="4:4">
      <c r="D3900" s="258"/>
    </row>
    <row r="3901" spans="4:4">
      <c r="D3901" s="258"/>
    </row>
    <row r="3902" spans="4:4">
      <c r="D3902" s="258"/>
    </row>
    <row r="3903" spans="4:4">
      <c r="D3903" s="258"/>
    </row>
    <row r="3904" spans="4:4">
      <c r="D3904" s="258"/>
    </row>
    <row r="3905" spans="4:4">
      <c r="D3905" s="258"/>
    </row>
    <row r="3906" spans="4:4">
      <c r="D3906" s="258"/>
    </row>
    <row r="3907" spans="4:4">
      <c r="D3907" s="258"/>
    </row>
    <row r="3908" spans="4:4">
      <c r="D3908" s="258"/>
    </row>
    <row r="3909" spans="4:4">
      <c r="D3909" s="258"/>
    </row>
    <row r="3910" spans="4:4">
      <c r="D3910" s="258"/>
    </row>
    <row r="3911" spans="4:4">
      <c r="D3911" s="258"/>
    </row>
    <row r="3912" spans="4:4">
      <c r="D3912" s="258"/>
    </row>
    <row r="3913" spans="4:4">
      <c r="D3913" s="258"/>
    </row>
    <row r="3914" spans="4:4">
      <c r="D3914" s="258"/>
    </row>
    <row r="3915" spans="4:4">
      <c r="D3915" s="258"/>
    </row>
    <row r="3916" spans="4:4">
      <c r="D3916" s="258"/>
    </row>
    <row r="3917" spans="4:4">
      <c r="D3917" s="258"/>
    </row>
    <row r="3918" spans="4:4">
      <c r="D3918" s="258"/>
    </row>
    <row r="3919" spans="4:4">
      <c r="D3919" s="258"/>
    </row>
    <row r="3920" spans="4:4">
      <c r="D3920" s="258"/>
    </row>
    <row r="3921" spans="4:4">
      <c r="D3921" s="258"/>
    </row>
    <row r="3922" spans="4:4">
      <c r="D3922" s="258"/>
    </row>
    <row r="3923" spans="4:4">
      <c r="D3923" s="258"/>
    </row>
    <row r="3924" spans="4:4">
      <c r="D3924" s="258"/>
    </row>
    <row r="3925" spans="4:4">
      <c r="D3925" s="258"/>
    </row>
    <row r="3926" spans="4:4">
      <c r="D3926" s="258"/>
    </row>
    <row r="3927" spans="4:4">
      <c r="D3927" s="258"/>
    </row>
    <row r="3928" spans="4:4">
      <c r="D3928" s="258"/>
    </row>
    <row r="3929" spans="4:4">
      <c r="D3929" s="258"/>
    </row>
    <row r="3930" spans="4:4">
      <c r="D3930" s="258"/>
    </row>
    <row r="3931" spans="4:4">
      <c r="D3931" s="258"/>
    </row>
    <row r="3932" spans="4:4">
      <c r="D3932" s="258"/>
    </row>
    <row r="3933" spans="4:4">
      <c r="D3933" s="258"/>
    </row>
    <row r="3934" spans="4:4">
      <c r="D3934" s="258"/>
    </row>
    <row r="3935" spans="4:4">
      <c r="D3935" s="258"/>
    </row>
    <row r="3936" spans="4:4">
      <c r="D3936" s="258"/>
    </row>
    <row r="3937" spans="4:4">
      <c r="D3937" s="258"/>
    </row>
    <row r="3938" spans="4:4">
      <c r="D3938" s="258"/>
    </row>
    <row r="3939" spans="4:4">
      <c r="D3939" s="258"/>
    </row>
    <row r="3940" spans="4:4">
      <c r="D3940" s="258"/>
    </row>
    <row r="3941" spans="4:4">
      <c r="D3941" s="258"/>
    </row>
    <row r="3942" spans="4:4">
      <c r="D3942" s="258"/>
    </row>
    <row r="3943" spans="4:4">
      <c r="D3943" s="258"/>
    </row>
    <row r="3944" spans="4:4">
      <c r="D3944" s="258"/>
    </row>
    <row r="3945" spans="4:4">
      <c r="D3945" s="258"/>
    </row>
    <row r="3946" spans="4:4">
      <c r="D3946" s="258"/>
    </row>
    <row r="3947" spans="4:4">
      <c r="D3947" s="258"/>
    </row>
    <row r="3948" spans="4:4">
      <c r="D3948" s="258"/>
    </row>
    <row r="3949" spans="4:4">
      <c r="D3949" s="258"/>
    </row>
    <row r="3950" spans="4:4">
      <c r="D3950" s="258"/>
    </row>
    <row r="3951" spans="4:4">
      <c r="D3951" s="258"/>
    </row>
    <row r="3952" spans="4:4">
      <c r="D3952" s="258"/>
    </row>
    <row r="3953" spans="4:4">
      <c r="D3953" s="258"/>
    </row>
    <row r="3954" spans="4:4">
      <c r="D3954" s="258"/>
    </row>
    <row r="3955" spans="4:4">
      <c r="D3955" s="258"/>
    </row>
    <row r="3956" spans="4:4">
      <c r="D3956" s="258"/>
    </row>
    <row r="3957" spans="4:4">
      <c r="D3957" s="258"/>
    </row>
    <row r="3958" spans="4:4">
      <c r="D3958" s="258"/>
    </row>
    <row r="3959" spans="4:4">
      <c r="D3959" s="258"/>
    </row>
    <row r="3960" spans="4:4">
      <c r="D3960" s="258"/>
    </row>
    <row r="3961" spans="4:4">
      <c r="D3961" s="258"/>
    </row>
    <row r="3962" spans="4:4">
      <c r="D3962" s="258"/>
    </row>
    <row r="3963" spans="4:4">
      <c r="D3963" s="258"/>
    </row>
    <row r="3964" spans="4:4">
      <c r="D3964" s="258"/>
    </row>
    <row r="3965" spans="4:4">
      <c r="D3965" s="258"/>
    </row>
    <row r="3966" spans="4:4">
      <c r="D3966" s="258"/>
    </row>
    <row r="3967" spans="4:4">
      <c r="D3967" s="258"/>
    </row>
    <row r="3968" spans="4:4">
      <c r="D3968" s="258"/>
    </row>
    <row r="3969" spans="4:4">
      <c r="D3969" s="258"/>
    </row>
    <row r="3970" spans="4:4">
      <c r="D3970" s="258"/>
    </row>
    <row r="3971" spans="4:4">
      <c r="D3971" s="258"/>
    </row>
    <row r="3972" spans="4:4">
      <c r="D3972" s="258"/>
    </row>
    <row r="3973" spans="4:4">
      <c r="D3973" s="258"/>
    </row>
    <row r="3974" spans="4:4">
      <c r="D3974" s="258"/>
    </row>
    <row r="3975" spans="4:4">
      <c r="D3975" s="258"/>
    </row>
    <row r="3976" spans="4:4">
      <c r="D3976" s="258"/>
    </row>
    <row r="3977" spans="4:4">
      <c r="D3977" s="258"/>
    </row>
    <row r="3978" spans="4:4">
      <c r="D3978" s="258"/>
    </row>
    <row r="3979" spans="4:4">
      <c r="D3979" s="258"/>
    </row>
    <row r="3980" spans="4:4">
      <c r="D3980" s="258"/>
    </row>
    <row r="3981" spans="4:4">
      <c r="D3981" s="258"/>
    </row>
    <row r="3982" spans="4:4">
      <c r="D3982" s="258"/>
    </row>
    <row r="3983" spans="4:4">
      <c r="D3983" s="258"/>
    </row>
    <row r="3984" spans="4:4">
      <c r="D3984" s="258"/>
    </row>
    <row r="3985" spans="4:4">
      <c r="D3985" s="258"/>
    </row>
    <row r="3986" spans="4:4">
      <c r="D3986" s="258"/>
    </row>
    <row r="3987" spans="4:4">
      <c r="D3987" s="258"/>
    </row>
    <row r="3988" spans="4:4">
      <c r="D3988" s="258"/>
    </row>
    <row r="3989" spans="4:4">
      <c r="D3989" s="258"/>
    </row>
    <row r="3990" spans="4:4">
      <c r="D3990" s="258"/>
    </row>
    <row r="3991" spans="4:4">
      <c r="D3991" s="258"/>
    </row>
    <row r="3992" spans="4:4">
      <c r="D3992" s="258"/>
    </row>
    <row r="3993" spans="4:4">
      <c r="D3993" s="258"/>
    </row>
    <row r="3994" spans="4:4">
      <c r="D3994" s="258"/>
    </row>
    <row r="3995" spans="4:4">
      <c r="D3995" s="258"/>
    </row>
    <row r="3996" spans="4:4">
      <c r="D3996" s="258"/>
    </row>
    <row r="3997" spans="4:4">
      <c r="D3997" s="258"/>
    </row>
    <row r="3998" spans="4:4">
      <c r="D3998" s="258"/>
    </row>
    <row r="3999" spans="4:4">
      <c r="D3999" s="258"/>
    </row>
    <row r="4000" spans="4:4">
      <c r="D4000" s="258"/>
    </row>
    <row r="4001" spans="4:4">
      <c r="D4001" s="258"/>
    </row>
    <row r="4002" spans="4:4">
      <c r="D4002" s="258"/>
    </row>
    <row r="4003" spans="4:4">
      <c r="D4003" s="258"/>
    </row>
    <row r="4004" spans="4:4">
      <c r="D4004" s="258"/>
    </row>
    <row r="4005" spans="4:4">
      <c r="D4005" s="258"/>
    </row>
    <row r="4006" spans="4:4">
      <c r="D4006" s="258"/>
    </row>
    <row r="4007" spans="4:4">
      <c r="D4007" s="258"/>
    </row>
    <row r="4008" spans="4:4">
      <c r="D4008" s="258"/>
    </row>
    <row r="4009" spans="4:4">
      <c r="D4009" s="258"/>
    </row>
    <row r="4010" spans="4:4">
      <c r="D4010" s="258"/>
    </row>
    <row r="4011" spans="4:4">
      <c r="D4011" s="258"/>
    </row>
    <row r="4012" spans="4:4">
      <c r="D4012" s="258"/>
    </row>
    <row r="4013" spans="4:4">
      <c r="D4013" s="258"/>
    </row>
    <row r="4014" spans="4:4">
      <c r="D4014" s="258"/>
    </row>
    <row r="4015" spans="4:4">
      <c r="D4015" s="258"/>
    </row>
    <row r="4016" spans="4:4">
      <c r="D4016" s="258"/>
    </row>
    <row r="4017" spans="4:4">
      <c r="D4017" s="258"/>
    </row>
    <row r="4018" spans="4:4">
      <c r="D4018" s="258"/>
    </row>
    <row r="4019" spans="4:4">
      <c r="D4019" s="258"/>
    </row>
    <row r="4020" spans="4:4">
      <c r="D4020" s="258"/>
    </row>
    <row r="4021" spans="4:4">
      <c r="D4021" s="258"/>
    </row>
    <row r="4022" spans="4:4">
      <c r="D4022" s="258"/>
    </row>
    <row r="4023" spans="4:4">
      <c r="D4023" s="258"/>
    </row>
    <row r="4024" spans="4:4">
      <c r="D4024" s="258"/>
    </row>
    <row r="4025" spans="4:4">
      <c r="D4025" s="258"/>
    </row>
    <row r="4026" spans="4:4">
      <c r="D4026" s="258"/>
    </row>
    <row r="4027" spans="4:4">
      <c r="D4027" s="258"/>
    </row>
    <row r="4028" spans="4:4">
      <c r="D4028" s="258"/>
    </row>
    <row r="4029" spans="4:4">
      <c r="D4029" s="258"/>
    </row>
    <row r="4030" spans="4:4">
      <c r="D4030" s="258"/>
    </row>
    <row r="4031" spans="4:4">
      <c r="D4031" s="258"/>
    </row>
    <row r="4032" spans="4:4">
      <c r="D4032" s="258"/>
    </row>
    <row r="4033" spans="4:4">
      <c r="D4033" s="258"/>
    </row>
    <row r="4034" spans="4:4">
      <c r="D4034" s="258"/>
    </row>
    <row r="4035" spans="4:4">
      <c r="D4035" s="258"/>
    </row>
    <row r="4036" spans="4:4">
      <c r="D4036" s="258"/>
    </row>
    <row r="4037" spans="4:4">
      <c r="D4037" s="258"/>
    </row>
    <row r="4038" spans="4:4">
      <c r="D4038" s="258"/>
    </row>
    <row r="4039" spans="4:4">
      <c r="D4039" s="258"/>
    </row>
    <row r="4040" spans="4:4">
      <c r="D4040" s="258"/>
    </row>
    <row r="4041" spans="4:4">
      <c r="D4041" s="258"/>
    </row>
    <row r="4042" spans="4:4">
      <c r="D4042" s="258"/>
    </row>
    <row r="4043" spans="4:4">
      <c r="D4043" s="258"/>
    </row>
    <row r="4044" spans="4:4">
      <c r="D4044" s="258"/>
    </row>
    <row r="4045" spans="4:4">
      <c r="D4045" s="258"/>
    </row>
    <row r="4046" spans="4:4">
      <c r="D4046" s="258"/>
    </row>
    <row r="4047" spans="4:4">
      <c r="D4047" s="258"/>
    </row>
    <row r="4048" spans="4:4">
      <c r="D4048" s="258"/>
    </row>
    <row r="4049" spans="4:4">
      <c r="D4049" s="258"/>
    </row>
    <row r="4050" spans="4:4">
      <c r="D4050" s="258"/>
    </row>
    <row r="4051" spans="4:4">
      <c r="D4051" s="258"/>
    </row>
    <row r="4052" spans="4:4">
      <c r="D4052" s="258"/>
    </row>
    <row r="4053" spans="4:4">
      <c r="D4053" s="258"/>
    </row>
    <row r="4054" spans="4:4">
      <c r="D4054" s="258"/>
    </row>
    <row r="4055" spans="4:4">
      <c r="D4055" s="258"/>
    </row>
    <row r="4056" spans="4:4">
      <c r="D4056" s="258"/>
    </row>
    <row r="4057" spans="4:4">
      <c r="D4057" s="258"/>
    </row>
    <row r="4058" spans="4:4">
      <c r="D4058" s="258"/>
    </row>
    <row r="4059" spans="4:4">
      <c r="D4059" s="258"/>
    </row>
    <row r="4060" spans="4:4">
      <c r="D4060" s="258"/>
    </row>
    <row r="4061" spans="4:4">
      <c r="D4061" s="258"/>
    </row>
    <row r="4062" spans="4:4">
      <c r="D4062" s="258"/>
    </row>
    <row r="4063" spans="4:4">
      <c r="D4063" s="258"/>
    </row>
    <row r="4064" spans="4:4">
      <c r="D4064" s="258"/>
    </row>
    <row r="4065" spans="4:4">
      <c r="D4065" s="258"/>
    </row>
    <row r="4066" spans="4:4">
      <c r="D4066" s="258"/>
    </row>
    <row r="4067" spans="4:4">
      <c r="D4067" s="258"/>
    </row>
    <row r="4068" spans="4:4">
      <c r="D4068" s="258"/>
    </row>
    <row r="4069" spans="4:4">
      <c r="D4069" s="258"/>
    </row>
    <row r="4070" spans="4:4">
      <c r="D4070" s="258"/>
    </row>
    <row r="4071" spans="4:4">
      <c r="D4071" s="258"/>
    </row>
    <row r="4072" spans="4:4">
      <c r="D4072" s="258"/>
    </row>
    <row r="4073" spans="4:4">
      <c r="D4073" s="258"/>
    </row>
    <row r="4074" spans="4:4">
      <c r="D4074" s="258"/>
    </row>
    <row r="4075" spans="4:4">
      <c r="D4075" s="258"/>
    </row>
    <row r="4076" spans="4:4">
      <c r="D4076" s="258"/>
    </row>
    <row r="4077" spans="4:4">
      <c r="D4077" s="258"/>
    </row>
    <row r="4078" spans="4:4">
      <c r="D4078" s="258"/>
    </row>
    <row r="4079" spans="4:4">
      <c r="D4079" s="258"/>
    </row>
    <row r="4080" spans="4:4">
      <c r="D4080" s="258"/>
    </row>
    <row r="4081" spans="4:4">
      <c r="D4081" s="258"/>
    </row>
    <row r="4082" spans="4:4">
      <c r="D4082" s="258"/>
    </row>
    <row r="4083" spans="4:4">
      <c r="D4083" s="258"/>
    </row>
    <row r="4084" spans="4:4">
      <c r="D4084" s="258"/>
    </row>
    <row r="4085" spans="4:4">
      <c r="D4085" s="258"/>
    </row>
    <row r="4086" spans="4:4">
      <c r="D4086" s="258"/>
    </row>
    <row r="4087" spans="4:4">
      <c r="D4087" s="258"/>
    </row>
    <row r="4088" spans="4:4">
      <c r="D4088" s="258"/>
    </row>
    <row r="4089" spans="4:4">
      <c r="D4089" s="258"/>
    </row>
    <row r="4090" spans="4:4">
      <c r="D4090" s="258"/>
    </row>
    <row r="4091" spans="4:4">
      <c r="D4091" s="258"/>
    </row>
    <row r="4092" spans="4:4">
      <c r="D4092" s="258"/>
    </row>
    <row r="4093" spans="4:4">
      <c r="D4093" s="258"/>
    </row>
    <row r="4094" spans="4:4">
      <c r="D4094" s="258"/>
    </row>
    <row r="4095" spans="4:4">
      <c r="D4095" s="258"/>
    </row>
    <row r="4096" spans="4:4">
      <c r="D4096" s="258"/>
    </row>
    <row r="4097" spans="4:4">
      <c r="D4097" s="258"/>
    </row>
    <row r="4098" spans="4:4">
      <c r="D4098" s="258"/>
    </row>
    <row r="4099" spans="4:4">
      <c r="D4099" s="258"/>
    </row>
    <row r="4100" spans="4:4">
      <c r="D4100" s="258"/>
    </row>
    <row r="4101" spans="4:4">
      <c r="D4101" s="258"/>
    </row>
    <row r="4102" spans="4:4">
      <c r="D4102" s="258"/>
    </row>
    <row r="4103" spans="4:4">
      <c r="D4103" s="258"/>
    </row>
    <row r="4104" spans="4:4">
      <c r="D4104" s="258"/>
    </row>
    <row r="4105" spans="4:4">
      <c r="D4105" s="258"/>
    </row>
    <row r="4106" spans="4:4">
      <c r="D4106" s="258"/>
    </row>
    <row r="4107" spans="4:4">
      <c r="D4107" s="258"/>
    </row>
    <row r="4108" spans="4:4">
      <c r="D4108" s="258"/>
    </row>
    <row r="4109" spans="4:4">
      <c r="D4109" s="258"/>
    </row>
    <row r="4110" spans="4:4">
      <c r="D4110" s="258"/>
    </row>
    <row r="4111" spans="4:4">
      <c r="D4111" s="258"/>
    </row>
    <row r="4112" spans="4:4">
      <c r="D4112" s="258"/>
    </row>
    <row r="4113" spans="4:4">
      <c r="D4113" s="258"/>
    </row>
    <row r="4114" spans="4:4">
      <c r="D4114" s="258"/>
    </row>
    <row r="4115" spans="4:4">
      <c r="D4115" s="258"/>
    </row>
    <row r="4116" spans="4:4">
      <c r="D4116" s="258"/>
    </row>
    <row r="4117" spans="4:4">
      <c r="D4117" s="258"/>
    </row>
    <row r="4118" spans="4:4">
      <c r="D4118" s="258"/>
    </row>
    <row r="4119" spans="4:4">
      <c r="D4119" s="258"/>
    </row>
    <row r="4120" spans="4:4">
      <c r="D4120" s="258"/>
    </row>
    <row r="4121" spans="4:4">
      <c r="D4121" s="258"/>
    </row>
    <row r="4122" spans="4:4">
      <c r="D4122" s="258"/>
    </row>
    <row r="4123" spans="4:4">
      <c r="D4123" s="258"/>
    </row>
    <row r="4124" spans="4:4">
      <c r="D4124" s="258"/>
    </row>
    <row r="4125" spans="4:4">
      <c r="D4125" s="258"/>
    </row>
    <row r="4126" spans="4:4">
      <c r="D4126" s="258"/>
    </row>
    <row r="4127" spans="4:4">
      <c r="D4127" s="258"/>
    </row>
    <row r="4128" spans="4:4">
      <c r="D4128" s="258"/>
    </row>
    <row r="4129" spans="4:4">
      <c r="D4129" s="258"/>
    </row>
    <row r="4130" spans="4:4">
      <c r="D4130" s="258"/>
    </row>
    <row r="4131" spans="4:4">
      <c r="D4131" s="258"/>
    </row>
    <row r="4132" spans="4:4">
      <c r="D4132" s="258"/>
    </row>
    <row r="4133" spans="4:4">
      <c r="D4133" s="258"/>
    </row>
    <row r="4134" spans="4:4">
      <c r="D4134" s="258"/>
    </row>
    <row r="4135" spans="4:4">
      <c r="D4135" s="258"/>
    </row>
    <row r="4136" spans="4:4">
      <c r="D4136" s="258"/>
    </row>
    <row r="4137" spans="4:4">
      <c r="D4137" s="258"/>
    </row>
    <row r="4138" spans="4:4">
      <c r="D4138" s="258"/>
    </row>
    <row r="4139" spans="4:4">
      <c r="D4139" s="258"/>
    </row>
    <row r="4140" spans="4:4">
      <c r="D4140" s="258"/>
    </row>
    <row r="4141" spans="4:4">
      <c r="D4141" s="258"/>
    </row>
    <row r="4142" spans="4:4">
      <c r="D4142" s="258"/>
    </row>
    <row r="4143" spans="4:4">
      <c r="D4143" s="258"/>
    </row>
    <row r="4144" spans="4:4">
      <c r="D4144" s="258"/>
    </row>
    <row r="4145" spans="4:4">
      <c r="D4145" s="258"/>
    </row>
    <row r="4146" spans="4:4">
      <c r="D4146" s="258"/>
    </row>
    <row r="4147" spans="4:4">
      <c r="D4147" s="258"/>
    </row>
    <row r="4148" spans="4:4">
      <c r="D4148" s="258"/>
    </row>
    <row r="4149" spans="4:4">
      <c r="D4149" s="258"/>
    </row>
    <row r="4150" spans="4:4">
      <c r="D4150" s="258"/>
    </row>
    <row r="4151" spans="4:4">
      <c r="D4151" s="258"/>
    </row>
    <row r="4152" spans="4:4">
      <c r="D4152" s="258"/>
    </row>
    <row r="4153" spans="4:4">
      <c r="D4153" s="258"/>
    </row>
    <row r="4154" spans="4:4">
      <c r="D4154" s="258"/>
    </row>
    <row r="4155" spans="4:4">
      <c r="D4155" s="258"/>
    </row>
    <row r="4156" spans="4:4">
      <c r="D4156" s="258"/>
    </row>
    <row r="4157" spans="4:4">
      <c r="D4157" s="258"/>
    </row>
    <row r="4158" spans="4:4">
      <c r="D4158" s="258"/>
    </row>
    <row r="4159" spans="4:4">
      <c r="D4159" s="258"/>
    </row>
    <row r="4160" spans="4:4">
      <c r="D4160" s="258"/>
    </row>
    <row r="4161" spans="4:4">
      <c r="D4161" s="258"/>
    </row>
    <row r="4162" spans="4:4">
      <c r="D4162" s="258"/>
    </row>
    <row r="4163" spans="4:4">
      <c r="D4163" s="258"/>
    </row>
    <row r="4164" spans="4:4">
      <c r="D4164" s="258"/>
    </row>
    <row r="4165" spans="4:4">
      <c r="D4165" s="258"/>
    </row>
    <row r="4166" spans="4:4">
      <c r="D4166" s="258"/>
    </row>
    <row r="4167" spans="4:4">
      <c r="D4167" s="258"/>
    </row>
    <row r="4168" spans="4:4">
      <c r="D4168" s="258"/>
    </row>
    <row r="4169" spans="4:4">
      <c r="D4169" s="258"/>
    </row>
    <row r="4170" spans="4:4">
      <c r="D4170" s="258"/>
    </row>
    <row r="4171" spans="4:4">
      <c r="D4171" s="258"/>
    </row>
    <row r="4172" spans="4:4">
      <c r="D4172" s="258"/>
    </row>
    <row r="4173" spans="4:4">
      <c r="D4173" s="258"/>
    </row>
    <row r="4174" spans="4:4">
      <c r="D4174" s="258"/>
    </row>
    <row r="4175" spans="4:4">
      <c r="D4175" s="258"/>
    </row>
    <row r="4176" spans="4:4">
      <c r="D4176" s="258"/>
    </row>
    <row r="4177" spans="4:4">
      <c r="D4177" s="258"/>
    </row>
    <row r="4178" spans="4:4">
      <c r="D4178" s="258"/>
    </row>
    <row r="4179" spans="4:4">
      <c r="D4179" s="258"/>
    </row>
    <row r="4180" spans="4:4">
      <c r="D4180" s="258"/>
    </row>
    <row r="4181" spans="4:4">
      <c r="D4181" s="258"/>
    </row>
    <row r="4182" spans="4:4">
      <c r="D4182" s="258"/>
    </row>
    <row r="4183" spans="4:4">
      <c r="D4183" s="258"/>
    </row>
    <row r="4184" spans="4:4">
      <c r="D4184" s="258"/>
    </row>
    <row r="4185" spans="4:4">
      <c r="D4185" s="258"/>
    </row>
    <row r="4186" spans="4:4">
      <c r="D4186" s="258"/>
    </row>
    <row r="4187" spans="4:4">
      <c r="D4187" s="258"/>
    </row>
    <row r="4188" spans="4:4">
      <c r="D4188" s="258"/>
    </row>
    <row r="4189" spans="4:4">
      <c r="D4189" s="258"/>
    </row>
    <row r="4190" spans="4:4">
      <c r="D4190" s="258"/>
    </row>
    <row r="4191" spans="4:4">
      <c r="D4191" s="258"/>
    </row>
    <row r="4192" spans="4:4">
      <c r="D4192" s="258"/>
    </row>
    <row r="4193" spans="4:4">
      <c r="D4193" s="258"/>
    </row>
    <row r="4194" spans="4:4">
      <c r="D4194" s="258"/>
    </row>
    <row r="4195" spans="4:4">
      <c r="D4195" s="258"/>
    </row>
    <row r="4196" spans="4:4">
      <c r="D4196" s="258"/>
    </row>
    <row r="4197" spans="4:4">
      <c r="D4197" s="258"/>
    </row>
    <row r="4198" spans="4:4">
      <c r="D4198" s="258"/>
    </row>
    <row r="4199" spans="4:4">
      <c r="D4199" s="258"/>
    </row>
    <row r="4200" spans="4:4">
      <c r="D4200" s="258"/>
    </row>
    <row r="4201" spans="4:4">
      <c r="D4201" s="258"/>
    </row>
    <row r="4202" spans="4:4">
      <c r="D4202" s="258"/>
    </row>
    <row r="4203" spans="4:4">
      <c r="D4203" s="258"/>
    </row>
    <row r="4204" spans="4:4">
      <c r="D4204" s="258"/>
    </row>
    <row r="4205" spans="4:4">
      <c r="D4205" s="258"/>
    </row>
    <row r="4206" spans="4:4">
      <c r="D4206" s="258"/>
    </row>
    <row r="4207" spans="4:4">
      <c r="D4207" s="258"/>
    </row>
    <row r="4208" spans="4:4">
      <c r="D4208" s="258"/>
    </row>
    <row r="4209" spans="4:4">
      <c r="D4209" s="258"/>
    </row>
    <row r="4210" spans="4:4">
      <c r="D4210" s="258"/>
    </row>
    <row r="4211" spans="4:4">
      <c r="D4211" s="258"/>
    </row>
    <row r="4212" spans="4:4">
      <c r="D4212" s="258"/>
    </row>
    <row r="4213" spans="4:4">
      <c r="D4213" s="258"/>
    </row>
    <row r="4214" spans="4:4">
      <c r="D4214" s="258"/>
    </row>
    <row r="4215" spans="4:4">
      <c r="D4215" s="258"/>
    </row>
    <row r="4216" spans="4:4">
      <c r="D4216" s="258"/>
    </row>
    <row r="4217" spans="4:4">
      <c r="D4217" s="258"/>
    </row>
    <row r="4218" spans="4:4">
      <c r="D4218" s="258"/>
    </row>
    <row r="4219" spans="4:4">
      <c r="D4219" s="258"/>
    </row>
    <row r="4220" spans="4:4">
      <c r="D4220" s="258"/>
    </row>
    <row r="4221" spans="4:4">
      <c r="D4221" s="258"/>
    </row>
    <row r="4222" spans="4:4">
      <c r="D4222" s="258"/>
    </row>
    <row r="4223" spans="4:4">
      <c r="D4223" s="258"/>
    </row>
    <row r="4224" spans="4:4">
      <c r="D4224" s="258"/>
    </row>
    <row r="4225" spans="4:4">
      <c r="D4225" s="258"/>
    </row>
    <row r="4226" spans="4:4">
      <c r="D4226" s="258"/>
    </row>
    <row r="4227" spans="4:4">
      <c r="D4227" s="258"/>
    </row>
    <row r="4228" spans="4:4">
      <c r="D4228" s="258"/>
    </row>
    <row r="4229" spans="4:4">
      <c r="D4229" s="258"/>
    </row>
    <row r="4230" spans="4:4">
      <c r="D4230" s="258"/>
    </row>
    <row r="4231" spans="4:4">
      <c r="D4231" s="258"/>
    </row>
    <row r="4232" spans="4:4">
      <c r="D4232" s="258"/>
    </row>
    <row r="4233" spans="4:4">
      <c r="D4233" s="258"/>
    </row>
    <row r="4234" spans="4:4">
      <c r="D4234" s="258"/>
    </row>
    <row r="4235" spans="4:4">
      <c r="D4235" s="258"/>
    </row>
    <row r="4236" spans="4:4">
      <c r="D4236" s="258"/>
    </row>
    <row r="4237" spans="4:4">
      <c r="D4237" s="258"/>
    </row>
    <row r="4238" spans="4:4">
      <c r="D4238" s="258"/>
    </row>
    <row r="4239" spans="4:4">
      <c r="D4239" s="258"/>
    </row>
    <row r="4240" spans="4:4">
      <c r="D4240" s="258"/>
    </row>
    <row r="4241" spans="4:4">
      <c r="D4241" s="258"/>
    </row>
    <row r="4242" spans="4:4">
      <c r="D4242" s="258"/>
    </row>
    <row r="4243" spans="4:4">
      <c r="D4243" s="258"/>
    </row>
    <row r="4244" spans="4:4">
      <c r="D4244" s="258"/>
    </row>
    <row r="4245" spans="4:4">
      <c r="D4245" s="258"/>
    </row>
    <row r="4246" spans="4:4">
      <c r="D4246" s="258"/>
    </row>
    <row r="4247" spans="4:4">
      <c r="D4247" s="258"/>
    </row>
    <row r="4248" spans="4:4">
      <c r="D4248" s="258"/>
    </row>
    <row r="4249" spans="4:4">
      <c r="D4249" s="258"/>
    </row>
    <row r="4250" spans="4:4">
      <c r="D4250" s="258"/>
    </row>
    <row r="4251" spans="4:4">
      <c r="D4251" s="258"/>
    </row>
    <row r="4252" spans="4:4">
      <c r="D4252" s="258"/>
    </row>
    <row r="4253" spans="4:4">
      <c r="D4253" s="258"/>
    </row>
    <row r="4254" spans="4:4">
      <c r="D4254" s="258"/>
    </row>
    <row r="4255" spans="4:4">
      <c r="D4255" s="258"/>
    </row>
    <row r="4256" spans="4:4">
      <c r="D4256" s="258"/>
    </row>
    <row r="4257" spans="4:4">
      <c r="D4257" s="258"/>
    </row>
    <row r="4258" spans="4:4">
      <c r="D4258" s="258"/>
    </row>
    <row r="4259" spans="4:4">
      <c r="D4259" s="258"/>
    </row>
    <row r="4260" spans="4:4">
      <c r="D4260" s="258"/>
    </row>
    <row r="4261" spans="4:4">
      <c r="D4261" s="258"/>
    </row>
    <row r="4262" spans="4:4">
      <c r="D4262" s="258"/>
    </row>
    <row r="4263" spans="4:4">
      <c r="D4263" s="258"/>
    </row>
    <row r="4264" spans="4:4">
      <c r="D4264" s="258"/>
    </row>
    <row r="4265" spans="4:4">
      <c r="D4265" s="258"/>
    </row>
    <row r="4266" spans="4:4">
      <c r="D4266" s="258"/>
    </row>
    <row r="4267" spans="4:4">
      <c r="D4267" s="258"/>
    </row>
    <row r="4268" spans="4:4">
      <c r="D4268" s="258"/>
    </row>
    <row r="4269" spans="4:4">
      <c r="D4269" s="258"/>
    </row>
    <row r="4270" spans="4:4">
      <c r="D4270" s="258"/>
    </row>
    <row r="4271" spans="4:4">
      <c r="D4271" s="258"/>
    </row>
    <row r="4272" spans="4:4">
      <c r="D4272" s="258"/>
    </row>
    <row r="4273" spans="4:4">
      <c r="D4273" s="258"/>
    </row>
    <row r="4274" spans="4:4">
      <c r="D4274" s="258"/>
    </row>
    <row r="4275" spans="4:4">
      <c r="D4275" s="258"/>
    </row>
    <row r="4276" spans="4:4">
      <c r="D4276" s="258"/>
    </row>
    <row r="4277" spans="4:4">
      <c r="D4277" s="258"/>
    </row>
    <row r="4278" spans="4:4">
      <c r="D4278" s="258"/>
    </row>
    <row r="4279" spans="4:4">
      <c r="D4279" s="258"/>
    </row>
    <row r="4280" spans="4:4">
      <c r="D4280" s="258"/>
    </row>
    <row r="4281" spans="4:4">
      <c r="D4281" s="258"/>
    </row>
    <row r="4282" spans="4:4">
      <c r="D4282" s="258"/>
    </row>
    <row r="4283" spans="4:4">
      <c r="D4283" s="258"/>
    </row>
    <row r="4284" spans="4:4">
      <c r="D4284" s="258"/>
    </row>
    <row r="4285" spans="4:4">
      <c r="D4285" s="258"/>
    </row>
    <row r="4286" spans="4:4">
      <c r="D4286" s="258"/>
    </row>
    <row r="4287" spans="4:4">
      <c r="D4287" s="258"/>
    </row>
    <row r="4288" spans="4:4">
      <c r="D4288" s="258"/>
    </row>
    <row r="4289" spans="4:4">
      <c r="D4289" s="258"/>
    </row>
    <row r="4290" spans="4:4">
      <c r="D4290" s="258"/>
    </row>
    <row r="4291" spans="4:4">
      <c r="D4291" s="258"/>
    </row>
    <row r="4292" spans="4:4">
      <c r="D4292" s="258"/>
    </row>
    <row r="4293" spans="4:4">
      <c r="D4293" s="258"/>
    </row>
    <row r="4294" spans="4:4">
      <c r="D4294" s="258"/>
    </row>
    <row r="4295" spans="4:4">
      <c r="D4295" s="258"/>
    </row>
    <row r="4296" spans="4:4">
      <c r="D4296" s="258"/>
    </row>
    <row r="4297" spans="4:4">
      <c r="D4297" s="258"/>
    </row>
    <row r="4298" spans="4:4">
      <c r="D4298" s="258"/>
    </row>
    <row r="4299" spans="4:4">
      <c r="D4299" s="258"/>
    </row>
    <row r="4300" spans="4:4">
      <c r="D4300" s="258"/>
    </row>
    <row r="4301" spans="4:4">
      <c r="D4301" s="258"/>
    </row>
    <row r="4302" spans="4:4">
      <c r="D4302" s="258"/>
    </row>
    <row r="4303" spans="4:4">
      <c r="D4303" s="258"/>
    </row>
    <row r="4304" spans="4:4">
      <c r="D4304" s="258"/>
    </row>
    <row r="4305" spans="4:4">
      <c r="D4305" s="258"/>
    </row>
    <row r="4306" spans="4:4">
      <c r="D4306" s="258"/>
    </row>
    <row r="4307" spans="4:4">
      <c r="D4307" s="258"/>
    </row>
    <row r="4308" spans="4:4">
      <c r="D4308" s="258"/>
    </row>
    <row r="4309" spans="4:4">
      <c r="D4309" s="258"/>
    </row>
    <row r="4310" spans="4:4">
      <c r="D4310" s="258"/>
    </row>
    <row r="4311" spans="4:4">
      <c r="D4311" s="258"/>
    </row>
    <row r="4312" spans="4:4">
      <c r="D4312" s="258"/>
    </row>
    <row r="4313" spans="4:4">
      <c r="D4313" s="258"/>
    </row>
    <row r="4314" spans="4:4">
      <c r="D4314" s="258"/>
    </row>
    <row r="4315" spans="4:4">
      <c r="D4315" s="258"/>
    </row>
    <row r="4316" spans="4:4">
      <c r="D4316" s="258"/>
    </row>
    <row r="4317" spans="4:4">
      <c r="D4317" s="258"/>
    </row>
    <row r="4318" spans="4:4">
      <c r="D4318" s="258"/>
    </row>
    <row r="4319" spans="4:4">
      <c r="D4319" s="258"/>
    </row>
    <row r="4320" spans="4:4">
      <c r="D4320" s="258"/>
    </row>
    <row r="4321" spans="4:4">
      <c r="D4321" s="258"/>
    </row>
    <row r="4322" spans="4:4">
      <c r="D4322" s="258"/>
    </row>
    <row r="4323" spans="4:4">
      <c r="D4323" s="258"/>
    </row>
    <row r="4324" spans="4:4">
      <c r="D4324" s="258"/>
    </row>
    <row r="4325" spans="4:4">
      <c r="D4325" s="258"/>
    </row>
    <row r="4326" spans="4:4">
      <c r="D4326" s="258"/>
    </row>
    <row r="4327" spans="4:4">
      <c r="D4327" s="258"/>
    </row>
    <row r="4328" spans="4:4">
      <c r="D4328" s="258"/>
    </row>
    <row r="4329" spans="4:4">
      <c r="D4329" s="258"/>
    </row>
    <row r="4330" spans="4:4">
      <c r="D4330" s="258"/>
    </row>
    <row r="4331" spans="4:4">
      <c r="D4331" s="258"/>
    </row>
    <row r="4332" spans="4:4">
      <c r="D4332" s="258"/>
    </row>
    <row r="4333" spans="4:4">
      <c r="D4333" s="258"/>
    </row>
    <row r="4334" spans="4:4">
      <c r="D4334" s="258"/>
    </row>
    <row r="4335" spans="4:4">
      <c r="D4335" s="258"/>
    </row>
    <row r="4336" spans="4:4">
      <c r="D4336" s="258"/>
    </row>
    <row r="4337" spans="4:4">
      <c r="D4337" s="258"/>
    </row>
    <row r="4338" spans="4:4">
      <c r="D4338" s="258"/>
    </row>
    <row r="4339" spans="4:4">
      <c r="D4339" s="258"/>
    </row>
    <row r="4340" spans="4:4">
      <c r="D4340" s="258"/>
    </row>
    <row r="4341" spans="4:4">
      <c r="D4341" s="258"/>
    </row>
    <row r="4342" spans="4:4">
      <c r="D4342" s="258"/>
    </row>
    <row r="4343" spans="4:4">
      <c r="D4343" s="258"/>
    </row>
    <row r="4344" spans="4:4">
      <c r="D4344" s="258"/>
    </row>
    <row r="4345" spans="4:4">
      <c r="D4345" s="258"/>
    </row>
    <row r="4346" spans="4:4">
      <c r="D4346" s="258"/>
    </row>
    <row r="4347" spans="4:4">
      <c r="D4347" s="258"/>
    </row>
    <row r="4348" spans="4:4">
      <c r="D4348" s="258"/>
    </row>
    <row r="4349" spans="4:4">
      <c r="D4349" s="258"/>
    </row>
    <row r="4350" spans="4:4">
      <c r="D4350" s="258"/>
    </row>
    <row r="4351" spans="4:4">
      <c r="D4351" s="258"/>
    </row>
    <row r="4352" spans="4:4">
      <c r="D4352" s="258"/>
    </row>
    <row r="4353" spans="4:4">
      <c r="D4353" s="258"/>
    </row>
    <row r="4354" spans="4:4">
      <c r="D4354" s="258"/>
    </row>
    <row r="4355" spans="4:4">
      <c r="D4355" s="258"/>
    </row>
    <row r="4356" spans="4:4">
      <c r="D4356" s="258"/>
    </row>
    <row r="4357" spans="4:4">
      <c r="D4357" s="258"/>
    </row>
    <row r="4358" spans="4:4">
      <c r="D4358" s="258"/>
    </row>
    <row r="4359" spans="4:4">
      <c r="D4359" s="258"/>
    </row>
    <row r="4360" spans="4:4">
      <c r="D4360" s="258"/>
    </row>
    <row r="4361" spans="4:4">
      <c r="D4361" s="258"/>
    </row>
    <row r="4362" spans="4:4">
      <c r="D4362" s="258"/>
    </row>
    <row r="4363" spans="4:4">
      <c r="D4363" s="258"/>
    </row>
    <row r="4364" spans="4:4">
      <c r="D4364" s="258"/>
    </row>
    <row r="4365" spans="4:4">
      <c r="D4365" s="258"/>
    </row>
    <row r="4366" spans="4:4">
      <c r="D4366" s="258"/>
    </row>
    <row r="4367" spans="4:4">
      <c r="D4367" s="258"/>
    </row>
    <row r="4368" spans="4:4">
      <c r="D4368" s="258"/>
    </row>
    <row r="4369" spans="4:4">
      <c r="D4369" s="258"/>
    </row>
    <row r="4370" spans="4:4">
      <c r="D4370" s="258"/>
    </row>
    <row r="4371" spans="4:4">
      <c r="D4371" s="258"/>
    </row>
    <row r="4372" spans="4:4">
      <c r="D4372" s="258"/>
    </row>
    <row r="4373" spans="4:4">
      <c r="D4373" s="258"/>
    </row>
    <row r="4374" spans="4:4">
      <c r="D4374" s="258"/>
    </row>
    <row r="4375" spans="4:4">
      <c r="D4375" s="258"/>
    </row>
    <row r="4376" spans="4:4">
      <c r="D4376" s="258"/>
    </row>
    <row r="4377" spans="4:4">
      <c r="D4377" s="258"/>
    </row>
    <row r="4378" spans="4:4">
      <c r="D4378" s="258"/>
    </row>
    <row r="4379" spans="4:4">
      <c r="D4379" s="258"/>
    </row>
    <row r="4380" spans="4:4">
      <c r="D4380" s="258"/>
    </row>
    <row r="4381" spans="4:4">
      <c r="D4381" s="258"/>
    </row>
    <row r="4382" spans="4:4">
      <c r="D4382" s="258"/>
    </row>
    <row r="4383" spans="4:4">
      <c r="D4383" s="258"/>
    </row>
    <row r="4384" spans="4:4">
      <c r="D4384" s="258"/>
    </row>
    <row r="4385" spans="4:4">
      <c r="D4385" s="258"/>
    </row>
    <row r="4386" spans="4:4">
      <c r="D4386" s="258"/>
    </row>
    <row r="4387" spans="4:4">
      <c r="D4387" s="258"/>
    </row>
    <row r="4388" spans="4:4">
      <c r="D4388" s="258"/>
    </row>
    <row r="4389" spans="4:4">
      <c r="D4389" s="258"/>
    </row>
    <row r="4390" spans="4:4">
      <c r="D4390" s="258"/>
    </row>
    <row r="4391" spans="4:4">
      <c r="D4391" s="258"/>
    </row>
    <row r="4392" spans="4:4">
      <c r="D4392" s="258"/>
    </row>
    <row r="4393" spans="4:4">
      <c r="D4393" s="258"/>
    </row>
    <row r="4394" spans="4:4">
      <c r="D4394" s="258"/>
    </row>
    <row r="4395" spans="4:4">
      <c r="D4395" s="258"/>
    </row>
    <row r="4396" spans="4:4">
      <c r="D4396" s="258"/>
    </row>
    <row r="4397" spans="4:4">
      <c r="D4397" s="258"/>
    </row>
    <row r="4398" spans="4:4">
      <c r="D4398" s="258"/>
    </row>
    <row r="4399" spans="4:4">
      <c r="D4399" s="258"/>
    </row>
    <row r="4400" spans="4:4">
      <c r="D4400" s="258"/>
    </row>
    <row r="4401" spans="4:4">
      <c r="D4401" s="258"/>
    </row>
    <row r="4402" spans="4:4">
      <c r="D4402" s="258"/>
    </row>
    <row r="4403" spans="4:4">
      <c r="D4403" s="258"/>
    </row>
    <row r="4404" spans="4:4">
      <c r="D4404" s="258"/>
    </row>
    <row r="4405" spans="4:4">
      <c r="D4405" s="258"/>
    </row>
    <row r="4406" spans="4:4">
      <c r="D4406" s="258"/>
    </row>
    <row r="4407" spans="4:4">
      <c r="D4407" s="258"/>
    </row>
    <row r="4408" spans="4:4">
      <c r="D4408" s="258"/>
    </row>
    <row r="4409" spans="4:4">
      <c r="D4409" s="258"/>
    </row>
    <row r="4410" spans="4:4">
      <c r="D4410" s="258"/>
    </row>
    <row r="4411" spans="4:4">
      <c r="D4411" s="258"/>
    </row>
    <row r="4412" spans="4:4">
      <c r="D4412" s="258"/>
    </row>
    <row r="4413" spans="4:4">
      <c r="D4413" s="258"/>
    </row>
    <row r="4414" spans="4:4">
      <c r="D4414" s="258"/>
    </row>
    <row r="4415" spans="4:4">
      <c r="D4415" s="258"/>
    </row>
    <row r="4416" spans="4:4">
      <c r="D4416" s="258"/>
    </row>
    <row r="4417" spans="4:4">
      <c r="D4417" s="258"/>
    </row>
    <row r="4418" spans="4:4">
      <c r="D4418" s="258"/>
    </row>
    <row r="4419" spans="4:4">
      <c r="D4419" s="258"/>
    </row>
    <row r="4420" spans="4:4">
      <c r="D4420" s="258"/>
    </row>
    <row r="4421" spans="4:4">
      <c r="D4421" s="258"/>
    </row>
    <row r="4422" spans="4:4">
      <c r="D4422" s="258"/>
    </row>
    <row r="4423" spans="4:4">
      <c r="D4423" s="258"/>
    </row>
    <row r="4424" spans="4:4">
      <c r="D4424" s="258"/>
    </row>
    <row r="4425" spans="4:4">
      <c r="D4425" s="258"/>
    </row>
    <row r="4426" spans="4:4">
      <c r="D4426" s="258"/>
    </row>
    <row r="4427" spans="4:4">
      <c r="D4427" s="258"/>
    </row>
    <row r="4428" spans="4:4">
      <c r="D4428" s="258"/>
    </row>
    <row r="4429" spans="4:4">
      <c r="D4429" s="258"/>
    </row>
    <row r="4430" spans="4:4">
      <c r="D4430" s="258"/>
    </row>
    <row r="4431" spans="4:4">
      <c r="D4431" s="258"/>
    </row>
    <row r="4432" spans="4:4">
      <c r="D4432" s="258"/>
    </row>
    <row r="4433" spans="4:4">
      <c r="D4433" s="258"/>
    </row>
    <row r="4434" spans="4:4">
      <c r="D4434" s="258"/>
    </row>
    <row r="4435" spans="4:4">
      <c r="D4435" s="258"/>
    </row>
    <row r="4436" spans="4:4">
      <c r="D4436" s="258"/>
    </row>
    <row r="4437" spans="4:4">
      <c r="D4437" s="258"/>
    </row>
    <row r="4438" spans="4:4">
      <c r="D4438" s="258"/>
    </row>
    <row r="4439" spans="4:4">
      <c r="D4439" s="258"/>
    </row>
    <row r="4440" spans="4:4">
      <c r="D4440" s="258"/>
    </row>
    <row r="4441" spans="4:4">
      <c r="D4441" s="258"/>
    </row>
    <row r="4442" spans="4:4">
      <c r="D4442" s="258"/>
    </row>
    <row r="4443" spans="4:4">
      <c r="D4443" s="258"/>
    </row>
    <row r="4444" spans="4:4">
      <c r="D4444" s="258"/>
    </row>
    <row r="4445" spans="4:4">
      <c r="D4445" s="258"/>
    </row>
    <row r="4446" spans="4:4">
      <c r="D4446" s="258"/>
    </row>
    <row r="4447" spans="4:4">
      <c r="D4447" s="258"/>
    </row>
    <row r="4448" spans="4:4">
      <c r="D4448" s="258"/>
    </row>
    <row r="4449" spans="4:4">
      <c r="D4449" s="258"/>
    </row>
    <row r="4450" spans="4:4">
      <c r="D4450" s="258"/>
    </row>
    <row r="4451" spans="4:4">
      <c r="D4451" s="258"/>
    </row>
    <row r="4452" spans="4:4">
      <c r="D4452" s="258"/>
    </row>
    <row r="4453" spans="4:4">
      <c r="D4453" s="258"/>
    </row>
    <row r="4454" spans="4:4">
      <c r="D4454" s="258"/>
    </row>
    <row r="4455" spans="4:4">
      <c r="D4455" s="258"/>
    </row>
    <row r="4456" spans="4:4">
      <c r="D4456" s="258"/>
    </row>
    <row r="4457" spans="4:4">
      <c r="D4457" s="258"/>
    </row>
    <row r="4458" spans="4:4">
      <c r="D4458" s="258"/>
    </row>
    <row r="4459" spans="4:4">
      <c r="D4459" s="258"/>
    </row>
    <row r="4460" spans="4:4">
      <c r="D4460" s="258"/>
    </row>
    <row r="4461" spans="4:4">
      <c r="D4461" s="258"/>
    </row>
    <row r="4462" spans="4:4">
      <c r="D4462" s="258"/>
    </row>
    <row r="4463" spans="4:4">
      <c r="D4463" s="258"/>
    </row>
    <row r="4464" spans="4:4">
      <c r="D4464" s="258"/>
    </row>
    <row r="4465" spans="4:4">
      <c r="D4465" s="258"/>
    </row>
    <row r="4466" spans="4:4">
      <c r="D4466" s="258"/>
    </row>
    <row r="4467" spans="4:4">
      <c r="D4467" s="258"/>
    </row>
    <row r="4468" spans="4:4">
      <c r="D4468" s="258"/>
    </row>
    <row r="4469" spans="4:4">
      <c r="D4469" s="258"/>
    </row>
    <row r="4470" spans="4:4">
      <c r="D4470" s="258"/>
    </row>
    <row r="4471" spans="4:4">
      <c r="D4471" s="258"/>
    </row>
    <row r="4472" spans="4:4">
      <c r="D4472" s="258"/>
    </row>
    <row r="4473" spans="4:4">
      <c r="D4473" s="258"/>
    </row>
    <row r="4474" spans="4:4">
      <c r="D4474" s="258"/>
    </row>
    <row r="4475" spans="4:4">
      <c r="D4475" s="258"/>
    </row>
    <row r="4476" spans="4:4">
      <c r="D4476" s="258"/>
    </row>
    <row r="4477" spans="4:4">
      <c r="D4477" s="258"/>
    </row>
    <row r="4478" spans="4:4">
      <c r="D4478" s="258"/>
    </row>
    <row r="4479" spans="4:4">
      <c r="D4479" s="258"/>
    </row>
    <row r="4480" spans="4:4">
      <c r="D4480" s="258"/>
    </row>
    <row r="4481" spans="4:4">
      <c r="D4481" s="258"/>
    </row>
    <row r="4482" spans="4:4">
      <c r="D4482" s="258"/>
    </row>
    <row r="4483" spans="4:4">
      <c r="D4483" s="258"/>
    </row>
    <row r="4484" spans="4:4">
      <c r="D4484" s="258"/>
    </row>
    <row r="4485" spans="4:4">
      <c r="D4485" s="258"/>
    </row>
    <row r="4486" spans="4:4">
      <c r="D4486" s="258"/>
    </row>
    <row r="4487" spans="4:4">
      <c r="D4487" s="258"/>
    </row>
    <row r="4488" spans="4:4">
      <c r="D4488" s="258"/>
    </row>
    <row r="4489" spans="4:4">
      <c r="D4489" s="258"/>
    </row>
    <row r="4490" spans="4:4">
      <c r="D4490" s="258"/>
    </row>
    <row r="4491" spans="4:4">
      <c r="D4491" s="258"/>
    </row>
    <row r="4492" spans="4:4">
      <c r="D4492" s="258"/>
    </row>
    <row r="4493" spans="4:4">
      <c r="D4493" s="258"/>
    </row>
    <row r="4494" spans="4:4">
      <c r="D4494" s="258"/>
    </row>
    <row r="4495" spans="4:4">
      <c r="D4495" s="258"/>
    </row>
    <row r="4496" spans="4:4">
      <c r="D4496" s="258"/>
    </row>
    <row r="4497" spans="4:4">
      <c r="D4497" s="258"/>
    </row>
    <row r="4498" spans="4:4">
      <c r="D4498" s="258"/>
    </row>
    <row r="4499" spans="4:4">
      <c r="D4499" s="258"/>
    </row>
    <row r="4500" spans="4:4">
      <c r="D4500" s="258"/>
    </row>
    <row r="4501" spans="4:4">
      <c r="D4501" s="258"/>
    </row>
    <row r="4502" spans="4:4">
      <c r="D4502" s="258"/>
    </row>
    <row r="4503" spans="4:4">
      <c r="D4503" s="258"/>
    </row>
    <row r="4504" spans="4:4">
      <c r="D4504" s="258"/>
    </row>
    <row r="4505" spans="4:4">
      <c r="D4505" s="258"/>
    </row>
    <row r="4506" spans="4:4">
      <c r="D4506" s="258"/>
    </row>
    <row r="4507" spans="4:4">
      <c r="D4507" s="258"/>
    </row>
    <row r="4508" spans="4:4">
      <c r="D4508" s="258"/>
    </row>
    <row r="4509" spans="4:4">
      <c r="D4509" s="258"/>
    </row>
    <row r="4510" spans="4:4">
      <c r="D4510" s="258"/>
    </row>
    <row r="4511" spans="4:4">
      <c r="D4511" s="258"/>
    </row>
    <row r="4512" spans="4:4">
      <c r="D4512" s="258"/>
    </row>
    <row r="4513" spans="4:4">
      <c r="D4513" s="258"/>
    </row>
    <row r="4514" spans="4:4">
      <c r="D4514" s="258"/>
    </row>
    <row r="4515" spans="4:4">
      <c r="D4515" s="258"/>
    </row>
    <row r="4516" spans="4:4">
      <c r="D4516" s="258"/>
    </row>
    <row r="4517" spans="4:4">
      <c r="D4517" s="258"/>
    </row>
    <row r="4518" spans="4:4">
      <c r="D4518" s="258"/>
    </row>
    <row r="4519" spans="4:4">
      <c r="D4519" s="258"/>
    </row>
    <row r="4520" spans="4:4">
      <c r="D4520" s="258"/>
    </row>
    <row r="4521" spans="4:4">
      <c r="D4521" s="258"/>
    </row>
    <row r="4522" spans="4:4">
      <c r="D4522" s="258"/>
    </row>
    <row r="4523" spans="4:4">
      <c r="D4523" s="258"/>
    </row>
    <row r="4524" spans="4:4">
      <c r="D4524" s="258"/>
    </row>
    <row r="4525" spans="4:4">
      <c r="D4525" s="258"/>
    </row>
    <row r="4526" spans="4:4">
      <c r="D4526" s="258"/>
    </row>
    <row r="4527" spans="4:4">
      <c r="D4527" s="258"/>
    </row>
    <row r="4528" spans="4:4">
      <c r="D4528" s="258"/>
    </row>
    <row r="4529" spans="4:4">
      <c r="D4529" s="258"/>
    </row>
    <row r="4530" spans="4:4">
      <c r="D4530" s="258"/>
    </row>
    <row r="4531" spans="4:4">
      <c r="D4531" s="258"/>
    </row>
    <row r="4532" spans="4:4">
      <c r="D4532" s="258"/>
    </row>
    <row r="4533" spans="4:4">
      <c r="D4533" s="258"/>
    </row>
    <row r="4534" spans="4:4">
      <c r="D4534" s="258"/>
    </row>
    <row r="4535" spans="4:4">
      <c r="D4535" s="258"/>
    </row>
    <row r="4536" spans="4:4">
      <c r="D4536" s="258"/>
    </row>
    <row r="4537" spans="4:4">
      <c r="D4537" s="258"/>
    </row>
    <row r="4538" spans="4:4">
      <c r="D4538" s="258"/>
    </row>
    <row r="4539" spans="4:4">
      <c r="D4539" s="258"/>
    </row>
    <row r="4540" spans="4:4">
      <c r="D4540" s="258"/>
    </row>
    <row r="4541" spans="4:4">
      <c r="D4541" s="258"/>
    </row>
    <row r="4542" spans="4:4">
      <c r="D4542" s="258"/>
    </row>
    <row r="4543" spans="4:4">
      <c r="D4543" s="258"/>
    </row>
    <row r="4544" spans="4:4">
      <c r="D4544" s="258"/>
    </row>
    <row r="4545" spans="4:4">
      <c r="D4545" s="258"/>
    </row>
    <row r="4546" spans="4:4">
      <c r="D4546" s="258"/>
    </row>
    <row r="4547" spans="4:4">
      <c r="D4547" s="258"/>
    </row>
    <row r="4548" spans="4:4">
      <c r="D4548" s="258"/>
    </row>
    <row r="4549" spans="4:4">
      <c r="D4549" s="258"/>
    </row>
    <row r="4550" spans="4:4">
      <c r="D4550" s="258"/>
    </row>
    <row r="4551" spans="4:4">
      <c r="D4551" s="258"/>
    </row>
    <row r="4552" spans="4:4">
      <c r="D4552" s="258"/>
    </row>
    <row r="4553" spans="4:4">
      <c r="D4553" s="258"/>
    </row>
    <row r="4554" spans="4:4">
      <c r="D4554" s="258"/>
    </row>
    <row r="4555" spans="4:4">
      <c r="D4555" s="258"/>
    </row>
    <row r="4556" spans="4:4">
      <c r="D4556" s="258"/>
    </row>
    <row r="4557" spans="4:4">
      <c r="D4557" s="258"/>
    </row>
    <row r="4558" spans="4:4">
      <c r="D4558" s="258"/>
    </row>
    <row r="4559" spans="4:4">
      <c r="D4559" s="258"/>
    </row>
    <row r="4560" spans="4:4">
      <c r="D4560" s="258"/>
    </row>
    <row r="4561" spans="4:4">
      <c r="D4561" s="258"/>
    </row>
    <row r="4562" spans="4:4">
      <c r="D4562" s="258"/>
    </row>
    <row r="4563" spans="4:4">
      <c r="D4563" s="258"/>
    </row>
    <row r="4564" spans="4:4">
      <c r="D4564" s="258"/>
    </row>
    <row r="4565" spans="4:4">
      <c r="D4565" s="258"/>
    </row>
    <row r="4566" spans="4:4">
      <c r="D4566" s="258"/>
    </row>
    <row r="4567" spans="4:4">
      <c r="D4567" s="258"/>
    </row>
    <row r="4568" spans="4:4">
      <c r="D4568" s="258"/>
    </row>
    <row r="4569" spans="4:4">
      <c r="D4569" s="258"/>
    </row>
    <row r="4570" spans="4:4">
      <c r="D4570" s="258"/>
    </row>
    <row r="4571" spans="4:4">
      <c r="D4571" s="258"/>
    </row>
    <row r="4572" spans="4:4">
      <c r="D4572" s="258"/>
    </row>
    <row r="4573" spans="4:4">
      <c r="D4573" s="258"/>
    </row>
    <row r="4574" spans="4:4">
      <c r="D4574" s="258"/>
    </row>
    <row r="4575" spans="4:4">
      <c r="D4575" s="258"/>
    </row>
    <row r="4576" spans="4:4">
      <c r="D4576" s="258"/>
    </row>
    <row r="4577" spans="4:4">
      <c r="D4577" s="258"/>
    </row>
    <row r="4578" spans="4:4">
      <c r="D4578" s="258"/>
    </row>
    <row r="4579" spans="4:4">
      <c r="D4579" s="258"/>
    </row>
    <row r="4580" spans="4:4">
      <c r="D4580" s="258"/>
    </row>
    <row r="4581" spans="4:4">
      <c r="D4581" s="258"/>
    </row>
    <row r="4582" spans="4:4">
      <c r="D4582" s="258"/>
    </row>
    <row r="4583" spans="4:4">
      <c r="D4583" s="258"/>
    </row>
    <row r="4584" spans="4:4">
      <c r="D4584" s="258"/>
    </row>
    <row r="4585" spans="4:4">
      <c r="D4585" s="258"/>
    </row>
    <row r="4586" spans="4:4">
      <c r="D4586" s="258"/>
    </row>
    <row r="4587" spans="4:4">
      <c r="D4587" s="258"/>
    </row>
    <row r="4588" spans="4:4">
      <c r="D4588" s="258"/>
    </row>
    <row r="4589" spans="4:4">
      <c r="D4589" s="258"/>
    </row>
    <row r="4590" spans="4:4">
      <c r="D4590" s="258"/>
    </row>
    <row r="4591" spans="4:4">
      <c r="D4591" s="258"/>
    </row>
    <row r="4592" spans="4:4">
      <c r="D4592" s="258"/>
    </row>
    <row r="4593" spans="4:4">
      <c r="D4593" s="258"/>
    </row>
    <row r="4594" spans="4:4">
      <c r="D4594" s="258"/>
    </row>
    <row r="4595" spans="4:4">
      <c r="D4595" s="258"/>
    </row>
    <row r="4596" spans="4:4">
      <c r="D4596" s="258"/>
    </row>
    <row r="4597" spans="4:4">
      <c r="D4597" s="258"/>
    </row>
    <row r="4598" spans="4:4">
      <c r="D4598" s="258"/>
    </row>
    <row r="4599" spans="4:4">
      <c r="D4599" s="258"/>
    </row>
    <row r="4600" spans="4:4">
      <c r="D4600" s="258"/>
    </row>
    <row r="4601" spans="4:4">
      <c r="D4601" s="258"/>
    </row>
    <row r="4602" spans="4:4">
      <c r="D4602" s="258"/>
    </row>
    <row r="4603" spans="4:4">
      <c r="D4603" s="258"/>
    </row>
    <row r="4604" spans="4:4">
      <c r="D4604" s="258"/>
    </row>
    <row r="4605" spans="4:4">
      <c r="D4605" s="258"/>
    </row>
    <row r="4606" spans="4:4">
      <c r="D4606" s="258"/>
    </row>
    <row r="4607" spans="4:4">
      <c r="D4607" s="258"/>
    </row>
    <row r="4608" spans="4:4">
      <c r="D4608" s="258"/>
    </row>
    <row r="4609" spans="4:4">
      <c r="D4609" s="258"/>
    </row>
    <row r="4610" spans="4:4">
      <c r="D4610" s="258"/>
    </row>
    <row r="4611" spans="4:4">
      <c r="D4611" s="258"/>
    </row>
    <row r="4612" spans="4:4">
      <c r="D4612" s="258"/>
    </row>
    <row r="4613" spans="4:4">
      <c r="D4613" s="258"/>
    </row>
    <row r="4614" spans="4:4">
      <c r="D4614" s="258"/>
    </row>
    <row r="4615" spans="4:4">
      <c r="D4615" s="258"/>
    </row>
    <row r="4616" spans="4:4">
      <c r="D4616" s="258"/>
    </row>
    <row r="4617" spans="4:4">
      <c r="D4617" s="258"/>
    </row>
    <row r="4618" spans="4:4">
      <c r="D4618" s="258"/>
    </row>
    <row r="4619" spans="4:4">
      <c r="D4619" s="258"/>
    </row>
    <row r="4620" spans="4:4">
      <c r="D4620" s="258"/>
    </row>
    <row r="4621" spans="4:4">
      <c r="D4621" s="258"/>
    </row>
    <row r="4622" spans="4:4">
      <c r="D4622" s="258"/>
    </row>
    <row r="4623" spans="4:4">
      <c r="D4623" s="258"/>
    </row>
    <row r="4624" spans="4:4">
      <c r="D4624" s="258"/>
    </row>
    <row r="4625" spans="4:4">
      <c r="D4625" s="258"/>
    </row>
    <row r="4626" spans="4:4">
      <c r="D4626" s="258"/>
    </row>
    <row r="4627" spans="4:4">
      <c r="D4627" s="258"/>
    </row>
    <row r="4628" spans="4:4">
      <c r="D4628" s="258"/>
    </row>
    <row r="4629" spans="4:4">
      <c r="D4629" s="258"/>
    </row>
    <row r="4630" spans="4:4">
      <c r="D4630" s="258"/>
    </row>
    <row r="4631" spans="4:4">
      <c r="D4631" s="258"/>
    </row>
    <row r="4632" spans="4:4">
      <c r="D4632" s="258"/>
    </row>
    <row r="4633" spans="4:4">
      <c r="D4633" s="258"/>
    </row>
    <row r="4634" spans="4:4">
      <c r="D4634" s="258"/>
    </row>
    <row r="4635" spans="4:4">
      <c r="D4635" s="258"/>
    </row>
    <row r="4636" spans="4:4">
      <c r="D4636" s="258"/>
    </row>
    <row r="4637" spans="4:4">
      <c r="D4637" s="258"/>
    </row>
    <row r="4638" spans="4:4">
      <c r="D4638" s="258"/>
    </row>
    <row r="4639" spans="4:4">
      <c r="D4639" s="258"/>
    </row>
    <row r="4640" spans="4:4">
      <c r="D4640" s="258"/>
    </row>
    <row r="4641" spans="4:4">
      <c r="D4641" s="258"/>
    </row>
    <row r="4642" spans="4:4">
      <c r="D4642" s="258"/>
    </row>
    <row r="4643" spans="4:4">
      <c r="D4643" s="258"/>
    </row>
    <row r="4644" spans="4:4">
      <c r="D4644" s="258"/>
    </row>
    <row r="4645" spans="4:4">
      <c r="D4645" s="258"/>
    </row>
    <row r="4646" spans="4:4">
      <c r="D4646" s="258"/>
    </row>
    <row r="4647" spans="4:4">
      <c r="D4647" s="258"/>
    </row>
    <row r="4648" spans="4:4">
      <c r="D4648" s="258"/>
    </row>
    <row r="4649" spans="4:4">
      <c r="D4649" s="258"/>
    </row>
    <row r="4650" spans="4:4">
      <c r="D4650" s="258"/>
    </row>
    <row r="4651" spans="4:4">
      <c r="D4651" s="258"/>
    </row>
    <row r="4652" spans="4:4">
      <c r="D4652" s="258"/>
    </row>
    <row r="4653" spans="4:4">
      <c r="D4653" s="258"/>
    </row>
    <row r="4654" spans="4:4">
      <c r="D4654" s="258"/>
    </row>
    <row r="4655" spans="4:4">
      <c r="D4655" s="258"/>
    </row>
    <row r="4656" spans="4:4">
      <c r="D4656" s="258"/>
    </row>
    <row r="4657" spans="4:4">
      <c r="D4657" s="258"/>
    </row>
    <row r="4658" spans="4:4">
      <c r="D4658" s="258"/>
    </row>
    <row r="4659" spans="4:4">
      <c r="D4659" s="258"/>
    </row>
    <row r="4660" spans="4:4">
      <c r="D4660" s="258"/>
    </row>
    <row r="4661" spans="4:4">
      <c r="D4661" s="258"/>
    </row>
    <row r="4662" spans="4:4">
      <c r="D4662" s="258"/>
    </row>
    <row r="4663" spans="4:4">
      <c r="D4663" s="258"/>
    </row>
    <row r="4664" spans="4:4">
      <c r="D4664" s="258"/>
    </row>
    <row r="4665" spans="4:4">
      <c r="D4665" s="258"/>
    </row>
    <row r="4666" spans="4:4">
      <c r="D4666" s="258"/>
    </row>
    <row r="4667" spans="4:4">
      <c r="D4667" s="258"/>
    </row>
    <row r="4668" spans="4:4">
      <c r="D4668" s="258"/>
    </row>
    <row r="4669" spans="4:4">
      <c r="D4669" s="258"/>
    </row>
    <row r="4670" spans="4:4">
      <c r="D4670" s="258"/>
    </row>
    <row r="4671" spans="4:4">
      <c r="D4671" s="258"/>
    </row>
    <row r="4672" spans="4:4">
      <c r="D4672" s="258"/>
    </row>
    <row r="4673" spans="4:4">
      <c r="D4673" s="258"/>
    </row>
    <row r="4674" spans="4:4">
      <c r="D4674" s="258"/>
    </row>
    <row r="4675" spans="4:4">
      <c r="D4675" s="258"/>
    </row>
    <row r="4676" spans="4:4">
      <c r="D4676" s="258"/>
    </row>
    <row r="4677" spans="4:4">
      <c r="D4677" s="258"/>
    </row>
    <row r="4678" spans="4:4">
      <c r="D4678" s="258"/>
    </row>
    <row r="4679" spans="4:4">
      <c r="D4679" s="258"/>
    </row>
    <row r="4680" spans="4:4">
      <c r="D4680" s="258"/>
    </row>
    <row r="4681" spans="4:4">
      <c r="D4681" s="258"/>
    </row>
    <row r="4682" spans="4:4">
      <c r="D4682" s="258"/>
    </row>
    <row r="4683" spans="4:4">
      <c r="D4683" s="258"/>
    </row>
    <row r="4684" spans="4:4">
      <c r="D4684" s="258"/>
    </row>
    <row r="4685" spans="4:4">
      <c r="D4685" s="258"/>
    </row>
    <row r="4686" spans="4:4">
      <c r="D4686" s="258"/>
    </row>
    <row r="4687" spans="4:4">
      <c r="D4687" s="258"/>
    </row>
    <row r="4688" spans="4:4">
      <c r="D4688" s="258"/>
    </row>
    <row r="4689" spans="4:4">
      <c r="D4689" s="258"/>
    </row>
    <row r="4690" spans="4:4">
      <c r="D4690" s="258"/>
    </row>
    <row r="4691" spans="4:4">
      <c r="D4691" s="258"/>
    </row>
    <row r="4692" spans="4:4">
      <c r="D4692" s="258"/>
    </row>
    <row r="4693" spans="4:4">
      <c r="D4693" s="258"/>
    </row>
    <row r="4694" spans="4:4">
      <c r="D4694" s="258"/>
    </row>
    <row r="4695" spans="4:4">
      <c r="D4695" s="258"/>
    </row>
    <row r="4696" spans="4:4">
      <c r="D4696" s="258"/>
    </row>
    <row r="4697" spans="4:4">
      <c r="D4697" s="258"/>
    </row>
    <row r="4698" spans="4:4">
      <c r="D4698" s="258"/>
    </row>
    <row r="4699" spans="4:4">
      <c r="D4699" s="258"/>
    </row>
    <row r="4700" spans="4:4">
      <c r="D4700" s="258"/>
    </row>
    <row r="4701" spans="4:4">
      <c r="D4701" s="258"/>
    </row>
    <row r="4702" spans="4:4">
      <c r="D4702" s="258"/>
    </row>
    <row r="4703" spans="4:4">
      <c r="D4703" s="258"/>
    </row>
    <row r="4704" spans="4:4">
      <c r="D4704" s="258"/>
    </row>
    <row r="4705" spans="4:4">
      <c r="D4705" s="258"/>
    </row>
    <row r="4706" spans="4:4">
      <c r="D4706" s="258"/>
    </row>
    <row r="4707" spans="4:4">
      <c r="D4707" s="258"/>
    </row>
    <row r="4708" spans="4:4">
      <c r="D4708" s="258"/>
    </row>
    <row r="4709" spans="4:4">
      <c r="D4709" s="258"/>
    </row>
    <row r="4710" spans="4:4">
      <c r="D4710" s="258"/>
    </row>
    <row r="4711" spans="4:4">
      <c r="D4711" s="258"/>
    </row>
    <row r="4712" spans="4:4">
      <c r="D4712" s="258"/>
    </row>
    <row r="4713" spans="4:4">
      <c r="D4713" s="258"/>
    </row>
    <row r="4714" spans="4:4">
      <c r="D4714" s="258"/>
    </row>
    <row r="4715" spans="4:4">
      <c r="D4715" s="258"/>
    </row>
    <row r="4716" spans="4:4">
      <c r="D4716" s="258"/>
    </row>
    <row r="4717" spans="4:4">
      <c r="D4717" s="258"/>
    </row>
    <row r="4718" spans="4:4">
      <c r="D4718" s="258"/>
    </row>
    <row r="4719" spans="4:4">
      <c r="D4719" s="258"/>
    </row>
    <row r="4720" spans="4:4">
      <c r="D4720" s="258"/>
    </row>
    <row r="4721" spans="4:4">
      <c r="D4721" s="258"/>
    </row>
    <row r="4722" spans="4:4">
      <c r="D4722" s="258"/>
    </row>
    <row r="4723" spans="4:4">
      <c r="D4723" s="258"/>
    </row>
    <row r="4724" spans="4:4">
      <c r="D4724" s="258"/>
    </row>
    <row r="4725" spans="4:4">
      <c r="D4725" s="258"/>
    </row>
    <row r="4726" spans="4:4">
      <c r="D4726" s="258"/>
    </row>
    <row r="4727" spans="4:4">
      <c r="D4727" s="258"/>
    </row>
    <row r="4728" spans="4:4">
      <c r="D4728" s="258"/>
    </row>
    <row r="4729" spans="4:4">
      <c r="D4729" s="258"/>
    </row>
    <row r="4730" spans="4:4">
      <c r="D4730" s="258"/>
    </row>
    <row r="4731" spans="4:4">
      <c r="D4731" s="258"/>
    </row>
    <row r="4732" spans="4:4">
      <c r="D4732" s="258"/>
    </row>
    <row r="4733" spans="4:4">
      <c r="D4733" s="258"/>
    </row>
    <row r="4734" spans="4:4">
      <c r="D4734" s="258"/>
    </row>
    <row r="4735" spans="4:4">
      <c r="D4735" s="258"/>
    </row>
    <row r="4736" spans="4:4">
      <c r="D4736" s="258"/>
    </row>
    <row r="4737" spans="4:4">
      <c r="D4737" s="258"/>
    </row>
    <row r="4738" spans="4:4">
      <c r="D4738" s="258"/>
    </row>
    <row r="4739" spans="4:4">
      <c r="D4739" s="258"/>
    </row>
    <row r="4740" spans="4:4">
      <c r="D4740" s="258"/>
    </row>
    <row r="4741" spans="4:4">
      <c r="D4741" s="258"/>
    </row>
    <row r="4742" spans="4:4">
      <c r="D4742" s="258"/>
    </row>
    <row r="4743" spans="4:4">
      <c r="D4743" s="258"/>
    </row>
    <row r="4744" spans="4:4">
      <c r="D4744" s="258"/>
    </row>
    <row r="4745" spans="4:4">
      <c r="D4745" s="258"/>
    </row>
    <row r="4746" spans="4:4">
      <c r="D4746" s="258"/>
    </row>
    <row r="4747" spans="4:4">
      <c r="D4747" s="258"/>
    </row>
    <row r="4748" spans="4:4">
      <c r="D4748" s="258"/>
    </row>
    <row r="4749" spans="4:4">
      <c r="D4749" s="258"/>
    </row>
    <row r="4750" spans="4:4">
      <c r="D4750" s="258"/>
    </row>
    <row r="4751" spans="4:4">
      <c r="D4751" s="258"/>
    </row>
    <row r="4752" spans="4:4">
      <c r="D4752" s="258"/>
    </row>
    <row r="4753" spans="4:4">
      <c r="D4753" s="258"/>
    </row>
    <row r="4754" spans="4:4">
      <c r="D4754" s="258"/>
    </row>
    <row r="4755" spans="4:4">
      <c r="D4755" s="258"/>
    </row>
    <row r="4756" spans="4:4">
      <c r="D4756" s="258"/>
    </row>
    <row r="4757" spans="4:4">
      <c r="D4757" s="258"/>
    </row>
    <row r="4758" spans="4:4">
      <c r="D4758" s="258"/>
    </row>
    <row r="4759" spans="4:4">
      <c r="D4759" s="258"/>
    </row>
    <row r="4760" spans="4:4">
      <c r="D4760" s="258"/>
    </row>
    <row r="4761" spans="4:4">
      <c r="D4761" s="258"/>
    </row>
    <row r="4762" spans="4:4">
      <c r="D4762" s="258"/>
    </row>
    <row r="4763" spans="4:4">
      <c r="D4763" s="258"/>
    </row>
    <row r="4764" spans="4:4">
      <c r="D4764" s="258"/>
    </row>
    <row r="4765" spans="4:4">
      <c r="D4765" s="258"/>
    </row>
    <row r="4766" spans="4:4">
      <c r="D4766" s="258"/>
    </row>
    <row r="4767" spans="4:4">
      <c r="D4767" s="258"/>
    </row>
    <row r="4768" spans="4:4">
      <c r="D4768" s="258"/>
    </row>
    <row r="4769" spans="4:4">
      <c r="D4769" s="258"/>
    </row>
    <row r="4770" spans="4:4">
      <c r="D4770" s="258"/>
    </row>
    <row r="4771" spans="4:4">
      <c r="D4771" s="258"/>
    </row>
    <row r="4772" spans="4:4">
      <c r="D4772" s="258"/>
    </row>
    <row r="4773" spans="4:4">
      <c r="D4773" s="258"/>
    </row>
    <row r="4774" spans="4:4">
      <c r="D4774" s="258"/>
    </row>
    <row r="4775" spans="4:4">
      <c r="D4775" s="258"/>
    </row>
    <row r="4776" spans="4:4">
      <c r="D4776" s="258"/>
    </row>
    <row r="4777" spans="4:4">
      <c r="D4777" s="258"/>
    </row>
    <row r="4778" spans="4:4">
      <c r="D4778" s="258"/>
    </row>
    <row r="4779" spans="4:4">
      <c r="D4779" s="258"/>
    </row>
    <row r="4780" spans="4:4">
      <c r="D4780" s="258"/>
    </row>
    <row r="4781" spans="4:4">
      <c r="D4781" s="258"/>
    </row>
    <row r="4782" spans="4:4">
      <c r="D4782" s="258"/>
    </row>
    <row r="4783" spans="4:4">
      <c r="D4783" s="258"/>
    </row>
    <row r="4784" spans="4:4">
      <c r="D4784" s="258"/>
    </row>
    <row r="4785" spans="4:4">
      <c r="D4785" s="258"/>
    </row>
    <row r="4786" spans="4:4">
      <c r="D4786" s="258"/>
    </row>
    <row r="4787" spans="4:4">
      <c r="D4787" s="258"/>
    </row>
    <row r="4788" spans="4:4">
      <c r="D4788" s="258"/>
    </row>
    <row r="4789" spans="4:4">
      <c r="D4789" s="258"/>
    </row>
    <row r="4790" spans="4:4">
      <c r="D4790" s="258"/>
    </row>
    <row r="4791" spans="4:4">
      <c r="D4791" s="258"/>
    </row>
    <row r="4792" spans="4:4">
      <c r="D4792" s="258"/>
    </row>
    <row r="4793" spans="4:4">
      <c r="D4793" s="258"/>
    </row>
    <row r="4794" spans="4:4">
      <c r="D4794" s="258"/>
    </row>
    <row r="4795" spans="4:4">
      <c r="D4795" s="258"/>
    </row>
    <row r="4796" spans="4:4">
      <c r="D4796" s="258"/>
    </row>
    <row r="4797" spans="4:4">
      <c r="D4797" s="258"/>
    </row>
    <row r="4798" spans="4:4">
      <c r="D4798" s="258"/>
    </row>
    <row r="4799" spans="4:4">
      <c r="D4799" s="258"/>
    </row>
    <row r="4800" spans="4:4">
      <c r="D4800" s="258"/>
    </row>
    <row r="4801" spans="4:4">
      <c r="D4801" s="258"/>
    </row>
    <row r="4802" spans="4:4">
      <c r="D4802" s="258"/>
    </row>
    <row r="4803" spans="4:4">
      <c r="D4803" s="258"/>
    </row>
    <row r="4804" spans="4:4">
      <c r="D4804" s="258"/>
    </row>
    <row r="4805" spans="4:4">
      <c r="D4805" s="258"/>
    </row>
    <row r="4806" spans="4:4">
      <c r="D4806" s="258"/>
    </row>
    <row r="4807" spans="4:4">
      <c r="D4807" s="258"/>
    </row>
    <row r="4808" spans="4:4">
      <c r="D4808" s="258"/>
    </row>
    <row r="4809" spans="4:4">
      <c r="D4809" s="258"/>
    </row>
    <row r="4810" spans="4:4">
      <c r="D4810" s="258"/>
    </row>
    <row r="4811" spans="4:4">
      <c r="D4811" s="258"/>
    </row>
    <row r="4812" spans="4:4">
      <c r="D4812" s="258"/>
    </row>
    <row r="4813" spans="4:4">
      <c r="D4813" s="258"/>
    </row>
    <row r="4814" spans="4:4">
      <c r="D4814" s="258"/>
    </row>
    <row r="4815" spans="4:4">
      <c r="D4815" s="258"/>
    </row>
    <row r="4816" spans="4:4">
      <c r="D4816" s="258"/>
    </row>
    <row r="4817" spans="4:4">
      <c r="D4817" s="258"/>
    </row>
    <row r="4818" spans="4:4">
      <c r="D4818" s="258"/>
    </row>
    <row r="4819" spans="4:4">
      <c r="D4819" s="258"/>
    </row>
    <row r="4820" spans="4:4">
      <c r="D4820" s="258"/>
    </row>
    <row r="4821" spans="4:4">
      <c r="D4821" s="258"/>
    </row>
    <row r="4822" spans="4:4">
      <c r="D4822" s="258"/>
    </row>
    <row r="4823" spans="4:4">
      <c r="D4823" s="258"/>
    </row>
    <row r="4824" spans="4:4">
      <c r="D4824" s="258"/>
    </row>
    <row r="4825" spans="4:4">
      <c r="D4825" s="258"/>
    </row>
    <row r="4826" spans="4:4">
      <c r="D4826" s="258"/>
    </row>
    <row r="4827" spans="4:4">
      <c r="D4827" s="258"/>
    </row>
    <row r="4828" spans="4:4">
      <c r="D4828" s="258"/>
    </row>
    <row r="4829" spans="4:4">
      <c r="D4829" s="258"/>
    </row>
    <row r="4830" spans="4:4">
      <c r="D4830" s="258"/>
    </row>
    <row r="4831" spans="4:4">
      <c r="D4831" s="258"/>
    </row>
    <row r="4832" spans="4:4">
      <c r="D4832" s="258"/>
    </row>
    <row r="4833" spans="4:4">
      <c r="D4833" s="258"/>
    </row>
    <row r="4834" spans="4:4">
      <c r="D4834" s="258"/>
    </row>
    <row r="4835" spans="4:4">
      <c r="D4835" s="258"/>
    </row>
    <row r="4836" spans="4:4">
      <c r="D4836" s="258"/>
    </row>
    <row r="4837" spans="4:4">
      <c r="D4837" s="258"/>
    </row>
    <row r="4838" spans="4:4">
      <c r="D4838" s="258"/>
    </row>
    <row r="4839" spans="4:4">
      <c r="D4839" s="258"/>
    </row>
    <row r="4840" spans="4:4">
      <c r="D4840" s="258"/>
    </row>
    <row r="4841" spans="4:4">
      <c r="D4841" s="258"/>
    </row>
    <row r="4842" spans="4:4">
      <c r="D4842" s="258"/>
    </row>
    <row r="4843" spans="4:4">
      <c r="D4843" s="258"/>
    </row>
    <row r="4844" spans="4:4">
      <c r="D4844" s="258"/>
    </row>
    <row r="4845" spans="4:4">
      <c r="D4845" s="258"/>
    </row>
    <row r="4846" spans="4:4">
      <c r="D4846" s="258"/>
    </row>
    <row r="4847" spans="4:4">
      <c r="D4847" s="258"/>
    </row>
    <row r="4848" spans="4:4">
      <c r="D4848" s="258"/>
    </row>
    <row r="4849" spans="4:4">
      <c r="D4849" s="258"/>
    </row>
    <row r="4850" spans="4:4">
      <c r="D4850" s="258"/>
    </row>
    <row r="4851" spans="4:4">
      <c r="D4851" s="258"/>
    </row>
    <row r="4852" spans="4:4">
      <c r="D4852" s="258"/>
    </row>
    <row r="4853" spans="4:4">
      <c r="D4853" s="258"/>
    </row>
    <row r="4854" spans="4:4">
      <c r="D4854" s="258"/>
    </row>
    <row r="4855" spans="4:4">
      <c r="D4855" s="258"/>
    </row>
    <row r="4856" spans="4:4">
      <c r="D4856" s="258"/>
    </row>
    <row r="4857" spans="4:4">
      <c r="D4857" s="258"/>
    </row>
    <row r="4858" spans="4:4">
      <c r="D4858" s="258"/>
    </row>
    <row r="4859" spans="4:4">
      <c r="D4859" s="258"/>
    </row>
    <row r="4860" spans="4:4">
      <c r="D4860" s="258"/>
    </row>
    <row r="4861" spans="4:4">
      <c r="D4861" s="258"/>
    </row>
    <row r="4862" spans="4:4">
      <c r="D4862" s="258"/>
    </row>
    <row r="4863" spans="4:4">
      <c r="D4863" s="258"/>
    </row>
    <row r="4864" spans="4:4">
      <c r="D4864" s="258"/>
    </row>
    <row r="4865" spans="4:4">
      <c r="D4865" s="258"/>
    </row>
    <row r="4866" spans="4:4">
      <c r="D4866" s="258"/>
    </row>
    <row r="4867" spans="4:4">
      <c r="D4867" s="258"/>
    </row>
    <row r="4868" spans="4:4">
      <c r="D4868" s="258"/>
    </row>
    <row r="4869" spans="4:4">
      <c r="D4869" s="258"/>
    </row>
    <row r="4870" spans="4:4">
      <c r="D4870" s="258"/>
    </row>
    <row r="4871" spans="4:4">
      <c r="D4871" s="258"/>
    </row>
    <row r="4872" spans="4:4">
      <c r="D4872" s="258"/>
    </row>
    <row r="4873" spans="4:4">
      <c r="D4873" s="258"/>
    </row>
    <row r="4874" spans="4:4">
      <c r="D4874" s="258"/>
    </row>
    <row r="4875" spans="4:4">
      <c r="D4875" s="258"/>
    </row>
    <row r="4876" spans="4:4">
      <c r="D4876" s="258"/>
    </row>
    <row r="4877" spans="4:4">
      <c r="D4877" s="258"/>
    </row>
    <row r="4878" spans="4:4">
      <c r="D4878" s="258"/>
    </row>
    <row r="4879" spans="4:4">
      <c r="D4879" s="258"/>
    </row>
    <row r="4880" spans="4:4">
      <c r="D4880" s="258"/>
    </row>
    <row r="4881" spans="4:4">
      <c r="D4881" s="258"/>
    </row>
    <row r="4882" spans="4:4">
      <c r="D4882" s="258"/>
    </row>
    <row r="4883" spans="4:4">
      <c r="D4883" s="258"/>
    </row>
    <row r="4884" spans="4:4">
      <c r="D4884" s="258"/>
    </row>
    <row r="4885" spans="4:4">
      <c r="D4885" s="258"/>
    </row>
    <row r="4886" spans="4:4">
      <c r="D4886" s="258"/>
    </row>
    <row r="4887" spans="4:4">
      <c r="D4887" s="258"/>
    </row>
    <row r="4888" spans="4:4">
      <c r="D4888" s="258"/>
    </row>
    <row r="4889" spans="4:4">
      <c r="D4889" s="258"/>
    </row>
    <row r="4890" spans="4:4">
      <c r="D4890" s="258"/>
    </row>
    <row r="4891" spans="4:4">
      <c r="D4891" s="258"/>
    </row>
    <row r="4892" spans="4:4">
      <c r="D4892" s="258"/>
    </row>
    <row r="4893" spans="4:4">
      <c r="D4893" s="258"/>
    </row>
    <row r="4894" spans="4:4">
      <c r="D4894" s="258"/>
    </row>
    <row r="4895" spans="4:4">
      <c r="D4895" s="258"/>
    </row>
    <row r="4896" spans="4:4">
      <c r="D4896" s="258"/>
    </row>
    <row r="4897" spans="4:4">
      <c r="D4897" s="258"/>
    </row>
    <row r="4898" spans="4:4">
      <c r="D4898" s="258"/>
    </row>
    <row r="4899" spans="4:4">
      <c r="D4899" s="258"/>
    </row>
    <row r="4900" spans="4:4">
      <c r="D4900" s="258"/>
    </row>
    <row r="4901" spans="4:4">
      <c r="D4901" s="258"/>
    </row>
    <row r="4902" spans="4:4">
      <c r="D4902" s="258"/>
    </row>
    <row r="4903" spans="4:4">
      <c r="D4903" s="258"/>
    </row>
    <row r="4904" spans="4:4">
      <c r="D4904" s="258"/>
    </row>
    <row r="4905" spans="4:4">
      <c r="D4905" s="258"/>
    </row>
    <row r="4906" spans="4:4">
      <c r="D4906" s="258"/>
    </row>
    <row r="4907" spans="4:4">
      <c r="D4907" s="258"/>
    </row>
    <row r="4908" spans="4:4">
      <c r="D4908" s="258"/>
    </row>
    <row r="4909" spans="4:4">
      <c r="D4909" s="258"/>
    </row>
    <row r="4910" spans="4:4">
      <c r="D4910" s="258"/>
    </row>
    <row r="4911" spans="4:4">
      <c r="D4911" s="258"/>
    </row>
    <row r="4912" spans="4:4">
      <c r="D4912" s="258"/>
    </row>
    <row r="4913" spans="4:4">
      <c r="D4913" s="258"/>
    </row>
    <row r="4914" spans="4:4">
      <c r="D4914" s="258"/>
    </row>
    <row r="4915" spans="4:4">
      <c r="D4915" s="258"/>
    </row>
    <row r="4916" spans="4:4">
      <c r="D4916" s="258"/>
    </row>
    <row r="4917" spans="4:4">
      <c r="D4917" s="258"/>
    </row>
    <row r="4918" spans="4:4">
      <c r="D4918" s="258"/>
    </row>
    <row r="4919" spans="4:4">
      <c r="D4919" s="258"/>
    </row>
    <row r="4920" spans="4:4">
      <c r="D4920" s="258"/>
    </row>
    <row r="4921" spans="4:4">
      <c r="D4921" s="258"/>
    </row>
    <row r="4922" spans="4:4">
      <c r="D4922" s="258"/>
    </row>
    <row r="4923" spans="4:4">
      <c r="D4923" s="258"/>
    </row>
    <row r="4924" spans="4:4">
      <c r="D4924" s="258"/>
    </row>
    <row r="4925" spans="4:4">
      <c r="D4925" s="258"/>
    </row>
    <row r="4926" spans="4:4">
      <c r="D4926" s="258"/>
    </row>
    <row r="4927" spans="4:4">
      <c r="D4927" s="258"/>
    </row>
    <row r="4928" spans="4:4">
      <c r="D4928" s="258"/>
    </row>
    <row r="4929" spans="4:4">
      <c r="D4929" s="258"/>
    </row>
    <row r="4930" spans="4:4">
      <c r="D4930" s="258"/>
    </row>
    <row r="4931" spans="4:4">
      <c r="D4931" s="258"/>
    </row>
    <row r="4932" spans="4:4">
      <c r="D4932" s="258"/>
    </row>
    <row r="4933" spans="4:4">
      <c r="D4933" s="258"/>
    </row>
    <row r="4934" spans="4:4">
      <c r="D4934" s="258"/>
    </row>
    <row r="4935" spans="4:4">
      <c r="D4935" s="258"/>
    </row>
    <row r="4936" spans="4:4">
      <c r="D4936" s="258"/>
    </row>
    <row r="4937" spans="4:4">
      <c r="D4937" s="258"/>
    </row>
    <row r="4938" spans="4:4">
      <c r="D4938" s="258"/>
    </row>
    <row r="4939" spans="4:4">
      <c r="D4939" s="258"/>
    </row>
    <row r="4940" spans="4:4">
      <c r="D4940" s="258"/>
    </row>
    <row r="4941" spans="4:4">
      <c r="D4941" s="258"/>
    </row>
    <row r="4942" spans="4:4">
      <c r="D4942" s="258"/>
    </row>
    <row r="4943" spans="4:4">
      <c r="D4943" s="258"/>
    </row>
    <row r="4944" spans="4:4">
      <c r="D4944" s="258"/>
    </row>
    <row r="4945" spans="4:4">
      <c r="D4945" s="258"/>
    </row>
    <row r="4946" spans="4:4">
      <c r="D4946" s="258"/>
    </row>
    <row r="4947" spans="4:4">
      <c r="D4947" s="258"/>
    </row>
    <row r="4948" spans="4:4">
      <c r="D4948" s="258"/>
    </row>
    <row r="4949" spans="4:4">
      <c r="D4949" s="258"/>
    </row>
    <row r="4950" spans="4:4">
      <c r="D4950" s="258"/>
    </row>
    <row r="4951" spans="4:4">
      <c r="D4951" s="258"/>
    </row>
    <row r="4952" spans="4:4">
      <c r="D4952" s="258"/>
    </row>
    <row r="4953" spans="4:4">
      <c r="D4953" s="258"/>
    </row>
    <row r="4954" spans="4:4">
      <c r="D4954" s="258"/>
    </row>
    <row r="4955" spans="4:4">
      <c r="D4955" s="258"/>
    </row>
    <row r="4956" spans="4:4">
      <c r="D4956" s="258"/>
    </row>
    <row r="4957" spans="4:4">
      <c r="D4957" s="258"/>
    </row>
    <row r="4958" spans="4:4">
      <c r="D4958" s="258"/>
    </row>
    <row r="4959" spans="4:4">
      <c r="D4959" s="258"/>
    </row>
    <row r="4960" spans="4:4">
      <c r="D4960" s="258"/>
    </row>
    <row r="4961" spans="4:4">
      <c r="D4961" s="258"/>
    </row>
    <row r="4962" spans="4:4">
      <c r="D4962" s="258"/>
    </row>
    <row r="4963" spans="4:4">
      <c r="D4963" s="258"/>
    </row>
    <row r="4964" spans="4:4">
      <c r="D4964" s="258"/>
    </row>
    <row r="4965" spans="4:4">
      <c r="D4965" s="258"/>
    </row>
    <row r="4966" spans="4:4">
      <c r="D4966" s="258"/>
    </row>
    <row r="4967" spans="4:4">
      <c r="D4967" s="258"/>
    </row>
    <row r="4968" spans="4:4">
      <c r="D4968" s="258"/>
    </row>
    <row r="4969" spans="4:4">
      <c r="D4969" s="258"/>
    </row>
    <row r="4970" spans="4:4">
      <c r="D4970" s="258"/>
    </row>
    <row r="4971" spans="4:4">
      <c r="D4971" s="258"/>
    </row>
    <row r="4972" spans="4:4">
      <c r="D4972" s="258"/>
    </row>
    <row r="4973" spans="4:4">
      <c r="D4973" s="258"/>
    </row>
    <row r="4974" spans="4:4">
      <c r="D4974" s="258"/>
    </row>
    <row r="4975" spans="4:4">
      <c r="D4975" s="258"/>
    </row>
    <row r="4976" spans="4:4">
      <c r="D4976" s="258"/>
    </row>
    <row r="4977" spans="4:4">
      <c r="D4977" s="258"/>
    </row>
    <row r="4978" spans="4:4">
      <c r="D4978" s="258"/>
    </row>
    <row r="4979" spans="4:4">
      <c r="D4979" s="258"/>
    </row>
    <row r="4980" spans="4:4">
      <c r="D4980" s="258"/>
    </row>
    <row r="4981" spans="4:4">
      <c r="D4981" s="258"/>
    </row>
    <row r="4982" spans="4:4">
      <c r="D4982" s="258"/>
    </row>
    <row r="4983" spans="4:4">
      <c r="D4983" s="258"/>
    </row>
    <row r="4984" spans="4:4">
      <c r="D4984" s="258"/>
    </row>
    <row r="4985" spans="4:4">
      <c r="D4985" s="258"/>
    </row>
    <row r="4986" spans="4:4">
      <c r="D4986" s="258"/>
    </row>
    <row r="4987" spans="4:4">
      <c r="D4987" s="258"/>
    </row>
    <row r="4988" spans="4:4">
      <c r="D4988" s="258"/>
    </row>
    <row r="4989" spans="4:4">
      <c r="D4989" s="258"/>
    </row>
    <row r="4990" spans="4:4">
      <c r="D4990" s="258"/>
    </row>
    <row r="4991" spans="4:4">
      <c r="D4991" s="258"/>
    </row>
    <row r="4992" spans="4:4">
      <c r="D4992" s="258"/>
    </row>
    <row r="4993" spans="4:4">
      <c r="D4993" s="258"/>
    </row>
    <row r="4994" spans="4:4">
      <c r="D4994" s="258"/>
    </row>
    <row r="4995" spans="4:4">
      <c r="D4995" s="258"/>
    </row>
    <row r="4996" spans="4:4">
      <c r="D4996" s="258"/>
    </row>
    <row r="4997" spans="4:4">
      <c r="D4997" s="258"/>
    </row>
    <row r="4998" spans="4:4">
      <c r="D4998" s="258"/>
    </row>
    <row r="4999" spans="4:4">
      <c r="D4999" s="258"/>
    </row>
    <row r="5000" spans="4:4">
      <c r="D5000" s="258"/>
    </row>
  </sheetData>
  <mergeCells count="4">
    <mergeCell ref="A1:G1"/>
    <mergeCell ref="C2:G2"/>
    <mergeCell ref="C3:G3"/>
    <mergeCell ref="C4:G4"/>
  </mergeCells>
  <pageMargins left="0.7" right="0.7" top="0.78740157499999996" bottom="0.78740157499999996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DD542B-556A-418F-8109-ABF5E86F4FEF}">
  <dimension ref="A1:CY165"/>
  <sheetViews>
    <sheetView workbookViewId="0">
      <selection activeCell="M22" sqref="M22"/>
    </sheetView>
  </sheetViews>
  <sheetFormatPr defaultColWidth="9.140625" defaultRowHeight="12.75"/>
  <cols>
    <col min="1" max="1" width="4.42578125" style="1" customWidth="1"/>
    <col min="2" max="2" width="11.5703125" style="1" customWidth="1"/>
    <col min="3" max="3" width="40.42578125" style="1" customWidth="1"/>
    <col min="4" max="4" width="5.5703125" style="1" customWidth="1"/>
    <col min="5" max="5" width="8.5703125" style="142" customWidth="1"/>
    <col min="6" max="6" width="9.42578125" style="1" customWidth="1"/>
    <col min="7" max="7" width="12" style="1" customWidth="1"/>
    <col min="8" max="8" width="9.140625" style="1"/>
    <col min="9" max="9" width="8.5703125" style="1" customWidth="1"/>
    <col min="10" max="10" width="11.5703125" style="1" customWidth="1"/>
    <col min="11" max="11" width="14.42578125" style="1" customWidth="1"/>
    <col min="12" max="12" width="12" style="2" customWidth="1"/>
    <col min="13" max="256" width="9.140625" style="1"/>
    <col min="257" max="257" width="4.42578125" style="1" customWidth="1"/>
    <col min="258" max="258" width="11.5703125" style="1" customWidth="1"/>
    <col min="259" max="259" width="40.42578125" style="1" customWidth="1"/>
    <col min="260" max="260" width="5.5703125" style="1" customWidth="1"/>
    <col min="261" max="261" width="8.5703125" style="1" customWidth="1"/>
    <col min="262" max="262" width="9.42578125" style="1" customWidth="1"/>
    <col min="263" max="263" width="12" style="1" customWidth="1"/>
    <col min="264" max="264" width="9.140625" style="1"/>
    <col min="265" max="265" width="8.5703125" style="1" customWidth="1"/>
    <col min="266" max="266" width="11.5703125" style="1" customWidth="1"/>
    <col min="267" max="267" width="14.42578125" style="1" customWidth="1"/>
    <col min="268" max="268" width="12" style="1" customWidth="1"/>
    <col min="269" max="512" width="9.140625" style="1"/>
    <col min="513" max="513" width="4.42578125" style="1" customWidth="1"/>
    <col min="514" max="514" width="11.5703125" style="1" customWidth="1"/>
    <col min="515" max="515" width="40.42578125" style="1" customWidth="1"/>
    <col min="516" max="516" width="5.5703125" style="1" customWidth="1"/>
    <col min="517" max="517" width="8.5703125" style="1" customWidth="1"/>
    <col min="518" max="518" width="9.42578125" style="1" customWidth="1"/>
    <col min="519" max="519" width="12" style="1" customWidth="1"/>
    <col min="520" max="520" width="9.140625" style="1"/>
    <col min="521" max="521" width="8.5703125" style="1" customWidth="1"/>
    <col min="522" max="522" width="11.5703125" style="1" customWidth="1"/>
    <col min="523" max="523" width="14.42578125" style="1" customWidth="1"/>
    <col min="524" max="524" width="12" style="1" customWidth="1"/>
    <col min="525" max="768" width="9.140625" style="1"/>
    <col min="769" max="769" width="4.42578125" style="1" customWidth="1"/>
    <col min="770" max="770" width="11.5703125" style="1" customWidth="1"/>
    <col min="771" max="771" width="40.42578125" style="1" customWidth="1"/>
    <col min="772" max="772" width="5.5703125" style="1" customWidth="1"/>
    <col min="773" max="773" width="8.5703125" style="1" customWidth="1"/>
    <col min="774" max="774" width="9.42578125" style="1" customWidth="1"/>
    <col min="775" max="775" width="12" style="1" customWidth="1"/>
    <col min="776" max="776" width="9.140625" style="1"/>
    <col min="777" max="777" width="8.5703125" style="1" customWidth="1"/>
    <col min="778" max="778" width="11.5703125" style="1" customWidth="1"/>
    <col min="779" max="779" width="14.42578125" style="1" customWidth="1"/>
    <col min="780" max="780" width="12" style="1" customWidth="1"/>
    <col min="781" max="1024" width="9.140625" style="1"/>
    <col min="1025" max="1025" width="4.42578125" style="1" customWidth="1"/>
    <col min="1026" max="1026" width="11.5703125" style="1" customWidth="1"/>
    <col min="1027" max="1027" width="40.42578125" style="1" customWidth="1"/>
    <col min="1028" max="1028" width="5.5703125" style="1" customWidth="1"/>
    <col min="1029" max="1029" width="8.5703125" style="1" customWidth="1"/>
    <col min="1030" max="1030" width="9.42578125" style="1" customWidth="1"/>
    <col min="1031" max="1031" width="12" style="1" customWidth="1"/>
    <col min="1032" max="1032" width="9.140625" style="1"/>
    <col min="1033" max="1033" width="8.5703125" style="1" customWidth="1"/>
    <col min="1034" max="1034" width="11.5703125" style="1" customWidth="1"/>
    <col min="1035" max="1035" width="14.42578125" style="1" customWidth="1"/>
    <col min="1036" max="1036" width="12" style="1" customWidth="1"/>
    <col min="1037" max="1280" width="9.140625" style="1"/>
    <col min="1281" max="1281" width="4.42578125" style="1" customWidth="1"/>
    <col min="1282" max="1282" width="11.5703125" style="1" customWidth="1"/>
    <col min="1283" max="1283" width="40.42578125" style="1" customWidth="1"/>
    <col min="1284" max="1284" width="5.5703125" style="1" customWidth="1"/>
    <col min="1285" max="1285" width="8.5703125" style="1" customWidth="1"/>
    <col min="1286" max="1286" width="9.42578125" style="1" customWidth="1"/>
    <col min="1287" max="1287" width="12" style="1" customWidth="1"/>
    <col min="1288" max="1288" width="9.140625" style="1"/>
    <col min="1289" max="1289" width="8.5703125" style="1" customWidth="1"/>
    <col min="1290" max="1290" width="11.5703125" style="1" customWidth="1"/>
    <col min="1291" max="1291" width="14.42578125" style="1" customWidth="1"/>
    <col min="1292" max="1292" width="12" style="1" customWidth="1"/>
    <col min="1293" max="1536" width="9.140625" style="1"/>
    <col min="1537" max="1537" width="4.42578125" style="1" customWidth="1"/>
    <col min="1538" max="1538" width="11.5703125" style="1" customWidth="1"/>
    <col min="1539" max="1539" width="40.42578125" style="1" customWidth="1"/>
    <col min="1540" max="1540" width="5.5703125" style="1" customWidth="1"/>
    <col min="1541" max="1541" width="8.5703125" style="1" customWidth="1"/>
    <col min="1542" max="1542" width="9.42578125" style="1" customWidth="1"/>
    <col min="1543" max="1543" width="12" style="1" customWidth="1"/>
    <col min="1544" max="1544" width="9.140625" style="1"/>
    <col min="1545" max="1545" width="8.5703125" style="1" customWidth="1"/>
    <col min="1546" max="1546" width="11.5703125" style="1" customWidth="1"/>
    <col min="1547" max="1547" width="14.42578125" style="1" customWidth="1"/>
    <col min="1548" max="1548" width="12" style="1" customWidth="1"/>
    <col min="1549" max="1792" width="9.140625" style="1"/>
    <col min="1793" max="1793" width="4.42578125" style="1" customWidth="1"/>
    <col min="1794" max="1794" width="11.5703125" style="1" customWidth="1"/>
    <col min="1795" max="1795" width="40.42578125" style="1" customWidth="1"/>
    <col min="1796" max="1796" width="5.5703125" style="1" customWidth="1"/>
    <col min="1797" max="1797" width="8.5703125" style="1" customWidth="1"/>
    <col min="1798" max="1798" width="9.42578125" style="1" customWidth="1"/>
    <col min="1799" max="1799" width="12" style="1" customWidth="1"/>
    <col min="1800" max="1800" width="9.140625" style="1"/>
    <col min="1801" max="1801" width="8.5703125" style="1" customWidth="1"/>
    <col min="1802" max="1802" width="11.5703125" style="1" customWidth="1"/>
    <col min="1803" max="1803" width="14.42578125" style="1" customWidth="1"/>
    <col min="1804" max="1804" width="12" style="1" customWidth="1"/>
    <col min="1805" max="2048" width="9.140625" style="1"/>
    <col min="2049" max="2049" width="4.42578125" style="1" customWidth="1"/>
    <col min="2050" max="2050" width="11.5703125" style="1" customWidth="1"/>
    <col min="2051" max="2051" width="40.42578125" style="1" customWidth="1"/>
    <col min="2052" max="2052" width="5.5703125" style="1" customWidth="1"/>
    <col min="2053" max="2053" width="8.5703125" style="1" customWidth="1"/>
    <col min="2054" max="2054" width="9.42578125" style="1" customWidth="1"/>
    <col min="2055" max="2055" width="12" style="1" customWidth="1"/>
    <col min="2056" max="2056" width="9.140625" style="1"/>
    <col min="2057" max="2057" width="8.5703125" style="1" customWidth="1"/>
    <col min="2058" max="2058" width="11.5703125" style="1" customWidth="1"/>
    <col min="2059" max="2059" width="14.42578125" style="1" customWidth="1"/>
    <col min="2060" max="2060" width="12" style="1" customWidth="1"/>
    <col min="2061" max="2304" width="9.140625" style="1"/>
    <col min="2305" max="2305" width="4.42578125" style="1" customWidth="1"/>
    <col min="2306" max="2306" width="11.5703125" style="1" customWidth="1"/>
    <col min="2307" max="2307" width="40.42578125" style="1" customWidth="1"/>
    <col min="2308" max="2308" width="5.5703125" style="1" customWidth="1"/>
    <col min="2309" max="2309" width="8.5703125" style="1" customWidth="1"/>
    <col min="2310" max="2310" width="9.42578125" style="1" customWidth="1"/>
    <col min="2311" max="2311" width="12" style="1" customWidth="1"/>
    <col min="2312" max="2312" width="9.140625" style="1"/>
    <col min="2313" max="2313" width="8.5703125" style="1" customWidth="1"/>
    <col min="2314" max="2314" width="11.5703125" style="1" customWidth="1"/>
    <col min="2315" max="2315" width="14.42578125" style="1" customWidth="1"/>
    <col min="2316" max="2316" width="12" style="1" customWidth="1"/>
    <col min="2317" max="2560" width="9.140625" style="1"/>
    <col min="2561" max="2561" width="4.42578125" style="1" customWidth="1"/>
    <col min="2562" max="2562" width="11.5703125" style="1" customWidth="1"/>
    <col min="2563" max="2563" width="40.42578125" style="1" customWidth="1"/>
    <col min="2564" max="2564" width="5.5703125" style="1" customWidth="1"/>
    <col min="2565" max="2565" width="8.5703125" style="1" customWidth="1"/>
    <col min="2566" max="2566" width="9.42578125" style="1" customWidth="1"/>
    <col min="2567" max="2567" width="12" style="1" customWidth="1"/>
    <col min="2568" max="2568" width="9.140625" style="1"/>
    <col min="2569" max="2569" width="8.5703125" style="1" customWidth="1"/>
    <col min="2570" max="2570" width="11.5703125" style="1" customWidth="1"/>
    <col min="2571" max="2571" width="14.42578125" style="1" customWidth="1"/>
    <col min="2572" max="2572" width="12" style="1" customWidth="1"/>
    <col min="2573" max="2816" width="9.140625" style="1"/>
    <col min="2817" max="2817" width="4.42578125" style="1" customWidth="1"/>
    <col min="2818" max="2818" width="11.5703125" style="1" customWidth="1"/>
    <col min="2819" max="2819" width="40.42578125" style="1" customWidth="1"/>
    <col min="2820" max="2820" width="5.5703125" style="1" customWidth="1"/>
    <col min="2821" max="2821" width="8.5703125" style="1" customWidth="1"/>
    <col min="2822" max="2822" width="9.42578125" style="1" customWidth="1"/>
    <col min="2823" max="2823" width="12" style="1" customWidth="1"/>
    <col min="2824" max="2824" width="9.140625" style="1"/>
    <col min="2825" max="2825" width="8.5703125" style="1" customWidth="1"/>
    <col min="2826" max="2826" width="11.5703125" style="1" customWidth="1"/>
    <col min="2827" max="2827" width="14.42578125" style="1" customWidth="1"/>
    <col min="2828" max="2828" width="12" style="1" customWidth="1"/>
    <col min="2829" max="3072" width="9.140625" style="1"/>
    <col min="3073" max="3073" width="4.42578125" style="1" customWidth="1"/>
    <col min="3074" max="3074" width="11.5703125" style="1" customWidth="1"/>
    <col min="3075" max="3075" width="40.42578125" style="1" customWidth="1"/>
    <col min="3076" max="3076" width="5.5703125" style="1" customWidth="1"/>
    <col min="3077" max="3077" width="8.5703125" style="1" customWidth="1"/>
    <col min="3078" max="3078" width="9.42578125" style="1" customWidth="1"/>
    <col min="3079" max="3079" width="12" style="1" customWidth="1"/>
    <col min="3080" max="3080" width="9.140625" style="1"/>
    <col min="3081" max="3081" width="8.5703125" style="1" customWidth="1"/>
    <col min="3082" max="3082" width="11.5703125" style="1" customWidth="1"/>
    <col min="3083" max="3083" width="14.42578125" style="1" customWidth="1"/>
    <col min="3084" max="3084" width="12" style="1" customWidth="1"/>
    <col min="3085" max="3328" width="9.140625" style="1"/>
    <col min="3329" max="3329" width="4.42578125" style="1" customWidth="1"/>
    <col min="3330" max="3330" width="11.5703125" style="1" customWidth="1"/>
    <col min="3331" max="3331" width="40.42578125" style="1" customWidth="1"/>
    <col min="3332" max="3332" width="5.5703125" style="1" customWidth="1"/>
    <col min="3333" max="3333" width="8.5703125" style="1" customWidth="1"/>
    <col min="3334" max="3334" width="9.42578125" style="1" customWidth="1"/>
    <col min="3335" max="3335" width="12" style="1" customWidth="1"/>
    <col min="3336" max="3336" width="9.140625" style="1"/>
    <col min="3337" max="3337" width="8.5703125" style="1" customWidth="1"/>
    <col min="3338" max="3338" width="11.5703125" style="1" customWidth="1"/>
    <col min="3339" max="3339" width="14.42578125" style="1" customWidth="1"/>
    <col min="3340" max="3340" width="12" style="1" customWidth="1"/>
    <col min="3341" max="3584" width="9.140625" style="1"/>
    <col min="3585" max="3585" width="4.42578125" style="1" customWidth="1"/>
    <col min="3586" max="3586" width="11.5703125" style="1" customWidth="1"/>
    <col min="3587" max="3587" width="40.42578125" style="1" customWidth="1"/>
    <col min="3588" max="3588" width="5.5703125" style="1" customWidth="1"/>
    <col min="3589" max="3589" width="8.5703125" style="1" customWidth="1"/>
    <col min="3590" max="3590" width="9.42578125" style="1" customWidth="1"/>
    <col min="3591" max="3591" width="12" style="1" customWidth="1"/>
    <col min="3592" max="3592" width="9.140625" style="1"/>
    <col min="3593" max="3593" width="8.5703125" style="1" customWidth="1"/>
    <col min="3594" max="3594" width="11.5703125" style="1" customWidth="1"/>
    <col min="3595" max="3595" width="14.42578125" style="1" customWidth="1"/>
    <col min="3596" max="3596" width="12" style="1" customWidth="1"/>
    <col min="3597" max="3840" width="9.140625" style="1"/>
    <col min="3841" max="3841" width="4.42578125" style="1" customWidth="1"/>
    <col min="3842" max="3842" width="11.5703125" style="1" customWidth="1"/>
    <col min="3843" max="3843" width="40.42578125" style="1" customWidth="1"/>
    <col min="3844" max="3844" width="5.5703125" style="1" customWidth="1"/>
    <col min="3845" max="3845" width="8.5703125" style="1" customWidth="1"/>
    <col min="3846" max="3846" width="9.42578125" style="1" customWidth="1"/>
    <col min="3847" max="3847" width="12" style="1" customWidth="1"/>
    <col min="3848" max="3848" width="9.140625" style="1"/>
    <col min="3849" max="3849" width="8.5703125" style="1" customWidth="1"/>
    <col min="3850" max="3850" width="11.5703125" style="1" customWidth="1"/>
    <col min="3851" max="3851" width="14.42578125" style="1" customWidth="1"/>
    <col min="3852" max="3852" width="12" style="1" customWidth="1"/>
    <col min="3853" max="4096" width="9.140625" style="1"/>
    <col min="4097" max="4097" width="4.42578125" style="1" customWidth="1"/>
    <col min="4098" max="4098" width="11.5703125" style="1" customWidth="1"/>
    <col min="4099" max="4099" width="40.42578125" style="1" customWidth="1"/>
    <col min="4100" max="4100" width="5.5703125" style="1" customWidth="1"/>
    <col min="4101" max="4101" width="8.5703125" style="1" customWidth="1"/>
    <col min="4102" max="4102" width="9.42578125" style="1" customWidth="1"/>
    <col min="4103" max="4103" width="12" style="1" customWidth="1"/>
    <col min="4104" max="4104" width="9.140625" style="1"/>
    <col min="4105" max="4105" width="8.5703125" style="1" customWidth="1"/>
    <col min="4106" max="4106" width="11.5703125" style="1" customWidth="1"/>
    <col min="4107" max="4107" width="14.42578125" style="1" customWidth="1"/>
    <col min="4108" max="4108" width="12" style="1" customWidth="1"/>
    <col min="4109" max="4352" width="9.140625" style="1"/>
    <col min="4353" max="4353" width="4.42578125" style="1" customWidth="1"/>
    <col min="4354" max="4354" width="11.5703125" style="1" customWidth="1"/>
    <col min="4355" max="4355" width="40.42578125" style="1" customWidth="1"/>
    <col min="4356" max="4356" width="5.5703125" style="1" customWidth="1"/>
    <col min="4357" max="4357" width="8.5703125" style="1" customWidth="1"/>
    <col min="4358" max="4358" width="9.42578125" style="1" customWidth="1"/>
    <col min="4359" max="4359" width="12" style="1" customWidth="1"/>
    <col min="4360" max="4360" width="9.140625" style="1"/>
    <col min="4361" max="4361" width="8.5703125" style="1" customWidth="1"/>
    <col min="4362" max="4362" width="11.5703125" style="1" customWidth="1"/>
    <col min="4363" max="4363" width="14.42578125" style="1" customWidth="1"/>
    <col min="4364" max="4364" width="12" style="1" customWidth="1"/>
    <col min="4365" max="4608" width="9.140625" style="1"/>
    <col min="4609" max="4609" width="4.42578125" style="1" customWidth="1"/>
    <col min="4610" max="4610" width="11.5703125" style="1" customWidth="1"/>
    <col min="4611" max="4611" width="40.42578125" style="1" customWidth="1"/>
    <col min="4612" max="4612" width="5.5703125" style="1" customWidth="1"/>
    <col min="4613" max="4613" width="8.5703125" style="1" customWidth="1"/>
    <col min="4614" max="4614" width="9.42578125" style="1" customWidth="1"/>
    <col min="4615" max="4615" width="12" style="1" customWidth="1"/>
    <col min="4616" max="4616" width="9.140625" style="1"/>
    <col min="4617" max="4617" width="8.5703125" style="1" customWidth="1"/>
    <col min="4618" max="4618" width="11.5703125" style="1" customWidth="1"/>
    <col min="4619" max="4619" width="14.42578125" style="1" customWidth="1"/>
    <col min="4620" max="4620" width="12" style="1" customWidth="1"/>
    <col min="4621" max="4864" width="9.140625" style="1"/>
    <col min="4865" max="4865" width="4.42578125" style="1" customWidth="1"/>
    <col min="4866" max="4866" width="11.5703125" style="1" customWidth="1"/>
    <col min="4867" max="4867" width="40.42578125" style="1" customWidth="1"/>
    <col min="4868" max="4868" width="5.5703125" style="1" customWidth="1"/>
    <col min="4869" max="4869" width="8.5703125" style="1" customWidth="1"/>
    <col min="4870" max="4870" width="9.42578125" style="1" customWidth="1"/>
    <col min="4871" max="4871" width="12" style="1" customWidth="1"/>
    <col min="4872" max="4872" width="9.140625" style="1"/>
    <col min="4873" max="4873" width="8.5703125" style="1" customWidth="1"/>
    <col min="4874" max="4874" width="11.5703125" style="1" customWidth="1"/>
    <col min="4875" max="4875" width="14.42578125" style="1" customWidth="1"/>
    <col min="4876" max="4876" width="12" style="1" customWidth="1"/>
    <col min="4877" max="5120" width="9.140625" style="1"/>
    <col min="5121" max="5121" width="4.42578125" style="1" customWidth="1"/>
    <col min="5122" max="5122" width="11.5703125" style="1" customWidth="1"/>
    <col min="5123" max="5123" width="40.42578125" style="1" customWidth="1"/>
    <col min="5124" max="5124" width="5.5703125" style="1" customWidth="1"/>
    <col min="5125" max="5125" width="8.5703125" style="1" customWidth="1"/>
    <col min="5126" max="5126" width="9.42578125" style="1" customWidth="1"/>
    <col min="5127" max="5127" width="12" style="1" customWidth="1"/>
    <col min="5128" max="5128" width="9.140625" style="1"/>
    <col min="5129" max="5129" width="8.5703125" style="1" customWidth="1"/>
    <col min="5130" max="5130" width="11.5703125" style="1" customWidth="1"/>
    <col min="5131" max="5131" width="14.42578125" style="1" customWidth="1"/>
    <col min="5132" max="5132" width="12" style="1" customWidth="1"/>
    <col min="5133" max="5376" width="9.140625" style="1"/>
    <col min="5377" max="5377" width="4.42578125" style="1" customWidth="1"/>
    <col min="5378" max="5378" width="11.5703125" style="1" customWidth="1"/>
    <col min="5379" max="5379" width="40.42578125" style="1" customWidth="1"/>
    <col min="5380" max="5380" width="5.5703125" style="1" customWidth="1"/>
    <col min="5381" max="5381" width="8.5703125" style="1" customWidth="1"/>
    <col min="5382" max="5382" width="9.42578125" style="1" customWidth="1"/>
    <col min="5383" max="5383" width="12" style="1" customWidth="1"/>
    <col min="5384" max="5384" width="9.140625" style="1"/>
    <col min="5385" max="5385" width="8.5703125" style="1" customWidth="1"/>
    <col min="5386" max="5386" width="11.5703125" style="1" customWidth="1"/>
    <col min="5387" max="5387" width="14.42578125" style="1" customWidth="1"/>
    <col min="5388" max="5388" width="12" style="1" customWidth="1"/>
    <col min="5389" max="5632" width="9.140625" style="1"/>
    <col min="5633" max="5633" width="4.42578125" style="1" customWidth="1"/>
    <col min="5634" max="5634" width="11.5703125" style="1" customWidth="1"/>
    <col min="5635" max="5635" width="40.42578125" style="1" customWidth="1"/>
    <col min="5636" max="5636" width="5.5703125" style="1" customWidth="1"/>
    <col min="5637" max="5637" width="8.5703125" style="1" customWidth="1"/>
    <col min="5638" max="5638" width="9.42578125" style="1" customWidth="1"/>
    <col min="5639" max="5639" width="12" style="1" customWidth="1"/>
    <col min="5640" max="5640" width="9.140625" style="1"/>
    <col min="5641" max="5641" width="8.5703125" style="1" customWidth="1"/>
    <col min="5642" max="5642" width="11.5703125" style="1" customWidth="1"/>
    <col min="5643" max="5643" width="14.42578125" style="1" customWidth="1"/>
    <col min="5644" max="5644" width="12" style="1" customWidth="1"/>
    <col min="5645" max="5888" width="9.140625" style="1"/>
    <col min="5889" max="5889" width="4.42578125" style="1" customWidth="1"/>
    <col min="5890" max="5890" width="11.5703125" style="1" customWidth="1"/>
    <col min="5891" max="5891" width="40.42578125" style="1" customWidth="1"/>
    <col min="5892" max="5892" width="5.5703125" style="1" customWidth="1"/>
    <col min="5893" max="5893" width="8.5703125" style="1" customWidth="1"/>
    <col min="5894" max="5894" width="9.42578125" style="1" customWidth="1"/>
    <col min="5895" max="5895" width="12" style="1" customWidth="1"/>
    <col min="5896" max="5896" width="9.140625" style="1"/>
    <col min="5897" max="5897" width="8.5703125" style="1" customWidth="1"/>
    <col min="5898" max="5898" width="11.5703125" style="1" customWidth="1"/>
    <col min="5899" max="5899" width="14.42578125" style="1" customWidth="1"/>
    <col min="5900" max="5900" width="12" style="1" customWidth="1"/>
    <col min="5901" max="6144" width="9.140625" style="1"/>
    <col min="6145" max="6145" width="4.42578125" style="1" customWidth="1"/>
    <col min="6146" max="6146" width="11.5703125" style="1" customWidth="1"/>
    <col min="6147" max="6147" width="40.42578125" style="1" customWidth="1"/>
    <col min="6148" max="6148" width="5.5703125" style="1" customWidth="1"/>
    <col min="6149" max="6149" width="8.5703125" style="1" customWidth="1"/>
    <col min="6150" max="6150" width="9.42578125" style="1" customWidth="1"/>
    <col min="6151" max="6151" width="12" style="1" customWidth="1"/>
    <col min="6152" max="6152" width="9.140625" style="1"/>
    <col min="6153" max="6153" width="8.5703125" style="1" customWidth="1"/>
    <col min="6154" max="6154" width="11.5703125" style="1" customWidth="1"/>
    <col min="6155" max="6155" width="14.42578125" style="1" customWidth="1"/>
    <col min="6156" max="6156" width="12" style="1" customWidth="1"/>
    <col min="6157" max="6400" width="9.140625" style="1"/>
    <col min="6401" max="6401" width="4.42578125" style="1" customWidth="1"/>
    <col min="6402" max="6402" width="11.5703125" style="1" customWidth="1"/>
    <col min="6403" max="6403" width="40.42578125" style="1" customWidth="1"/>
    <col min="6404" max="6404" width="5.5703125" style="1" customWidth="1"/>
    <col min="6405" max="6405" width="8.5703125" style="1" customWidth="1"/>
    <col min="6406" max="6406" width="9.42578125" style="1" customWidth="1"/>
    <col min="6407" max="6407" width="12" style="1" customWidth="1"/>
    <col min="6408" max="6408" width="9.140625" style="1"/>
    <col min="6409" max="6409" width="8.5703125" style="1" customWidth="1"/>
    <col min="6410" max="6410" width="11.5703125" style="1" customWidth="1"/>
    <col min="6411" max="6411" width="14.42578125" style="1" customWidth="1"/>
    <col min="6412" max="6412" width="12" style="1" customWidth="1"/>
    <col min="6413" max="6656" width="9.140625" style="1"/>
    <col min="6657" max="6657" width="4.42578125" style="1" customWidth="1"/>
    <col min="6658" max="6658" width="11.5703125" style="1" customWidth="1"/>
    <col min="6659" max="6659" width="40.42578125" style="1" customWidth="1"/>
    <col min="6660" max="6660" width="5.5703125" style="1" customWidth="1"/>
    <col min="6661" max="6661" width="8.5703125" style="1" customWidth="1"/>
    <col min="6662" max="6662" width="9.42578125" style="1" customWidth="1"/>
    <col min="6663" max="6663" width="12" style="1" customWidth="1"/>
    <col min="6664" max="6664" width="9.140625" style="1"/>
    <col min="6665" max="6665" width="8.5703125" style="1" customWidth="1"/>
    <col min="6666" max="6666" width="11.5703125" style="1" customWidth="1"/>
    <col min="6667" max="6667" width="14.42578125" style="1" customWidth="1"/>
    <col min="6668" max="6668" width="12" style="1" customWidth="1"/>
    <col min="6669" max="6912" width="9.140625" style="1"/>
    <col min="6913" max="6913" width="4.42578125" style="1" customWidth="1"/>
    <col min="6914" max="6914" width="11.5703125" style="1" customWidth="1"/>
    <col min="6915" max="6915" width="40.42578125" style="1" customWidth="1"/>
    <col min="6916" max="6916" width="5.5703125" style="1" customWidth="1"/>
    <col min="6917" max="6917" width="8.5703125" style="1" customWidth="1"/>
    <col min="6918" max="6918" width="9.42578125" style="1" customWidth="1"/>
    <col min="6919" max="6919" width="12" style="1" customWidth="1"/>
    <col min="6920" max="6920" width="9.140625" style="1"/>
    <col min="6921" max="6921" width="8.5703125" style="1" customWidth="1"/>
    <col min="6922" max="6922" width="11.5703125" style="1" customWidth="1"/>
    <col min="6923" max="6923" width="14.42578125" style="1" customWidth="1"/>
    <col min="6924" max="6924" width="12" style="1" customWidth="1"/>
    <col min="6925" max="7168" width="9.140625" style="1"/>
    <col min="7169" max="7169" width="4.42578125" style="1" customWidth="1"/>
    <col min="7170" max="7170" width="11.5703125" style="1" customWidth="1"/>
    <col min="7171" max="7171" width="40.42578125" style="1" customWidth="1"/>
    <col min="7172" max="7172" width="5.5703125" style="1" customWidth="1"/>
    <col min="7173" max="7173" width="8.5703125" style="1" customWidth="1"/>
    <col min="7174" max="7174" width="9.42578125" style="1" customWidth="1"/>
    <col min="7175" max="7175" width="12" style="1" customWidth="1"/>
    <col min="7176" max="7176" width="9.140625" style="1"/>
    <col min="7177" max="7177" width="8.5703125" style="1" customWidth="1"/>
    <col min="7178" max="7178" width="11.5703125" style="1" customWidth="1"/>
    <col min="7179" max="7179" width="14.42578125" style="1" customWidth="1"/>
    <col min="7180" max="7180" width="12" style="1" customWidth="1"/>
    <col min="7181" max="7424" width="9.140625" style="1"/>
    <col min="7425" max="7425" width="4.42578125" style="1" customWidth="1"/>
    <col min="7426" max="7426" width="11.5703125" style="1" customWidth="1"/>
    <col min="7427" max="7427" width="40.42578125" style="1" customWidth="1"/>
    <col min="7428" max="7428" width="5.5703125" style="1" customWidth="1"/>
    <col min="7429" max="7429" width="8.5703125" style="1" customWidth="1"/>
    <col min="7430" max="7430" width="9.42578125" style="1" customWidth="1"/>
    <col min="7431" max="7431" width="12" style="1" customWidth="1"/>
    <col min="7432" max="7432" width="9.140625" style="1"/>
    <col min="7433" max="7433" width="8.5703125" style="1" customWidth="1"/>
    <col min="7434" max="7434" width="11.5703125" style="1" customWidth="1"/>
    <col min="7435" max="7435" width="14.42578125" style="1" customWidth="1"/>
    <col min="7436" max="7436" width="12" style="1" customWidth="1"/>
    <col min="7437" max="7680" width="9.140625" style="1"/>
    <col min="7681" max="7681" width="4.42578125" style="1" customWidth="1"/>
    <col min="7682" max="7682" width="11.5703125" style="1" customWidth="1"/>
    <col min="7683" max="7683" width="40.42578125" style="1" customWidth="1"/>
    <col min="7684" max="7684" width="5.5703125" style="1" customWidth="1"/>
    <col min="7685" max="7685" width="8.5703125" style="1" customWidth="1"/>
    <col min="7686" max="7686" width="9.42578125" style="1" customWidth="1"/>
    <col min="7687" max="7687" width="12" style="1" customWidth="1"/>
    <col min="7688" max="7688" width="9.140625" style="1"/>
    <col min="7689" max="7689" width="8.5703125" style="1" customWidth="1"/>
    <col min="7690" max="7690" width="11.5703125" style="1" customWidth="1"/>
    <col min="7691" max="7691" width="14.42578125" style="1" customWidth="1"/>
    <col min="7692" max="7692" width="12" style="1" customWidth="1"/>
    <col min="7693" max="7936" width="9.140625" style="1"/>
    <col min="7937" max="7937" width="4.42578125" style="1" customWidth="1"/>
    <col min="7938" max="7938" width="11.5703125" style="1" customWidth="1"/>
    <col min="7939" max="7939" width="40.42578125" style="1" customWidth="1"/>
    <col min="7940" max="7940" width="5.5703125" style="1" customWidth="1"/>
    <col min="7941" max="7941" width="8.5703125" style="1" customWidth="1"/>
    <col min="7942" max="7942" width="9.42578125" style="1" customWidth="1"/>
    <col min="7943" max="7943" width="12" style="1" customWidth="1"/>
    <col min="7944" max="7944" width="9.140625" style="1"/>
    <col min="7945" max="7945" width="8.5703125" style="1" customWidth="1"/>
    <col min="7946" max="7946" width="11.5703125" style="1" customWidth="1"/>
    <col min="7947" max="7947" width="14.42578125" style="1" customWidth="1"/>
    <col min="7948" max="7948" width="12" style="1" customWidth="1"/>
    <col min="7949" max="8192" width="9.140625" style="1"/>
    <col min="8193" max="8193" width="4.42578125" style="1" customWidth="1"/>
    <col min="8194" max="8194" width="11.5703125" style="1" customWidth="1"/>
    <col min="8195" max="8195" width="40.42578125" style="1" customWidth="1"/>
    <col min="8196" max="8196" width="5.5703125" style="1" customWidth="1"/>
    <col min="8197" max="8197" width="8.5703125" style="1" customWidth="1"/>
    <col min="8198" max="8198" width="9.42578125" style="1" customWidth="1"/>
    <col min="8199" max="8199" width="12" style="1" customWidth="1"/>
    <col min="8200" max="8200" width="9.140625" style="1"/>
    <col min="8201" max="8201" width="8.5703125" style="1" customWidth="1"/>
    <col min="8202" max="8202" width="11.5703125" style="1" customWidth="1"/>
    <col min="8203" max="8203" width="14.42578125" style="1" customWidth="1"/>
    <col min="8204" max="8204" width="12" style="1" customWidth="1"/>
    <col min="8205" max="8448" width="9.140625" style="1"/>
    <col min="8449" max="8449" width="4.42578125" style="1" customWidth="1"/>
    <col min="8450" max="8450" width="11.5703125" style="1" customWidth="1"/>
    <col min="8451" max="8451" width="40.42578125" style="1" customWidth="1"/>
    <col min="8452" max="8452" width="5.5703125" style="1" customWidth="1"/>
    <col min="8453" max="8453" width="8.5703125" style="1" customWidth="1"/>
    <col min="8454" max="8454" width="9.42578125" style="1" customWidth="1"/>
    <col min="8455" max="8455" width="12" style="1" customWidth="1"/>
    <col min="8456" max="8456" width="9.140625" style="1"/>
    <col min="8457" max="8457" width="8.5703125" style="1" customWidth="1"/>
    <col min="8458" max="8458" width="11.5703125" style="1" customWidth="1"/>
    <col min="8459" max="8459" width="14.42578125" style="1" customWidth="1"/>
    <col min="8460" max="8460" width="12" style="1" customWidth="1"/>
    <col min="8461" max="8704" width="9.140625" style="1"/>
    <col min="8705" max="8705" width="4.42578125" style="1" customWidth="1"/>
    <col min="8706" max="8706" width="11.5703125" style="1" customWidth="1"/>
    <col min="8707" max="8707" width="40.42578125" style="1" customWidth="1"/>
    <col min="8708" max="8708" width="5.5703125" style="1" customWidth="1"/>
    <col min="8709" max="8709" width="8.5703125" style="1" customWidth="1"/>
    <col min="8710" max="8710" width="9.42578125" style="1" customWidth="1"/>
    <col min="8711" max="8711" width="12" style="1" customWidth="1"/>
    <col min="8712" max="8712" width="9.140625" style="1"/>
    <col min="8713" max="8713" width="8.5703125" style="1" customWidth="1"/>
    <col min="8714" max="8714" width="11.5703125" style="1" customWidth="1"/>
    <col min="8715" max="8715" width="14.42578125" style="1" customWidth="1"/>
    <col min="8716" max="8716" width="12" style="1" customWidth="1"/>
    <col min="8717" max="8960" width="9.140625" style="1"/>
    <col min="8961" max="8961" width="4.42578125" style="1" customWidth="1"/>
    <col min="8962" max="8962" width="11.5703125" style="1" customWidth="1"/>
    <col min="8963" max="8963" width="40.42578125" style="1" customWidth="1"/>
    <col min="8964" max="8964" width="5.5703125" style="1" customWidth="1"/>
    <col min="8965" max="8965" width="8.5703125" style="1" customWidth="1"/>
    <col min="8966" max="8966" width="9.42578125" style="1" customWidth="1"/>
    <col min="8967" max="8967" width="12" style="1" customWidth="1"/>
    <col min="8968" max="8968" width="9.140625" style="1"/>
    <col min="8969" max="8969" width="8.5703125" style="1" customWidth="1"/>
    <col min="8970" max="8970" width="11.5703125" style="1" customWidth="1"/>
    <col min="8971" max="8971" width="14.42578125" style="1" customWidth="1"/>
    <col min="8972" max="8972" width="12" style="1" customWidth="1"/>
    <col min="8973" max="9216" width="9.140625" style="1"/>
    <col min="9217" max="9217" width="4.42578125" style="1" customWidth="1"/>
    <col min="9218" max="9218" width="11.5703125" style="1" customWidth="1"/>
    <col min="9219" max="9219" width="40.42578125" style="1" customWidth="1"/>
    <col min="9220" max="9220" width="5.5703125" style="1" customWidth="1"/>
    <col min="9221" max="9221" width="8.5703125" style="1" customWidth="1"/>
    <col min="9222" max="9222" width="9.42578125" style="1" customWidth="1"/>
    <col min="9223" max="9223" width="12" style="1" customWidth="1"/>
    <col min="9224" max="9224" width="9.140625" style="1"/>
    <col min="9225" max="9225" width="8.5703125" style="1" customWidth="1"/>
    <col min="9226" max="9226" width="11.5703125" style="1" customWidth="1"/>
    <col min="9227" max="9227" width="14.42578125" style="1" customWidth="1"/>
    <col min="9228" max="9228" width="12" style="1" customWidth="1"/>
    <col min="9229" max="9472" width="9.140625" style="1"/>
    <col min="9473" max="9473" width="4.42578125" style="1" customWidth="1"/>
    <col min="9474" max="9474" width="11.5703125" style="1" customWidth="1"/>
    <col min="9475" max="9475" width="40.42578125" style="1" customWidth="1"/>
    <col min="9476" max="9476" width="5.5703125" style="1" customWidth="1"/>
    <col min="9477" max="9477" width="8.5703125" style="1" customWidth="1"/>
    <col min="9478" max="9478" width="9.42578125" style="1" customWidth="1"/>
    <col min="9479" max="9479" width="12" style="1" customWidth="1"/>
    <col min="9480" max="9480" width="9.140625" style="1"/>
    <col min="9481" max="9481" width="8.5703125" style="1" customWidth="1"/>
    <col min="9482" max="9482" width="11.5703125" style="1" customWidth="1"/>
    <col min="9483" max="9483" width="14.42578125" style="1" customWidth="1"/>
    <col min="9484" max="9484" width="12" style="1" customWidth="1"/>
    <col min="9485" max="9728" width="9.140625" style="1"/>
    <col min="9729" max="9729" width="4.42578125" style="1" customWidth="1"/>
    <col min="9730" max="9730" width="11.5703125" style="1" customWidth="1"/>
    <col min="9731" max="9731" width="40.42578125" style="1" customWidth="1"/>
    <col min="9732" max="9732" width="5.5703125" style="1" customWidth="1"/>
    <col min="9733" max="9733" width="8.5703125" style="1" customWidth="1"/>
    <col min="9734" max="9734" width="9.42578125" style="1" customWidth="1"/>
    <col min="9735" max="9735" width="12" style="1" customWidth="1"/>
    <col min="9736" max="9736" width="9.140625" style="1"/>
    <col min="9737" max="9737" width="8.5703125" style="1" customWidth="1"/>
    <col min="9738" max="9738" width="11.5703125" style="1" customWidth="1"/>
    <col min="9739" max="9739" width="14.42578125" style="1" customWidth="1"/>
    <col min="9740" max="9740" width="12" style="1" customWidth="1"/>
    <col min="9741" max="9984" width="9.140625" style="1"/>
    <col min="9985" max="9985" width="4.42578125" style="1" customWidth="1"/>
    <col min="9986" max="9986" width="11.5703125" style="1" customWidth="1"/>
    <col min="9987" max="9987" width="40.42578125" style="1" customWidth="1"/>
    <col min="9988" max="9988" width="5.5703125" style="1" customWidth="1"/>
    <col min="9989" max="9989" width="8.5703125" style="1" customWidth="1"/>
    <col min="9990" max="9990" width="9.42578125" style="1" customWidth="1"/>
    <col min="9991" max="9991" width="12" style="1" customWidth="1"/>
    <col min="9992" max="9992" width="9.140625" style="1"/>
    <col min="9993" max="9993" width="8.5703125" style="1" customWidth="1"/>
    <col min="9994" max="9994" width="11.5703125" style="1" customWidth="1"/>
    <col min="9995" max="9995" width="14.42578125" style="1" customWidth="1"/>
    <col min="9996" max="9996" width="12" style="1" customWidth="1"/>
    <col min="9997" max="10240" width="9.140625" style="1"/>
    <col min="10241" max="10241" width="4.42578125" style="1" customWidth="1"/>
    <col min="10242" max="10242" width="11.5703125" style="1" customWidth="1"/>
    <col min="10243" max="10243" width="40.42578125" style="1" customWidth="1"/>
    <col min="10244" max="10244" width="5.5703125" style="1" customWidth="1"/>
    <col min="10245" max="10245" width="8.5703125" style="1" customWidth="1"/>
    <col min="10246" max="10246" width="9.42578125" style="1" customWidth="1"/>
    <col min="10247" max="10247" width="12" style="1" customWidth="1"/>
    <col min="10248" max="10248" width="9.140625" style="1"/>
    <col min="10249" max="10249" width="8.5703125" style="1" customWidth="1"/>
    <col min="10250" max="10250" width="11.5703125" style="1" customWidth="1"/>
    <col min="10251" max="10251" width="14.42578125" style="1" customWidth="1"/>
    <col min="10252" max="10252" width="12" style="1" customWidth="1"/>
    <col min="10253" max="10496" width="9.140625" style="1"/>
    <col min="10497" max="10497" width="4.42578125" style="1" customWidth="1"/>
    <col min="10498" max="10498" width="11.5703125" style="1" customWidth="1"/>
    <col min="10499" max="10499" width="40.42578125" style="1" customWidth="1"/>
    <col min="10500" max="10500" width="5.5703125" style="1" customWidth="1"/>
    <col min="10501" max="10501" width="8.5703125" style="1" customWidth="1"/>
    <col min="10502" max="10502" width="9.42578125" style="1" customWidth="1"/>
    <col min="10503" max="10503" width="12" style="1" customWidth="1"/>
    <col min="10504" max="10504" width="9.140625" style="1"/>
    <col min="10505" max="10505" width="8.5703125" style="1" customWidth="1"/>
    <col min="10506" max="10506" width="11.5703125" style="1" customWidth="1"/>
    <col min="10507" max="10507" width="14.42578125" style="1" customWidth="1"/>
    <col min="10508" max="10508" width="12" style="1" customWidth="1"/>
    <col min="10509" max="10752" width="9.140625" style="1"/>
    <col min="10753" max="10753" width="4.42578125" style="1" customWidth="1"/>
    <col min="10754" max="10754" width="11.5703125" style="1" customWidth="1"/>
    <col min="10755" max="10755" width="40.42578125" style="1" customWidth="1"/>
    <col min="10756" max="10756" width="5.5703125" style="1" customWidth="1"/>
    <col min="10757" max="10757" width="8.5703125" style="1" customWidth="1"/>
    <col min="10758" max="10758" width="9.42578125" style="1" customWidth="1"/>
    <col min="10759" max="10759" width="12" style="1" customWidth="1"/>
    <col min="10760" max="10760" width="9.140625" style="1"/>
    <col min="10761" max="10761" width="8.5703125" style="1" customWidth="1"/>
    <col min="10762" max="10762" width="11.5703125" style="1" customWidth="1"/>
    <col min="10763" max="10763" width="14.42578125" style="1" customWidth="1"/>
    <col min="10764" max="10764" width="12" style="1" customWidth="1"/>
    <col min="10765" max="11008" width="9.140625" style="1"/>
    <col min="11009" max="11009" width="4.42578125" style="1" customWidth="1"/>
    <col min="11010" max="11010" width="11.5703125" style="1" customWidth="1"/>
    <col min="11011" max="11011" width="40.42578125" style="1" customWidth="1"/>
    <col min="11012" max="11012" width="5.5703125" style="1" customWidth="1"/>
    <col min="11013" max="11013" width="8.5703125" style="1" customWidth="1"/>
    <col min="11014" max="11014" width="9.42578125" style="1" customWidth="1"/>
    <col min="11015" max="11015" width="12" style="1" customWidth="1"/>
    <col min="11016" max="11016" width="9.140625" style="1"/>
    <col min="11017" max="11017" width="8.5703125" style="1" customWidth="1"/>
    <col min="11018" max="11018" width="11.5703125" style="1" customWidth="1"/>
    <col min="11019" max="11019" width="14.42578125" style="1" customWidth="1"/>
    <col min="11020" max="11020" width="12" style="1" customWidth="1"/>
    <col min="11021" max="11264" width="9.140625" style="1"/>
    <col min="11265" max="11265" width="4.42578125" style="1" customWidth="1"/>
    <col min="11266" max="11266" width="11.5703125" style="1" customWidth="1"/>
    <col min="11267" max="11267" width="40.42578125" style="1" customWidth="1"/>
    <col min="11268" max="11268" width="5.5703125" style="1" customWidth="1"/>
    <col min="11269" max="11269" width="8.5703125" style="1" customWidth="1"/>
    <col min="11270" max="11270" width="9.42578125" style="1" customWidth="1"/>
    <col min="11271" max="11271" width="12" style="1" customWidth="1"/>
    <col min="11272" max="11272" width="9.140625" style="1"/>
    <col min="11273" max="11273" width="8.5703125" style="1" customWidth="1"/>
    <col min="11274" max="11274" width="11.5703125" style="1" customWidth="1"/>
    <col min="11275" max="11275" width="14.42578125" style="1" customWidth="1"/>
    <col min="11276" max="11276" width="12" style="1" customWidth="1"/>
    <col min="11277" max="11520" width="9.140625" style="1"/>
    <col min="11521" max="11521" width="4.42578125" style="1" customWidth="1"/>
    <col min="11522" max="11522" width="11.5703125" style="1" customWidth="1"/>
    <col min="11523" max="11523" width="40.42578125" style="1" customWidth="1"/>
    <col min="11524" max="11524" width="5.5703125" style="1" customWidth="1"/>
    <col min="11525" max="11525" width="8.5703125" style="1" customWidth="1"/>
    <col min="11526" max="11526" width="9.42578125" style="1" customWidth="1"/>
    <col min="11527" max="11527" width="12" style="1" customWidth="1"/>
    <col min="11528" max="11528" width="9.140625" style="1"/>
    <col min="11529" max="11529" width="8.5703125" style="1" customWidth="1"/>
    <col min="11530" max="11530" width="11.5703125" style="1" customWidth="1"/>
    <col min="11531" max="11531" width="14.42578125" style="1" customWidth="1"/>
    <col min="11532" max="11532" width="12" style="1" customWidth="1"/>
    <col min="11533" max="11776" width="9.140625" style="1"/>
    <col min="11777" max="11777" width="4.42578125" style="1" customWidth="1"/>
    <col min="11778" max="11778" width="11.5703125" style="1" customWidth="1"/>
    <col min="11779" max="11779" width="40.42578125" style="1" customWidth="1"/>
    <col min="11780" max="11780" width="5.5703125" style="1" customWidth="1"/>
    <col min="11781" max="11781" width="8.5703125" style="1" customWidth="1"/>
    <col min="11782" max="11782" width="9.42578125" style="1" customWidth="1"/>
    <col min="11783" max="11783" width="12" style="1" customWidth="1"/>
    <col min="11784" max="11784" width="9.140625" style="1"/>
    <col min="11785" max="11785" width="8.5703125" style="1" customWidth="1"/>
    <col min="11786" max="11786" width="11.5703125" style="1" customWidth="1"/>
    <col min="11787" max="11787" width="14.42578125" style="1" customWidth="1"/>
    <col min="11788" max="11788" width="12" style="1" customWidth="1"/>
    <col min="11789" max="12032" width="9.140625" style="1"/>
    <col min="12033" max="12033" width="4.42578125" style="1" customWidth="1"/>
    <col min="12034" max="12034" width="11.5703125" style="1" customWidth="1"/>
    <col min="12035" max="12035" width="40.42578125" style="1" customWidth="1"/>
    <col min="12036" max="12036" width="5.5703125" style="1" customWidth="1"/>
    <col min="12037" max="12037" width="8.5703125" style="1" customWidth="1"/>
    <col min="12038" max="12038" width="9.42578125" style="1" customWidth="1"/>
    <col min="12039" max="12039" width="12" style="1" customWidth="1"/>
    <col min="12040" max="12040" width="9.140625" style="1"/>
    <col min="12041" max="12041" width="8.5703125" style="1" customWidth="1"/>
    <col min="12042" max="12042" width="11.5703125" style="1" customWidth="1"/>
    <col min="12043" max="12043" width="14.42578125" style="1" customWidth="1"/>
    <col min="12044" max="12044" width="12" style="1" customWidth="1"/>
    <col min="12045" max="12288" width="9.140625" style="1"/>
    <col min="12289" max="12289" width="4.42578125" style="1" customWidth="1"/>
    <col min="12290" max="12290" width="11.5703125" style="1" customWidth="1"/>
    <col min="12291" max="12291" width="40.42578125" style="1" customWidth="1"/>
    <col min="12292" max="12292" width="5.5703125" style="1" customWidth="1"/>
    <col min="12293" max="12293" width="8.5703125" style="1" customWidth="1"/>
    <col min="12294" max="12294" width="9.42578125" style="1" customWidth="1"/>
    <col min="12295" max="12295" width="12" style="1" customWidth="1"/>
    <col min="12296" max="12296" width="9.140625" style="1"/>
    <col min="12297" max="12297" width="8.5703125" style="1" customWidth="1"/>
    <col min="12298" max="12298" width="11.5703125" style="1" customWidth="1"/>
    <col min="12299" max="12299" width="14.42578125" style="1" customWidth="1"/>
    <col min="12300" max="12300" width="12" style="1" customWidth="1"/>
    <col min="12301" max="12544" width="9.140625" style="1"/>
    <col min="12545" max="12545" width="4.42578125" style="1" customWidth="1"/>
    <col min="12546" max="12546" width="11.5703125" style="1" customWidth="1"/>
    <col min="12547" max="12547" width="40.42578125" style="1" customWidth="1"/>
    <col min="12548" max="12548" width="5.5703125" style="1" customWidth="1"/>
    <col min="12549" max="12549" width="8.5703125" style="1" customWidth="1"/>
    <col min="12550" max="12550" width="9.42578125" style="1" customWidth="1"/>
    <col min="12551" max="12551" width="12" style="1" customWidth="1"/>
    <col min="12552" max="12552" width="9.140625" style="1"/>
    <col min="12553" max="12553" width="8.5703125" style="1" customWidth="1"/>
    <col min="12554" max="12554" width="11.5703125" style="1" customWidth="1"/>
    <col min="12555" max="12555" width="14.42578125" style="1" customWidth="1"/>
    <col min="12556" max="12556" width="12" style="1" customWidth="1"/>
    <col min="12557" max="12800" width="9.140625" style="1"/>
    <col min="12801" max="12801" width="4.42578125" style="1" customWidth="1"/>
    <col min="12802" max="12802" width="11.5703125" style="1" customWidth="1"/>
    <col min="12803" max="12803" width="40.42578125" style="1" customWidth="1"/>
    <col min="12804" max="12804" width="5.5703125" style="1" customWidth="1"/>
    <col min="12805" max="12805" width="8.5703125" style="1" customWidth="1"/>
    <col min="12806" max="12806" width="9.42578125" style="1" customWidth="1"/>
    <col min="12807" max="12807" width="12" style="1" customWidth="1"/>
    <col min="12808" max="12808" width="9.140625" style="1"/>
    <col min="12809" max="12809" width="8.5703125" style="1" customWidth="1"/>
    <col min="12810" max="12810" width="11.5703125" style="1" customWidth="1"/>
    <col min="12811" max="12811" width="14.42578125" style="1" customWidth="1"/>
    <col min="12812" max="12812" width="12" style="1" customWidth="1"/>
    <col min="12813" max="13056" width="9.140625" style="1"/>
    <col min="13057" max="13057" width="4.42578125" style="1" customWidth="1"/>
    <col min="13058" max="13058" width="11.5703125" style="1" customWidth="1"/>
    <col min="13059" max="13059" width="40.42578125" style="1" customWidth="1"/>
    <col min="13060" max="13060" width="5.5703125" style="1" customWidth="1"/>
    <col min="13061" max="13061" width="8.5703125" style="1" customWidth="1"/>
    <col min="13062" max="13062" width="9.42578125" style="1" customWidth="1"/>
    <col min="13063" max="13063" width="12" style="1" customWidth="1"/>
    <col min="13064" max="13064" width="9.140625" style="1"/>
    <col min="13065" max="13065" width="8.5703125" style="1" customWidth="1"/>
    <col min="13066" max="13066" width="11.5703125" style="1" customWidth="1"/>
    <col min="13067" max="13067" width="14.42578125" style="1" customWidth="1"/>
    <col min="13068" max="13068" width="12" style="1" customWidth="1"/>
    <col min="13069" max="13312" width="9.140625" style="1"/>
    <col min="13313" max="13313" width="4.42578125" style="1" customWidth="1"/>
    <col min="13314" max="13314" width="11.5703125" style="1" customWidth="1"/>
    <col min="13315" max="13315" width="40.42578125" style="1" customWidth="1"/>
    <col min="13316" max="13316" width="5.5703125" style="1" customWidth="1"/>
    <col min="13317" max="13317" width="8.5703125" style="1" customWidth="1"/>
    <col min="13318" max="13318" width="9.42578125" style="1" customWidth="1"/>
    <col min="13319" max="13319" width="12" style="1" customWidth="1"/>
    <col min="13320" max="13320" width="9.140625" style="1"/>
    <col min="13321" max="13321" width="8.5703125" style="1" customWidth="1"/>
    <col min="13322" max="13322" width="11.5703125" style="1" customWidth="1"/>
    <col min="13323" max="13323" width="14.42578125" style="1" customWidth="1"/>
    <col min="13324" max="13324" width="12" style="1" customWidth="1"/>
    <col min="13325" max="13568" width="9.140625" style="1"/>
    <col min="13569" max="13569" width="4.42578125" style="1" customWidth="1"/>
    <col min="13570" max="13570" width="11.5703125" style="1" customWidth="1"/>
    <col min="13571" max="13571" width="40.42578125" style="1" customWidth="1"/>
    <col min="13572" max="13572" width="5.5703125" style="1" customWidth="1"/>
    <col min="13573" max="13573" width="8.5703125" style="1" customWidth="1"/>
    <col min="13574" max="13574" width="9.42578125" style="1" customWidth="1"/>
    <col min="13575" max="13575" width="12" style="1" customWidth="1"/>
    <col min="13576" max="13576" width="9.140625" style="1"/>
    <col min="13577" max="13577" width="8.5703125" style="1" customWidth="1"/>
    <col min="13578" max="13578" width="11.5703125" style="1" customWidth="1"/>
    <col min="13579" max="13579" width="14.42578125" style="1" customWidth="1"/>
    <col min="13580" max="13580" width="12" style="1" customWidth="1"/>
    <col min="13581" max="13824" width="9.140625" style="1"/>
    <col min="13825" max="13825" width="4.42578125" style="1" customWidth="1"/>
    <col min="13826" max="13826" width="11.5703125" style="1" customWidth="1"/>
    <col min="13827" max="13827" width="40.42578125" style="1" customWidth="1"/>
    <col min="13828" max="13828" width="5.5703125" style="1" customWidth="1"/>
    <col min="13829" max="13829" width="8.5703125" style="1" customWidth="1"/>
    <col min="13830" max="13830" width="9.42578125" style="1" customWidth="1"/>
    <col min="13831" max="13831" width="12" style="1" customWidth="1"/>
    <col min="13832" max="13832" width="9.140625" style="1"/>
    <col min="13833" max="13833" width="8.5703125" style="1" customWidth="1"/>
    <col min="13834" max="13834" width="11.5703125" style="1" customWidth="1"/>
    <col min="13835" max="13835" width="14.42578125" style="1" customWidth="1"/>
    <col min="13836" max="13836" width="12" style="1" customWidth="1"/>
    <col min="13837" max="14080" width="9.140625" style="1"/>
    <col min="14081" max="14081" width="4.42578125" style="1" customWidth="1"/>
    <col min="14082" max="14082" width="11.5703125" style="1" customWidth="1"/>
    <col min="14083" max="14083" width="40.42578125" style="1" customWidth="1"/>
    <col min="14084" max="14084" width="5.5703125" style="1" customWidth="1"/>
    <col min="14085" max="14085" width="8.5703125" style="1" customWidth="1"/>
    <col min="14086" max="14086" width="9.42578125" style="1" customWidth="1"/>
    <col min="14087" max="14087" width="12" style="1" customWidth="1"/>
    <col min="14088" max="14088" width="9.140625" style="1"/>
    <col min="14089" max="14089" width="8.5703125" style="1" customWidth="1"/>
    <col min="14090" max="14090" width="11.5703125" style="1" customWidth="1"/>
    <col min="14091" max="14091" width="14.42578125" style="1" customWidth="1"/>
    <col min="14092" max="14092" width="12" style="1" customWidth="1"/>
    <col min="14093" max="14336" width="9.140625" style="1"/>
    <col min="14337" max="14337" width="4.42578125" style="1" customWidth="1"/>
    <col min="14338" max="14338" width="11.5703125" style="1" customWidth="1"/>
    <col min="14339" max="14339" width="40.42578125" style="1" customWidth="1"/>
    <col min="14340" max="14340" width="5.5703125" style="1" customWidth="1"/>
    <col min="14341" max="14341" width="8.5703125" style="1" customWidth="1"/>
    <col min="14342" max="14342" width="9.42578125" style="1" customWidth="1"/>
    <col min="14343" max="14343" width="12" style="1" customWidth="1"/>
    <col min="14344" max="14344" width="9.140625" style="1"/>
    <col min="14345" max="14345" width="8.5703125" style="1" customWidth="1"/>
    <col min="14346" max="14346" width="11.5703125" style="1" customWidth="1"/>
    <col min="14347" max="14347" width="14.42578125" style="1" customWidth="1"/>
    <col min="14348" max="14348" width="12" style="1" customWidth="1"/>
    <col min="14349" max="14592" width="9.140625" style="1"/>
    <col min="14593" max="14593" width="4.42578125" style="1" customWidth="1"/>
    <col min="14594" max="14594" width="11.5703125" style="1" customWidth="1"/>
    <col min="14595" max="14595" width="40.42578125" style="1" customWidth="1"/>
    <col min="14596" max="14596" width="5.5703125" style="1" customWidth="1"/>
    <col min="14597" max="14597" width="8.5703125" style="1" customWidth="1"/>
    <col min="14598" max="14598" width="9.42578125" style="1" customWidth="1"/>
    <col min="14599" max="14599" width="12" style="1" customWidth="1"/>
    <col min="14600" max="14600" width="9.140625" style="1"/>
    <col min="14601" max="14601" width="8.5703125" style="1" customWidth="1"/>
    <col min="14602" max="14602" width="11.5703125" style="1" customWidth="1"/>
    <col min="14603" max="14603" width="14.42578125" style="1" customWidth="1"/>
    <col min="14604" max="14604" width="12" style="1" customWidth="1"/>
    <col min="14605" max="14848" width="9.140625" style="1"/>
    <col min="14849" max="14849" width="4.42578125" style="1" customWidth="1"/>
    <col min="14850" max="14850" width="11.5703125" style="1" customWidth="1"/>
    <col min="14851" max="14851" width="40.42578125" style="1" customWidth="1"/>
    <col min="14852" max="14852" width="5.5703125" style="1" customWidth="1"/>
    <col min="14853" max="14853" width="8.5703125" style="1" customWidth="1"/>
    <col min="14854" max="14854" width="9.42578125" style="1" customWidth="1"/>
    <col min="14855" max="14855" width="12" style="1" customWidth="1"/>
    <col min="14856" max="14856" width="9.140625" style="1"/>
    <col min="14857" max="14857" width="8.5703125" style="1" customWidth="1"/>
    <col min="14858" max="14858" width="11.5703125" style="1" customWidth="1"/>
    <col min="14859" max="14859" width="14.42578125" style="1" customWidth="1"/>
    <col min="14860" max="14860" width="12" style="1" customWidth="1"/>
    <col min="14861" max="15104" width="9.140625" style="1"/>
    <col min="15105" max="15105" width="4.42578125" style="1" customWidth="1"/>
    <col min="15106" max="15106" width="11.5703125" style="1" customWidth="1"/>
    <col min="15107" max="15107" width="40.42578125" style="1" customWidth="1"/>
    <col min="15108" max="15108" width="5.5703125" style="1" customWidth="1"/>
    <col min="15109" max="15109" width="8.5703125" style="1" customWidth="1"/>
    <col min="15110" max="15110" width="9.42578125" style="1" customWidth="1"/>
    <col min="15111" max="15111" width="12" style="1" customWidth="1"/>
    <col min="15112" max="15112" width="9.140625" style="1"/>
    <col min="15113" max="15113" width="8.5703125" style="1" customWidth="1"/>
    <col min="15114" max="15114" width="11.5703125" style="1" customWidth="1"/>
    <col min="15115" max="15115" width="14.42578125" style="1" customWidth="1"/>
    <col min="15116" max="15116" width="12" style="1" customWidth="1"/>
    <col min="15117" max="15360" width="9.140625" style="1"/>
    <col min="15361" max="15361" width="4.42578125" style="1" customWidth="1"/>
    <col min="15362" max="15362" width="11.5703125" style="1" customWidth="1"/>
    <col min="15363" max="15363" width="40.42578125" style="1" customWidth="1"/>
    <col min="15364" max="15364" width="5.5703125" style="1" customWidth="1"/>
    <col min="15365" max="15365" width="8.5703125" style="1" customWidth="1"/>
    <col min="15366" max="15366" width="9.42578125" style="1" customWidth="1"/>
    <col min="15367" max="15367" width="12" style="1" customWidth="1"/>
    <col min="15368" max="15368" width="9.140625" style="1"/>
    <col min="15369" max="15369" width="8.5703125" style="1" customWidth="1"/>
    <col min="15370" max="15370" width="11.5703125" style="1" customWidth="1"/>
    <col min="15371" max="15371" width="14.42578125" style="1" customWidth="1"/>
    <col min="15372" max="15372" width="12" style="1" customWidth="1"/>
    <col min="15373" max="15616" width="9.140625" style="1"/>
    <col min="15617" max="15617" width="4.42578125" style="1" customWidth="1"/>
    <col min="15618" max="15618" width="11.5703125" style="1" customWidth="1"/>
    <col min="15619" max="15619" width="40.42578125" style="1" customWidth="1"/>
    <col min="15620" max="15620" width="5.5703125" style="1" customWidth="1"/>
    <col min="15621" max="15621" width="8.5703125" style="1" customWidth="1"/>
    <col min="15622" max="15622" width="9.42578125" style="1" customWidth="1"/>
    <col min="15623" max="15623" width="12" style="1" customWidth="1"/>
    <col min="15624" max="15624" width="9.140625" style="1"/>
    <col min="15625" max="15625" width="8.5703125" style="1" customWidth="1"/>
    <col min="15626" max="15626" width="11.5703125" style="1" customWidth="1"/>
    <col min="15627" max="15627" width="14.42578125" style="1" customWidth="1"/>
    <col min="15628" max="15628" width="12" style="1" customWidth="1"/>
    <col min="15629" max="15872" width="9.140625" style="1"/>
    <col min="15873" max="15873" width="4.42578125" style="1" customWidth="1"/>
    <col min="15874" max="15874" width="11.5703125" style="1" customWidth="1"/>
    <col min="15875" max="15875" width="40.42578125" style="1" customWidth="1"/>
    <col min="15876" max="15876" width="5.5703125" style="1" customWidth="1"/>
    <col min="15877" max="15877" width="8.5703125" style="1" customWidth="1"/>
    <col min="15878" max="15878" width="9.42578125" style="1" customWidth="1"/>
    <col min="15879" max="15879" width="12" style="1" customWidth="1"/>
    <col min="15880" max="15880" width="9.140625" style="1"/>
    <col min="15881" max="15881" width="8.5703125" style="1" customWidth="1"/>
    <col min="15882" max="15882" width="11.5703125" style="1" customWidth="1"/>
    <col min="15883" max="15883" width="14.42578125" style="1" customWidth="1"/>
    <col min="15884" max="15884" width="12" style="1" customWidth="1"/>
    <col min="15885" max="16128" width="9.140625" style="1"/>
    <col min="16129" max="16129" width="4.42578125" style="1" customWidth="1"/>
    <col min="16130" max="16130" width="11.5703125" style="1" customWidth="1"/>
    <col min="16131" max="16131" width="40.42578125" style="1" customWidth="1"/>
    <col min="16132" max="16132" width="5.5703125" style="1" customWidth="1"/>
    <col min="16133" max="16133" width="8.5703125" style="1" customWidth="1"/>
    <col min="16134" max="16134" width="9.42578125" style="1" customWidth="1"/>
    <col min="16135" max="16135" width="12" style="1" customWidth="1"/>
    <col min="16136" max="16136" width="9.140625" style="1"/>
    <col min="16137" max="16137" width="8.5703125" style="1" customWidth="1"/>
    <col min="16138" max="16138" width="11.5703125" style="1" customWidth="1"/>
    <col min="16139" max="16139" width="14.42578125" style="1" customWidth="1"/>
    <col min="16140" max="16140" width="12" style="1" customWidth="1"/>
    <col min="16141" max="16384" width="9.140625" style="1"/>
  </cols>
  <sheetData>
    <row r="1" spans="1:103" ht="15.75">
      <c r="A1" s="449" t="s">
        <v>0</v>
      </c>
      <c r="B1" s="449"/>
      <c r="C1" s="449"/>
      <c r="D1" s="449"/>
      <c r="E1" s="449"/>
      <c r="F1" s="449"/>
      <c r="G1" s="449"/>
    </row>
    <row r="2" spans="1:103" ht="14.25" customHeight="1" thickBot="1">
      <c r="B2" s="3"/>
      <c r="C2" s="4"/>
      <c r="D2" s="4"/>
      <c r="E2" s="5"/>
      <c r="F2" s="6"/>
      <c r="G2" s="6"/>
      <c r="H2" s="7"/>
      <c r="I2" s="7"/>
      <c r="J2" s="7"/>
      <c r="K2" s="7"/>
    </row>
    <row r="3" spans="1:103" ht="16.5" thickTop="1">
      <c r="A3" s="450" t="s">
        <v>1</v>
      </c>
      <c r="B3" s="451"/>
      <c r="C3" s="8" t="s">
        <v>2</v>
      </c>
      <c r="D3" s="9"/>
      <c r="E3" s="10" t="s">
        <v>3</v>
      </c>
      <c r="F3" s="11"/>
      <c r="G3" s="11"/>
      <c r="H3" s="452" t="s">
        <v>3</v>
      </c>
      <c r="I3" s="11"/>
      <c r="J3" s="12"/>
      <c r="K3" s="13" t="s">
        <v>3</v>
      </c>
    </row>
    <row r="4" spans="1:103" ht="15.75" thickBot="1">
      <c r="A4" s="454" t="s">
        <v>4</v>
      </c>
      <c r="B4" s="455"/>
      <c r="C4" s="14" t="s">
        <v>5</v>
      </c>
      <c r="D4" s="7"/>
      <c r="E4" s="15"/>
      <c r="F4" s="16"/>
      <c r="G4" s="16"/>
      <c r="H4" s="453"/>
      <c r="I4" s="16"/>
      <c r="J4" s="17"/>
      <c r="K4" s="18" t="s">
        <v>3</v>
      </c>
    </row>
    <row r="5" spans="1:103" ht="14.25" thickTop="1" thickBot="1">
      <c r="A5" s="19"/>
      <c r="B5" s="20"/>
      <c r="C5" s="21"/>
      <c r="E5" s="22"/>
      <c r="F5" s="22"/>
      <c r="G5" s="22"/>
    </row>
    <row r="6" spans="1:103" ht="13.5" thickBot="1">
      <c r="A6" s="23"/>
      <c r="B6" s="24"/>
      <c r="C6" s="24"/>
      <c r="D6" s="24"/>
      <c r="E6" s="456" t="s">
        <v>3</v>
      </c>
      <c r="F6" s="457"/>
      <c r="G6" s="458"/>
      <c r="H6" s="456" t="s">
        <v>3</v>
      </c>
      <c r="I6" s="481"/>
      <c r="J6" s="482"/>
      <c r="K6" s="25" t="s">
        <v>3</v>
      </c>
    </row>
    <row r="7" spans="1:103">
      <c r="A7" s="26" t="s">
        <v>6</v>
      </c>
      <c r="B7" s="27" t="s">
        <v>7</v>
      </c>
      <c r="C7" s="27" t="s">
        <v>8</v>
      </c>
      <c r="D7" s="27" t="s">
        <v>9</v>
      </c>
      <c r="E7" s="27" t="s">
        <v>10</v>
      </c>
      <c r="F7" s="27" t="s">
        <v>11</v>
      </c>
      <c r="G7" s="28" t="s">
        <v>12</v>
      </c>
      <c r="H7" s="27" t="s">
        <v>3</v>
      </c>
      <c r="I7" s="27" t="s">
        <v>3</v>
      </c>
      <c r="J7" s="29" t="s">
        <v>3</v>
      </c>
      <c r="K7" s="30" t="s">
        <v>3</v>
      </c>
    </row>
    <row r="8" spans="1:103">
      <c r="A8" s="31" t="s">
        <v>13</v>
      </c>
      <c r="B8" s="32" t="s">
        <v>14</v>
      </c>
      <c r="C8" s="33" t="s">
        <v>15</v>
      </c>
      <c r="D8" s="34"/>
      <c r="E8" s="35"/>
      <c r="F8" s="35" t="s">
        <v>3</v>
      </c>
      <c r="G8" s="36"/>
      <c r="H8" s="37"/>
      <c r="I8" s="37"/>
      <c r="J8" s="37"/>
      <c r="K8" s="37"/>
      <c r="N8" s="38">
        <v>1</v>
      </c>
    </row>
    <row r="9" spans="1:103">
      <c r="A9" s="39">
        <v>1</v>
      </c>
      <c r="B9" s="40" t="s">
        <v>16</v>
      </c>
      <c r="C9" s="41" t="s">
        <v>17</v>
      </c>
      <c r="D9" s="42" t="s">
        <v>18</v>
      </c>
      <c r="E9" s="43">
        <v>100</v>
      </c>
      <c r="F9" s="43" t="s">
        <v>3</v>
      </c>
      <c r="G9" s="44" t="e">
        <f t="shared" ref="G9:G29" si="0">E9*F9</f>
        <v>#VALUE!</v>
      </c>
      <c r="H9" s="45" t="s">
        <v>3</v>
      </c>
      <c r="I9" s="43" t="s">
        <v>3</v>
      </c>
      <c r="J9" s="46" t="s">
        <v>3</v>
      </c>
      <c r="K9" s="46" t="s">
        <v>3</v>
      </c>
      <c r="N9" s="38">
        <v>2</v>
      </c>
      <c r="Z9" s="1">
        <v>1</v>
      </c>
      <c r="AA9" s="1">
        <v>1</v>
      </c>
      <c r="AB9" s="1">
        <v>1</v>
      </c>
      <c r="AY9" s="1">
        <v>1</v>
      </c>
      <c r="AZ9" s="1" t="e">
        <f>IF(AY9=1,G9,0)</f>
        <v>#VALUE!</v>
      </c>
      <c r="BA9" s="1">
        <f>IF(AY9=2,G9,0)</f>
        <v>0</v>
      </c>
      <c r="BB9" s="1">
        <f>IF(AY9=3,G9,0)</f>
        <v>0</v>
      </c>
      <c r="BC9" s="1">
        <f>IF(AY9=4,G9,0)</f>
        <v>0</v>
      </c>
      <c r="BD9" s="1">
        <f>IF(AY9=5,G9,0)</f>
        <v>0</v>
      </c>
      <c r="BZ9" s="47">
        <v>1</v>
      </c>
      <c r="CA9" s="47">
        <v>1</v>
      </c>
      <c r="CY9" s="1">
        <v>0</v>
      </c>
    </row>
    <row r="10" spans="1:103">
      <c r="A10" s="39">
        <v>2</v>
      </c>
      <c r="B10" s="40" t="s">
        <v>19</v>
      </c>
      <c r="C10" s="41" t="s">
        <v>20</v>
      </c>
      <c r="D10" s="42" t="s">
        <v>21</v>
      </c>
      <c r="E10" s="43">
        <v>2</v>
      </c>
      <c r="F10" s="43" t="s">
        <v>3</v>
      </c>
      <c r="G10" s="44" t="e">
        <f>E10*F10</f>
        <v>#VALUE!</v>
      </c>
      <c r="H10" s="48" t="s">
        <v>3</v>
      </c>
      <c r="I10" s="43" t="s">
        <v>3</v>
      </c>
      <c r="J10" s="46" t="s">
        <v>3</v>
      </c>
      <c r="K10" s="49" t="s">
        <v>3</v>
      </c>
      <c r="L10" s="2" t="s">
        <v>3</v>
      </c>
      <c r="N10" s="38" t="s">
        <v>3</v>
      </c>
      <c r="O10" s="1" t="s">
        <v>3</v>
      </c>
      <c r="P10" s="1" t="s">
        <v>3</v>
      </c>
      <c r="Z10" s="1">
        <v>1</v>
      </c>
      <c r="AA10" s="1">
        <v>1</v>
      </c>
      <c r="AB10" s="1">
        <v>1</v>
      </c>
      <c r="AY10" s="1">
        <v>1</v>
      </c>
      <c r="AZ10" s="1" t="e">
        <f>IF(AY10=1,#REF!,0)</f>
        <v>#REF!</v>
      </c>
      <c r="BA10" s="1">
        <f>IF(AY10=2,#REF!,0)</f>
        <v>0</v>
      </c>
      <c r="BB10" s="1">
        <f>IF(AY10=3,#REF!,0)</f>
        <v>0</v>
      </c>
      <c r="BC10" s="1">
        <f>IF(AY10=4,#REF!,0)</f>
        <v>0</v>
      </c>
      <c r="BD10" s="1">
        <f>IF(AY10=5,#REF!,0)</f>
        <v>0</v>
      </c>
      <c r="BZ10" s="47">
        <v>1</v>
      </c>
      <c r="CA10" s="47">
        <v>1</v>
      </c>
      <c r="CY10" s="1">
        <v>0</v>
      </c>
    </row>
    <row r="11" spans="1:103">
      <c r="A11" s="39">
        <v>3</v>
      </c>
      <c r="B11" s="40" t="s">
        <v>19</v>
      </c>
      <c r="C11" s="41" t="s">
        <v>22</v>
      </c>
      <c r="D11" s="42" t="s">
        <v>21</v>
      </c>
      <c r="E11" s="43">
        <v>2</v>
      </c>
      <c r="F11" s="43" t="s">
        <v>3</v>
      </c>
      <c r="G11" s="44" t="e">
        <f>E11*F11</f>
        <v>#VALUE!</v>
      </c>
      <c r="H11" s="48" t="s">
        <v>3</v>
      </c>
      <c r="I11" s="43" t="s">
        <v>3</v>
      </c>
      <c r="J11" s="46" t="s">
        <v>3</v>
      </c>
      <c r="K11" s="49" t="s">
        <v>3</v>
      </c>
      <c r="N11" s="38">
        <v>2</v>
      </c>
      <c r="Z11" s="1">
        <v>1</v>
      </c>
      <c r="AA11" s="1">
        <v>1</v>
      </c>
      <c r="AB11" s="1">
        <v>1</v>
      </c>
      <c r="AY11" s="1">
        <v>1</v>
      </c>
      <c r="AZ11" s="1" t="e">
        <f>IF(AY11=1,G15,0)</f>
        <v>#VALUE!</v>
      </c>
      <c r="BA11" s="1">
        <f>IF(AY11=2,G15,0)</f>
        <v>0</v>
      </c>
      <c r="BB11" s="1">
        <f>IF(AY11=3,G15,0)</f>
        <v>0</v>
      </c>
      <c r="BC11" s="1">
        <f>IF(AY11=4,G15,0)</f>
        <v>0</v>
      </c>
      <c r="BD11" s="1">
        <f>IF(AY11=5,G15,0)</f>
        <v>0</v>
      </c>
      <c r="BZ11" s="47">
        <v>1</v>
      </c>
      <c r="CA11" s="47">
        <v>1</v>
      </c>
      <c r="CY11" s="1">
        <v>0</v>
      </c>
    </row>
    <row r="12" spans="1:103">
      <c r="A12" s="39">
        <v>4</v>
      </c>
      <c r="B12" s="40" t="s">
        <v>23</v>
      </c>
      <c r="C12" s="41" t="s">
        <v>24</v>
      </c>
      <c r="D12" s="42" t="s">
        <v>25</v>
      </c>
      <c r="E12" s="43">
        <v>1.9</v>
      </c>
      <c r="F12" s="43" t="s">
        <v>3</v>
      </c>
      <c r="G12" s="44" t="e">
        <f>E12*F12</f>
        <v>#VALUE!</v>
      </c>
      <c r="H12" s="48" t="s">
        <v>3</v>
      </c>
      <c r="I12" s="43" t="s">
        <v>3</v>
      </c>
      <c r="J12" s="46" t="s">
        <v>3</v>
      </c>
      <c r="K12" s="49" t="s">
        <v>3</v>
      </c>
      <c r="N12" s="38"/>
      <c r="BZ12" s="47"/>
      <c r="CA12" s="47"/>
    </row>
    <row r="13" spans="1:103">
      <c r="A13" s="39">
        <v>5</v>
      </c>
      <c r="B13" s="40" t="s">
        <v>26</v>
      </c>
      <c r="C13" s="50" t="s">
        <v>27</v>
      </c>
      <c r="D13" s="51" t="s">
        <v>25</v>
      </c>
      <c r="E13" s="52">
        <v>9.3000000000000007</v>
      </c>
      <c r="F13" s="43" t="s">
        <v>3</v>
      </c>
      <c r="G13" s="44" t="e">
        <f>E13*F13</f>
        <v>#VALUE!</v>
      </c>
      <c r="H13" s="53" t="s">
        <v>3</v>
      </c>
      <c r="I13" s="43" t="s">
        <v>3</v>
      </c>
      <c r="J13" s="54" t="s">
        <v>3</v>
      </c>
      <c r="K13" s="55" t="s">
        <v>3</v>
      </c>
      <c r="N13" s="38"/>
      <c r="BZ13" s="47"/>
      <c r="CA13" s="47"/>
    </row>
    <row r="14" spans="1:103">
      <c r="A14" s="56"/>
      <c r="B14" s="57"/>
      <c r="C14" s="58" t="s">
        <v>28</v>
      </c>
      <c r="D14" s="59"/>
      <c r="E14" s="60">
        <v>9.3000000000000007</v>
      </c>
      <c r="F14" s="61" t="s">
        <v>3</v>
      </c>
      <c r="G14" s="62"/>
      <c r="H14" s="63"/>
      <c r="I14" s="61"/>
      <c r="J14" s="64"/>
      <c r="K14" s="65"/>
      <c r="M14" s="1" t="s">
        <v>29</v>
      </c>
      <c r="N14" s="38"/>
      <c r="BZ14" s="47"/>
      <c r="CA14" s="47"/>
    </row>
    <row r="15" spans="1:103">
      <c r="A15" s="39">
        <v>6</v>
      </c>
      <c r="B15" s="40" t="s">
        <v>30</v>
      </c>
      <c r="C15" s="41" t="s">
        <v>31</v>
      </c>
      <c r="D15" s="42" t="s">
        <v>25</v>
      </c>
      <c r="E15" s="43">
        <v>4.6500000000000004</v>
      </c>
      <c r="F15" s="66" t="s">
        <v>3</v>
      </c>
      <c r="G15" s="44" t="e">
        <f t="shared" si="0"/>
        <v>#VALUE!</v>
      </c>
      <c r="H15" s="48" t="s">
        <v>3</v>
      </c>
      <c r="I15" s="43" t="s">
        <v>3</v>
      </c>
      <c r="J15" s="46" t="s">
        <v>3</v>
      </c>
      <c r="K15" s="49" t="s">
        <v>3</v>
      </c>
      <c r="N15" s="38"/>
      <c r="BZ15" s="47"/>
      <c r="CA15" s="47"/>
    </row>
    <row r="16" spans="1:103">
      <c r="A16" s="39">
        <v>7</v>
      </c>
      <c r="B16" s="40" t="s">
        <v>32</v>
      </c>
      <c r="C16" s="67" t="s">
        <v>33</v>
      </c>
      <c r="D16" s="68" t="s">
        <v>34</v>
      </c>
      <c r="E16" s="69">
        <v>17.600000000000001</v>
      </c>
      <c r="F16" s="43" t="s">
        <v>3</v>
      </c>
      <c r="G16" s="44" t="e">
        <f t="shared" si="0"/>
        <v>#VALUE!</v>
      </c>
      <c r="H16" s="53" t="s">
        <v>3</v>
      </c>
      <c r="I16" s="44">
        <v>0</v>
      </c>
      <c r="J16" s="54" t="s">
        <v>3</v>
      </c>
      <c r="K16" s="70" t="s">
        <v>3</v>
      </c>
      <c r="N16" s="38">
        <v>2</v>
      </c>
      <c r="Z16" s="1">
        <v>1</v>
      </c>
      <c r="AA16" s="1">
        <v>1</v>
      </c>
      <c r="AB16" s="1">
        <v>1</v>
      </c>
      <c r="AY16" s="1">
        <v>1</v>
      </c>
      <c r="AZ16" s="1" t="e">
        <f>IF(AY16=1,G23,0)</f>
        <v>#VALUE!</v>
      </c>
      <c r="BA16" s="1">
        <f>IF(AY16=2,G23,0)</f>
        <v>0</v>
      </c>
      <c r="BB16" s="1">
        <f>IF(AY16=3,G23,0)</f>
        <v>0</v>
      </c>
      <c r="BC16" s="1">
        <f>IF(AY16=4,G23,0)</f>
        <v>0</v>
      </c>
      <c r="BD16" s="1">
        <f>IF(AY16=5,G23,0)</f>
        <v>0</v>
      </c>
      <c r="BZ16" s="47">
        <v>1</v>
      </c>
      <c r="CA16" s="47">
        <v>1</v>
      </c>
      <c r="CY16" s="1">
        <v>0</v>
      </c>
    </row>
    <row r="17" spans="1:103">
      <c r="A17" s="56"/>
      <c r="B17" s="57"/>
      <c r="C17" s="58" t="s">
        <v>35</v>
      </c>
      <c r="D17" s="59"/>
      <c r="E17" s="60">
        <v>17.600000000000001</v>
      </c>
      <c r="F17" s="61" t="s">
        <v>3</v>
      </c>
      <c r="G17" s="62"/>
      <c r="H17" s="63"/>
      <c r="I17" s="61"/>
      <c r="J17" s="64"/>
      <c r="K17" s="65"/>
      <c r="N17" s="38">
        <v>2</v>
      </c>
      <c r="Z17" s="1">
        <v>1</v>
      </c>
      <c r="AA17" s="1">
        <v>1</v>
      </c>
      <c r="AB17" s="1">
        <v>1</v>
      </c>
      <c r="AY17" s="1">
        <v>1</v>
      </c>
      <c r="AZ17" s="1" t="e">
        <f>IF(AY17=1,G24,0)</f>
        <v>#VALUE!</v>
      </c>
      <c r="BA17" s="1">
        <f>IF(AY17=2,G24,0)</f>
        <v>0</v>
      </c>
      <c r="BB17" s="1">
        <f>IF(AY17=3,G24,0)</f>
        <v>0</v>
      </c>
      <c r="BC17" s="1">
        <f>IF(AY17=4,G24,0)</f>
        <v>0</v>
      </c>
      <c r="BD17" s="1">
        <f>IF(AY17=5,G24,0)</f>
        <v>0</v>
      </c>
      <c r="BZ17" s="47">
        <v>1</v>
      </c>
      <c r="CA17" s="47">
        <v>1</v>
      </c>
      <c r="CY17" s="1">
        <v>0</v>
      </c>
    </row>
    <row r="18" spans="1:103">
      <c r="A18" s="39">
        <v>8</v>
      </c>
      <c r="B18" s="40" t="s">
        <v>36</v>
      </c>
      <c r="C18" s="67" t="s">
        <v>37</v>
      </c>
      <c r="D18" s="51" t="s">
        <v>34</v>
      </c>
      <c r="E18" s="69">
        <v>17.600000000000001</v>
      </c>
      <c r="F18" s="43" t="s">
        <v>3</v>
      </c>
      <c r="G18" s="44" t="e">
        <f t="shared" si="0"/>
        <v>#VALUE!</v>
      </c>
      <c r="H18" s="53" t="s">
        <v>3</v>
      </c>
      <c r="I18" s="44">
        <v>0</v>
      </c>
      <c r="J18" s="54" t="s">
        <v>3</v>
      </c>
      <c r="K18" s="70" t="s">
        <v>3</v>
      </c>
      <c r="N18" s="38"/>
      <c r="BZ18" s="47"/>
      <c r="CA18" s="47"/>
    </row>
    <row r="19" spans="1:103">
      <c r="A19" s="56"/>
      <c r="B19" s="57"/>
      <c r="C19" s="58" t="s">
        <v>35</v>
      </c>
      <c r="D19" s="59"/>
      <c r="E19" s="60">
        <v>17.600000000000001</v>
      </c>
      <c r="F19" s="61" t="s">
        <v>3</v>
      </c>
      <c r="G19" s="62"/>
      <c r="H19" s="63"/>
      <c r="I19" s="61"/>
      <c r="J19" s="64"/>
      <c r="K19" s="65"/>
      <c r="N19" s="38">
        <v>2</v>
      </c>
      <c r="Z19" s="1">
        <v>1</v>
      </c>
      <c r="AA19" s="1">
        <v>1</v>
      </c>
      <c r="AB19" s="1">
        <v>1</v>
      </c>
      <c r="AY19" s="1">
        <v>1</v>
      </c>
      <c r="AZ19" s="1" t="e">
        <f>IF(AY19=1,G26,0)</f>
        <v>#VALUE!</v>
      </c>
      <c r="BA19" s="1">
        <f>IF(AY19=2,G26,0)</f>
        <v>0</v>
      </c>
      <c r="BB19" s="1">
        <f>IF(AY19=3,G26,0)</f>
        <v>0</v>
      </c>
      <c r="BC19" s="1">
        <f>IF(AY19=4,G26,0)</f>
        <v>0</v>
      </c>
      <c r="BD19" s="1">
        <f>IF(AY19=5,G26,0)</f>
        <v>0</v>
      </c>
      <c r="BZ19" s="47">
        <v>1</v>
      </c>
      <c r="CA19" s="47">
        <v>1</v>
      </c>
      <c r="CY19" s="1">
        <v>0</v>
      </c>
    </row>
    <row r="20" spans="1:103">
      <c r="A20" s="39">
        <v>9</v>
      </c>
      <c r="B20" s="40" t="s">
        <v>38</v>
      </c>
      <c r="C20" s="67" t="s">
        <v>39</v>
      </c>
      <c r="D20" s="51" t="s">
        <v>25</v>
      </c>
      <c r="E20" s="69">
        <v>121</v>
      </c>
      <c r="F20" s="66" t="s">
        <v>3</v>
      </c>
      <c r="G20" s="44" t="e">
        <f>E20*F20</f>
        <v>#VALUE!</v>
      </c>
      <c r="H20" s="53" t="s">
        <v>3</v>
      </c>
      <c r="I20" s="44">
        <v>0</v>
      </c>
      <c r="J20" s="54" t="s">
        <v>3</v>
      </c>
      <c r="K20" s="70" t="s">
        <v>3</v>
      </c>
      <c r="N20" s="38"/>
      <c r="BZ20" s="47"/>
      <c r="CA20" s="47"/>
    </row>
    <row r="21" spans="1:103">
      <c r="A21" s="56"/>
      <c r="B21" s="57"/>
      <c r="C21" s="58" t="s">
        <v>40</v>
      </c>
      <c r="D21" s="59"/>
      <c r="E21" s="60">
        <v>121</v>
      </c>
      <c r="F21" s="61" t="s">
        <v>3</v>
      </c>
      <c r="G21" s="62"/>
      <c r="H21" s="63"/>
      <c r="I21" s="61"/>
      <c r="J21" s="64"/>
      <c r="K21" s="65"/>
      <c r="N21" s="38">
        <v>2</v>
      </c>
      <c r="Z21" s="1">
        <v>1</v>
      </c>
      <c r="AA21" s="1">
        <v>1</v>
      </c>
      <c r="AB21" s="1">
        <v>1</v>
      </c>
      <c r="AY21" s="1">
        <v>1</v>
      </c>
      <c r="AZ21" s="1" t="e">
        <f>IF(AY21=1,G28,0)</f>
        <v>#VALUE!</v>
      </c>
      <c r="BA21" s="1">
        <f>IF(AY21=2,G28,0)</f>
        <v>0</v>
      </c>
      <c r="BB21" s="1">
        <f>IF(AY21=3,G28,0)</f>
        <v>0</v>
      </c>
      <c r="BC21" s="1">
        <f>IF(AY21=4,G28,0)</f>
        <v>0</v>
      </c>
      <c r="BD21" s="1">
        <f>IF(AY21=5,G28,0)</f>
        <v>0</v>
      </c>
      <c r="BZ21" s="47">
        <v>1</v>
      </c>
      <c r="CA21" s="47">
        <v>1</v>
      </c>
      <c r="CY21" s="1">
        <v>0</v>
      </c>
    </row>
    <row r="22" spans="1:103">
      <c r="A22" s="39">
        <v>10</v>
      </c>
      <c r="B22" s="40" t="s">
        <v>41</v>
      </c>
      <c r="C22" s="41" t="s">
        <v>42</v>
      </c>
      <c r="D22" s="42" t="s">
        <v>25</v>
      </c>
      <c r="E22" s="43">
        <v>60.5</v>
      </c>
      <c r="F22" s="66" t="s">
        <v>3</v>
      </c>
      <c r="G22" s="44" t="e">
        <f>E22*F22</f>
        <v>#VALUE!</v>
      </c>
      <c r="H22" s="48" t="s">
        <v>3</v>
      </c>
      <c r="I22" s="43" t="s">
        <v>3</v>
      </c>
      <c r="J22" s="46" t="s">
        <v>3</v>
      </c>
      <c r="K22" s="49" t="s">
        <v>3</v>
      </c>
      <c r="N22" s="38">
        <v>2</v>
      </c>
      <c r="Z22" s="1">
        <v>1</v>
      </c>
      <c r="AA22" s="1">
        <v>1</v>
      </c>
      <c r="AB22" s="1">
        <v>1</v>
      </c>
      <c r="AY22" s="1">
        <v>1</v>
      </c>
      <c r="AZ22" s="1" t="e">
        <f>IF(AY22=1,G29,0)</f>
        <v>#VALUE!</v>
      </c>
      <c r="BA22" s="1">
        <f>IF(AY22=2,G29,0)</f>
        <v>0</v>
      </c>
      <c r="BB22" s="1">
        <f>IF(AY22=3,G29,0)</f>
        <v>0</v>
      </c>
      <c r="BC22" s="1">
        <f>IF(AY22=4,G29,0)</f>
        <v>0</v>
      </c>
      <c r="BD22" s="1">
        <f>IF(AY22=5,G29,0)</f>
        <v>0</v>
      </c>
      <c r="BZ22" s="47">
        <v>1</v>
      </c>
      <c r="CA22" s="47">
        <v>1</v>
      </c>
      <c r="CY22" s="1">
        <v>0</v>
      </c>
    </row>
    <row r="23" spans="1:103">
      <c r="A23" s="39">
        <v>11</v>
      </c>
      <c r="B23" s="40" t="s">
        <v>43</v>
      </c>
      <c r="C23" s="41" t="s">
        <v>44</v>
      </c>
      <c r="D23" s="42" t="s">
        <v>25</v>
      </c>
      <c r="E23" s="43">
        <v>42.3</v>
      </c>
      <c r="F23" s="43" t="s">
        <v>3</v>
      </c>
      <c r="G23" s="44" t="e">
        <f t="shared" si="0"/>
        <v>#VALUE!</v>
      </c>
      <c r="H23" s="48" t="s">
        <v>3</v>
      </c>
      <c r="I23" s="43" t="s">
        <v>3</v>
      </c>
      <c r="J23" s="46" t="s">
        <v>3</v>
      </c>
      <c r="K23" s="49" t="s">
        <v>3</v>
      </c>
      <c r="N23" s="38"/>
      <c r="BZ23" s="47"/>
      <c r="CA23" s="47"/>
    </row>
    <row r="24" spans="1:103">
      <c r="A24" s="39">
        <v>12</v>
      </c>
      <c r="B24" s="40" t="s">
        <v>45</v>
      </c>
      <c r="C24" s="50" t="s">
        <v>46</v>
      </c>
      <c r="D24" s="51" t="s">
        <v>25</v>
      </c>
      <c r="E24" s="52">
        <v>130.30000000000001</v>
      </c>
      <c r="F24" s="43" t="s">
        <v>3</v>
      </c>
      <c r="G24" s="44" t="e">
        <f t="shared" si="0"/>
        <v>#VALUE!</v>
      </c>
      <c r="H24" s="71" t="s">
        <v>3</v>
      </c>
      <c r="I24" s="43" t="s">
        <v>3</v>
      </c>
      <c r="J24" s="54" t="s">
        <v>3</v>
      </c>
      <c r="K24" s="54" t="s">
        <v>3</v>
      </c>
      <c r="N24" s="38">
        <v>2</v>
      </c>
      <c r="Z24" s="1">
        <v>1</v>
      </c>
      <c r="AA24" s="1">
        <v>1</v>
      </c>
      <c r="AB24" s="1">
        <v>1</v>
      </c>
      <c r="AY24" s="1">
        <v>1</v>
      </c>
      <c r="AZ24" s="1" t="e">
        <f>IF(AY24=1,G31,0)</f>
        <v>#VALUE!</v>
      </c>
      <c r="BA24" s="1">
        <f>IF(AY24=2,G31,0)</f>
        <v>0</v>
      </c>
      <c r="BB24" s="1">
        <f>IF(AY24=3,G31,0)</f>
        <v>0</v>
      </c>
      <c r="BC24" s="1">
        <f>IF(AY24=4,G31,0)</f>
        <v>0</v>
      </c>
      <c r="BD24" s="1">
        <f>IF(AY24=5,G31,0)</f>
        <v>0</v>
      </c>
      <c r="BZ24" s="47">
        <v>1</v>
      </c>
      <c r="CA24" s="47">
        <v>1</v>
      </c>
      <c r="CY24" s="1">
        <v>0</v>
      </c>
    </row>
    <row r="25" spans="1:103">
      <c r="A25" s="56"/>
      <c r="B25" s="57"/>
      <c r="C25" s="58" t="s">
        <v>47</v>
      </c>
      <c r="D25" s="59"/>
      <c r="E25" s="60">
        <v>130.30000000000001</v>
      </c>
      <c r="F25" s="61" t="s">
        <v>3</v>
      </c>
      <c r="G25" s="62"/>
      <c r="H25" s="63"/>
      <c r="I25" s="61"/>
      <c r="J25" s="64"/>
      <c r="K25" s="65"/>
      <c r="N25" s="38"/>
      <c r="BZ25" s="47"/>
      <c r="CA25" s="47"/>
    </row>
    <row r="26" spans="1:103" s="78" customFormat="1">
      <c r="A26" s="39">
        <v>13</v>
      </c>
      <c r="B26" s="72" t="s">
        <v>48</v>
      </c>
      <c r="C26" s="73" t="s">
        <v>49</v>
      </c>
      <c r="D26" s="74" t="s">
        <v>25</v>
      </c>
      <c r="E26" s="75">
        <v>130.30000000000001</v>
      </c>
      <c r="F26" s="66" t="s">
        <v>3</v>
      </c>
      <c r="G26" s="44" t="e">
        <f t="shared" si="0"/>
        <v>#VALUE!</v>
      </c>
      <c r="H26" s="76" t="s">
        <v>3</v>
      </c>
      <c r="I26" s="43" t="s">
        <v>3</v>
      </c>
      <c r="J26" s="46" t="s">
        <v>3</v>
      </c>
      <c r="K26" s="46" t="s">
        <v>3</v>
      </c>
      <c r="L26" s="77"/>
    </row>
    <row r="27" spans="1:103" s="78" customFormat="1">
      <c r="A27" s="79">
        <v>14</v>
      </c>
      <c r="B27" s="57" t="s">
        <v>50</v>
      </c>
      <c r="C27" s="80" t="s">
        <v>51</v>
      </c>
      <c r="D27" s="81" t="s">
        <v>25</v>
      </c>
      <c r="E27" s="76">
        <v>130.30000000000001</v>
      </c>
      <c r="F27" s="82" t="s">
        <v>3</v>
      </c>
      <c r="G27" s="83" t="e">
        <f t="shared" si="0"/>
        <v>#VALUE!</v>
      </c>
      <c r="H27" s="76" t="s">
        <v>3</v>
      </c>
      <c r="I27" s="84">
        <v>0</v>
      </c>
      <c r="J27" s="46" t="s">
        <v>3</v>
      </c>
      <c r="K27" s="85" t="s">
        <v>3</v>
      </c>
      <c r="L27" s="77"/>
    </row>
    <row r="28" spans="1:103" ht="22.5">
      <c r="A28" s="39">
        <v>15</v>
      </c>
      <c r="B28" s="40" t="s">
        <v>52</v>
      </c>
      <c r="C28" s="41" t="s">
        <v>53</v>
      </c>
      <c r="D28" s="42" t="s">
        <v>25</v>
      </c>
      <c r="E28" s="43">
        <v>94.9</v>
      </c>
      <c r="F28" s="66" t="s">
        <v>3</v>
      </c>
      <c r="G28" s="44" t="e">
        <f t="shared" si="0"/>
        <v>#VALUE!</v>
      </c>
      <c r="H28" s="48" t="s">
        <v>3</v>
      </c>
      <c r="I28" s="43" t="s">
        <v>3</v>
      </c>
      <c r="J28" s="46" t="s">
        <v>3</v>
      </c>
      <c r="K28" s="49" t="s">
        <v>3</v>
      </c>
      <c r="N28" s="38"/>
      <c r="BZ28" s="47"/>
      <c r="CA28" s="47"/>
    </row>
    <row r="29" spans="1:103">
      <c r="A29" s="39">
        <v>16</v>
      </c>
      <c r="B29" s="40" t="s">
        <v>54</v>
      </c>
      <c r="C29" s="41" t="s">
        <v>55</v>
      </c>
      <c r="D29" s="42" t="s">
        <v>25</v>
      </c>
      <c r="E29" s="43">
        <v>2.8</v>
      </c>
      <c r="F29" s="66" t="s">
        <v>3</v>
      </c>
      <c r="G29" s="44" t="e">
        <f t="shared" si="0"/>
        <v>#VALUE!</v>
      </c>
      <c r="H29" s="86" t="s">
        <v>3</v>
      </c>
      <c r="I29" s="43" t="s">
        <v>3</v>
      </c>
      <c r="J29" s="46" t="s">
        <v>3</v>
      </c>
      <c r="K29" s="46" t="s">
        <v>3</v>
      </c>
      <c r="N29" s="38">
        <v>4</v>
      </c>
      <c r="AZ29" s="87" t="e">
        <f>SUM(AZ8:AZ24)</f>
        <v>#VALUE!</v>
      </c>
      <c r="BA29" s="87">
        <f>SUM(BA8:BA24)</f>
        <v>0</v>
      </c>
      <c r="BB29" s="87">
        <f>SUM(BB8:BB24)</f>
        <v>0</v>
      </c>
      <c r="BC29" s="87">
        <f>SUM(BC8:BC24)</f>
        <v>0</v>
      </c>
      <c r="BD29" s="87">
        <f>SUM(BD8:BD24)</f>
        <v>0</v>
      </c>
    </row>
    <row r="30" spans="1:103">
      <c r="A30" s="39">
        <v>17</v>
      </c>
      <c r="B30" s="72" t="s">
        <v>56</v>
      </c>
      <c r="C30" s="73" t="s">
        <v>57</v>
      </c>
      <c r="D30" s="74" t="s">
        <v>34</v>
      </c>
      <c r="E30" s="43">
        <v>150</v>
      </c>
      <c r="F30" s="43" t="s">
        <v>3</v>
      </c>
      <c r="G30" s="44" t="e">
        <f>E30*F30</f>
        <v>#VALUE!</v>
      </c>
      <c r="H30" s="45" t="s">
        <v>3</v>
      </c>
      <c r="I30" s="43" t="s">
        <v>3</v>
      </c>
      <c r="J30" s="46" t="s">
        <v>3</v>
      </c>
      <c r="K30" s="46" t="s">
        <v>3</v>
      </c>
      <c r="N30" s="38"/>
      <c r="AZ30" s="87"/>
      <c r="BA30" s="87"/>
      <c r="BB30" s="87"/>
      <c r="BC30" s="87"/>
      <c r="BD30" s="87"/>
    </row>
    <row r="31" spans="1:103">
      <c r="A31" s="39">
        <v>18</v>
      </c>
      <c r="B31" s="72" t="s">
        <v>58</v>
      </c>
      <c r="C31" s="73" t="s">
        <v>59</v>
      </c>
      <c r="D31" s="74" t="s">
        <v>21</v>
      </c>
      <c r="E31" s="43">
        <v>40</v>
      </c>
      <c r="F31" s="43" t="s">
        <v>3</v>
      </c>
      <c r="G31" s="44" t="e">
        <f>E31*F31</f>
        <v>#VALUE!</v>
      </c>
      <c r="H31" s="45" t="s">
        <v>3</v>
      </c>
      <c r="I31" s="43" t="s">
        <v>3</v>
      </c>
      <c r="J31" s="46" t="s">
        <v>3</v>
      </c>
      <c r="K31" s="46" t="s">
        <v>3</v>
      </c>
      <c r="N31" s="38"/>
      <c r="AZ31" s="87"/>
      <c r="BA31" s="87"/>
      <c r="BB31" s="87"/>
      <c r="BC31" s="87"/>
      <c r="BD31" s="87"/>
    </row>
    <row r="32" spans="1:103">
      <c r="A32" s="39"/>
      <c r="B32" s="72"/>
      <c r="C32" s="73" t="s">
        <v>60</v>
      </c>
      <c r="D32" s="74"/>
      <c r="E32" s="43"/>
      <c r="F32" s="88" t="s">
        <v>3</v>
      </c>
      <c r="G32" s="44"/>
      <c r="H32" s="45"/>
      <c r="I32" s="43"/>
      <c r="J32" s="64"/>
      <c r="K32" s="64"/>
      <c r="N32" s="38"/>
      <c r="AZ32" s="87"/>
      <c r="BA32" s="87"/>
      <c r="BB32" s="87"/>
      <c r="BC32" s="87"/>
      <c r="BD32" s="87"/>
    </row>
    <row r="33" spans="1:103">
      <c r="A33" s="39">
        <v>19</v>
      </c>
      <c r="B33" s="72" t="s">
        <v>61</v>
      </c>
      <c r="C33" s="89" t="s">
        <v>62</v>
      </c>
      <c r="D33" s="90" t="s">
        <v>63</v>
      </c>
      <c r="E33" s="45">
        <v>179.4</v>
      </c>
      <c r="F33" s="91" t="s">
        <v>3</v>
      </c>
      <c r="G33" s="83" t="e">
        <f>E33*F33</f>
        <v>#VALUE!</v>
      </c>
      <c r="H33" s="45" t="s">
        <v>3</v>
      </c>
      <c r="I33" s="91" t="s">
        <v>3</v>
      </c>
      <c r="J33" s="92" t="s">
        <v>3</v>
      </c>
      <c r="K33" s="92" t="s">
        <v>3</v>
      </c>
      <c r="N33" s="38"/>
      <c r="AZ33" s="87"/>
      <c r="BA33" s="87"/>
      <c r="BB33" s="87"/>
      <c r="BC33" s="87"/>
      <c r="BD33" s="87"/>
    </row>
    <row r="34" spans="1:103">
      <c r="A34" s="39">
        <v>20</v>
      </c>
      <c r="B34" s="72" t="s">
        <v>64</v>
      </c>
      <c r="C34" s="89" t="s">
        <v>65</v>
      </c>
      <c r="D34" s="90" t="s">
        <v>63</v>
      </c>
      <c r="E34" s="45">
        <v>234.55</v>
      </c>
      <c r="F34" s="93" t="s">
        <v>3</v>
      </c>
      <c r="G34" s="83" t="e">
        <f>E34*F34</f>
        <v>#VALUE!</v>
      </c>
      <c r="H34" s="45" t="s">
        <v>3</v>
      </c>
      <c r="I34" s="91" t="s">
        <v>3</v>
      </c>
      <c r="J34" s="92" t="s">
        <v>3</v>
      </c>
      <c r="K34" s="92" t="s">
        <v>3</v>
      </c>
      <c r="N34" s="38"/>
      <c r="AZ34" s="87"/>
      <c r="BA34" s="87"/>
      <c r="BB34" s="87"/>
      <c r="BC34" s="87"/>
      <c r="BD34" s="87"/>
    </row>
    <row r="35" spans="1:103">
      <c r="A35" s="94"/>
      <c r="B35" s="95" t="s">
        <v>66</v>
      </c>
      <c r="C35" s="96" t="str">
        <f>CONCATENATE(B8," ",C8)</f>
        <v>1 Zemní práce</v>
      </c>
      <c r="D35" s="97"/>
      <c r="E35" s="98"/>
      <c r="F35" s="99" t="s">
        <v>3</v>
      </c>
      <c r="G35" s="100" t="e">
        <f>SUM(G8:G34)</f>
        <v>#VALUE!</v>
      </c>
      <c r="H35" s="45"/>
      <c r="I35" s="37"/>
      <c r="J35" s="101" t="s">
        <v>3</v>
      </c>
      <c r="K35" s="102" t="s">
        <v>3</v>
      </c>
      <c r="N35" s="38">
        <v>1</v>
      </c>
    </row>
    <row r="36" spans="1:103">
      <c r="A36" s="103" t="s">
        <v>13</v>
      </c>
      <c r="B36" s="104" t="s">
        <v>67</v>
      </c>
      <c r="C36" s="33" t="s">
        <v>68</v>
      </c>
      <c r="D36" s="97"/>
      <c r="E36" s="105"/>
      <c r="F36" s="105" t="s">
        <v>3</v>
      </c>
      <c r="G36" s="106"/>
      <c r="H36" s="45"/>
      <c r="I36" s="37"/>
      <c r="J36" s="46">
        <f>H36*I36</f>
        <v>0</v>
      </c>
      <c r="K36" s="46">
        <f>J36-G36</f>
        <v>0</v>
      </c>
      <c r="N36" s="38"/>
    </row>
    <row r="37" spans="1:103">
      <c r="A37" s="107">
        <v>1</v>
      </c>
      <c r="B37" s="108" t="s">
        <v>69</v>
      </c>
      <c r="C37" s="109" t="s">
        <v>70</v>
      </c>
      <c r="D37" s="110" t="s">
        <v>25</v>
      </c>
      <c r="E37" s="111">
        <v>1.6</v>
      </c>
      <c r="F37" s="43" t="s">
        <v>3</v>
      </c>
      <c r="G37" s="44" t="e">
        <f t="shared" ref="G37:G45" si="1">E37*F37</f>
        <v>#VALUE!</v>
      </c>
      <c r="H37" s="53" t="s">
        <v>3</v>
      </c>
      <c r="I37" s="54" t="s">
        <v>3</v>
      </c>
      <c r="J37" s="54" t="s">
        <v>3</v>
      </c>
      <c r="K37" s="70" t="s">
        <v>3</v>
      </c>
      <c r="N37" s="38">
        <v>2</v>
      </c>
      <c r="Z37" s="1">
        <v>1</v>
      </c>
      <c r="AA37" s="1">
        <v>1</v>
      </c>
      <c r="AB37" s="1">
        <v>1</v>
      </c>
      <c r="AY37" s="1">
        <v>1</v>
      </c>
      <c r="AZ37" s="1" t="e">
        <f>IF(AY37=1,G39,0)</f>
        <v>#VALUE!</v>
      </c>
      <c r="BA37" s="1">
        <f>IF(AY37=2,G39,0)</f>
        <v>0</v>
      </c>
      <c r="BB37" s="1">
        <f>IF(AY37=3,G39,0)</f>
        <v>0</v>
      </c>
      <c r="BC37" s="1">
        <f>IF(AY37=4,G39,0)</f>
        <v>0</v>
      </c>
      <c r="BD37" s="1">
        <f>IF(AY37=5,G39,0)</f>
        <v>0</v>
      </c>
      <c r="BZ37" s="47">
        <v>1</v>
      </c>
      <c r="CA37" s="47">
        <v>1</v>
      </c>
      <c r="CY37" s="1">
        <v>2.3549999999995599</v>
      </c>
    </row>
    <row r="38" spans="1:103">
      <c r="A38" s="56"/>
      <c r="B38" s="57"/>
      <c r="C38" s="58" t="s">
        <v>71</v>
      </c>
      <c r="D38" s="59"/>
      <c r="E38" s="60">
        <v>1.6</v>
      </c>
      <c r="F38" s="61" t="s">
        <v>3</v>
      </c>
      <c r="G38" s="62"/>
      <c r="H38" s="63"/>
      <c r="I38" s="61"/>
      <c r="J38" s="64"/>
      <c r="K38" s="65"/>
      <c r="N38" s="38"/>
      <c r="BZ38" s="47"/>
      <c r="CA38" s="47"/>
    </row>
    <row r="39" spans="1:103">
      <c r="A39" s="39">
        <v>2</v>
      </c>
      <c r="B39" s="40" t="s">
        <v>72</v>
      </c>
      <c r="C39" s="50" t="s">
        <v>73</v>
      </c>
      <c r="D39" s="51" t="s">
        <v>25</v>
      </c>
      <c r="E39" s="52">
        <v>0.5</v>
      </c>
      <c r="F39" s="43" t="s">
        <v>3</v>
      </c>
      <c r="G39" s="44" t="e">
        <f t="shared" si="1"/>
        <v>#VALUE!</v>
      </c>
      <c r="H39" s="112" t="s">
        <v>3</v>
      </c>
      <c r="I39" s="43" t="s">
        <v>3</v>
      </c>
      <c r="J39" s="54" t="s">
        <v>3</v>
      </c>
      <c r="K39" s="70" t="s">
        <v>3</v>
      </c>
      <c r="N39" s="38">
        <v>2</v>
      </c>
      <c r="Z39" s="1">
        <v>1</v>
      </c>
      <c r="AA39" s="1">
        <v>1</v>
      </c>
      <c r="AB39" s="1">
        <v>1</v>
      </c>
      <c r="AY39" s="1">
        <v>1</v>
      </c>
      <c r="AZ39" s="1" t="e">
        <f>IF(AY39=1,#REF!,0)</f>
        <v>#REF!</v>
      </c>
      <c r="BA39" s="1">
        <f>IF(AY39=2,#REF!,0)</f>
        <v>0</v>
      </c>
      <c r="BB39" s="1">
        <f>IF(AY39=3,#REF!,0)</f>
        <v>0</v>
      </c>
      <c r="BC39" s="1">
        <f>IF(AY39=4,#REF!,0)</f>
        <v>0</v>
      </c>
      <c r="BD39" s="1">
        <f>IF(AY39=5,#REF!,0)</f>
        <v>0</v>
      </c>
      <c r="BZ39" s="47">
        <v>1</v>
      </c>
      <c r="CA39" s="47">
        <v>1</v>
      </c>
      <c r="CY39" s="1">
        <v>5.0000000000025597E-3</v>
      </c>
    </row>
    <row r="40" spans="1:103">
      <c r="A40" s="56"/>
      <c r="B40" s="57"/>
      <c r="C40" s="58" t="s">
        <v>74</v>
      </c>
      <c r="D40" s="59"/>
      <c r="E40" s="60">
        <v>0.5</v>
      </c>
      <c r="F40" s="61" t="s">
        <v>3</v>
      </c>
      <c r="G40" s="62"/>
      <c r="H40" s="63"/>
      <c r="I40" s="61"/>
      <c r="J40" s="64"/>
      <c r="K40" s="65"/>
      <c r="N40" s="38"/>
      <c r="BZ40" s="47"/>
      <c r="CA40" s="47"/>
    </row>
    <row r="41" spans="1:103">
      <c r="A41" s="39">
        <v>3</v>
      </c>
      <c r="B41" s="40" t="s">
        <v>75</v>
      </c>
      <c r="C41" s="41" t="s">
        <v>76</v>
      </c>
      <c r="D41" s="42" t="s">
        <v>25</v>
      </c>
      <c r="E41" s="43">
        <v>0.5</v>
      </c>
      <c r="F41" s="43" t="s">
        <v>3</v>
      </c>
      <c r="G41" s="44" t="e">
        <f>E41*F41</f>
        <v>#VALUE!</v>
      </c>
      <c r="H41" s="112" t="s">
        <v>3</v>
      </c>
      <c r="I41" s="43" t="s">
        <v>3</v>
      </c>
      <c r="J41" s="46" t="s">
        <v>3</v>
      </c>
      <c r="K41" s="85" t="s">
        <v>3</v>
      </c>
      <c r="N41" s="38">
        <v>4</v>
      </c>
      <c r="AZ41" s="87" t="e">
        <f>SUM(AZ35:AZ39)</f>
        <v>#VALUE!</v>
      </c>
      <c r="BA41" s="87">
        <f>SUM(BA35:BA39)</f>
        <v>0</v>
      </c>
      <c r="BB41" s="87">
        <f>SUM(BB35:BB39)</f>
        <v>0</v>
      </c>
      <c r="BC41" s="87">
        <f>SUM(BC35:BC39)</f>
        <v>0</v>
      </c>
      <c r="BD41" s="87">
        <f>SUM(BD35:BD39)</f>
        <v>0</v>
      </c>
    </row>
    <row r="42" spans="1:103">
      <c r="A42" s="39">
        <v>4</v>
      </c>
      <c r="B42" s="40" t="s">
        <v>77</v>
      </c>
      <c r="C42" s="41" t="s">
        <v>78</v>
      </c>
      <c r="D42" s="42" t="s">
        <v>34</v>
      </c>
      <c r="E42" s="43">
        <v>9.1999999999999993</v>
      </c>
      <c r="F42" s="43" t="s">
        <v>3</v>
      </c>
      <c r="G42" s="44" t="e">
        <f t="shared" si="1"/>
        <v>#VALUE!</v>
      </c>
      <c r="H42" s="112" t="s">
        <v>3</v>
      </c>
      <c r="I42" s="43"/>
      <c r="J42" s="46"/>
      <c r="K42" s="85"/>
      <c r="N42" s="38">
        <v>1</v>
      </c>
    </row>
    <row r="43" spans="1:103">
      <c r="A43" s="39">
        <v>5</v>
      </c>
      <c r="B43" s="40" t="s">
        <v>79</v>
      </c>
      <c r="C43" s="41" t="s">
        <v>76</v>
      </c>
      <c r="D43" s="42" t="s">
        <v>25</v>
      </c>
      <c r="E43" s="43">
        <v>7.35</v>
      </c>
      <c r="F43" s="43" t="s">
        <v>3</v>
      </c>
      <c r="G43" s="44" t="e">
        <f t="shared" si="1"/>
        <v>#VALUE!</v>
      </c>
      <c r="H43" s="112" t="s">
        <v>3</v>
      </c>
      <c r="I43" s="43" t="s">
        <v>3</v>
      </c>
      <c r="J43" s="46" t="s">
        <v>3</v>
      </c>
      <c r="K43" s="85" t="s">
        <v>3</v>
      </c>
      <c r="N43" s="38"/>
      <c r="BZ43" s="47"/>
      <c r="CA43" s="47"/>
    </row>
    <row r="44" spans="1:103">
      <c r="A44" s="39">
        <v>6</v>
      </c>
      <c r="B44" s="40" t="s">
        <v>80</v>
      </c>
      <c r="C44" s="41" t="s">
        <v>81</v>
      </c>
      <c r="D44" s="42" t="s">
        <v>25</v>
      </c>
      <c r="E44" s="43">
        <v>1.35</v>
      </c>
      <c r="F44" s="43" t="s">
        <v>3</v>
      </c>
      <c r="G44" s="44" t="e">
        <f t="shared" si="1"/>
        <v>#VALUE!</v>
      </c>
      <c r="H44" s="112" t="s">
        <v>3</v>
      </c>
      <c r="I44" s="43"/>
      <c r="J44" s="46"/>
      <c r="K44" s="85"/>
      <c r="N44" s="38">
        <v>2</v>
      </c>
      <c r="Z44" s="1">
        <v>1</v>
      </c>
      <c r="AA44" s="1">
        <v>1</v>
      </c>
      <c r="AB44" s="1">
        <v>1</v>
      </c>
      <c r="AY44" s="1">
        <v>1</v>
      </c>
      <c r="AZ44" s="1" t="e">
        <f>IF(AY44=1,#REF!,0)</f>
        <v>#REF!</v>
      </c>
      <c r="BA44" s="1">
        <f>IF(AY44=2,#REF!,0)</f>
        <v>0</v>
      </c>
      <c r="BB44" s="1">
        <f>IF(AY44=3,#REF!,0)</f>
        <v>0</v>
      </c>
      <c r="BC44" s="1">
        <f>IF(AY44=4,#REF!,0)</f>
        <v>0</v>
      </c>
      <c r="BD44" s="1">
        <f>IF(AY44=5,#REF!,0)</f>
        <v>0</v>
      </c>
      <c r="BZ44" s="47">
        <v>1</v>
      </c>
      <c r="CA44" s="47">
        <v>1</v>
      </c>
      <c r="CY44" s="1">
        <v>9.9999999999944599E-4</v>
      </c>
    </row>
    <row r="45" spans="1:103">
      <c r="A45" s="39">
        <v>7</v>
      </c>
      <c r="B45" s="40" t="s">
        <v>82</v>
      </c>
      <c r="C45" s="41" t="s">
        <v>83</v>
      </c>
      <c r="D45" s="42" t="s">
        <v>34</v>
      </c>
      <c r="E45" s="43">
        <v>16.2</v>
      </c>
      <c r="F45" s="43" t="s">
        <v>3</v>
      </c>
      <c r="G45" s="44" t="e">
        <f t="shared" si="1"/>
        <v>#VALUE!</v>
      </c>
      <c r="H45" s="112" t="s">
        <v>3</v>
      </c>
      <c r="I45" s="43"/>
      <c r="J45" s="46"/>
      <c r="K45" s="85"/>
      <c r="N45" s="38">
        <v>2</v>
      </c>
      <c r="Z45" s="1">
        <v>1</v>
      </c>
      <c r="AA45" s="1">
        <v>1</v>
      </c>
      <c r="AB45" s="1">
        <v>1</v>
      </c>
      <c r="AY45" s="1">
        <v>1</v>
      </c>
      <c r="AZ45" s="1" t="e">
        <f>IF(AY45=1,#REF!,0)</f>
        <v>#REF!</v>
      </c>
      <c r="BA45" s="1">
        <f>IF(AY45=2,#REF!,0)</f>
        <v>0</v>
      </c>
      <c r="BB45" s="1">
        <f>IF(AY45=3,#REF!,0)</f>
        <v>0</v>
      </c>
      <c r="BC45" s="1">
        <f>IF(AY45=4,#REF!,0)</f>
        <v>0</v>
      </c>
      <c r="BD45" s="1">
        <f>IF(AY45=5,#REF!,0)</f>
        <v>0</v>
      </c>
      <c r="BZ45" s="47">
        <v>1</v>
      </c>
      <c r="CA45" s="47">
        <v>1</v>
      </c>
      <c r="CY45" s="1">
        <v>3.9999999999977796E-3</v>
      </c>
    </row>
    <row r="46" spans="1:103">
      <c r="A46" s="94"/>
      <c r="B46" s="95" t="s">
        <v>66</v>
      </c>
      <c r="C46" s="96" t="str">
        <f>CONCATENATE(B36," ",C36)</f>
        <v>4 Vodorovné konstrukce</v>
      </c>
      <c r="D46" s="97"/>
      <c r="E46" s="98"/>
      <c r="F46" s="99" t="s">
        <v>3</v>
      </c>
      <c r="G46" s="100" t="e">
        <f>SUM(G36:G45)</f>
        <v>#VALUE!</v>
      </c>
      <c r="H46" s="37"/>
      <c r="I46" s="37"/>
      <c r="J46" s="101" t="s">
        <v>3</v>
      </c>
      <c r="K46" s="102" t="s">
        <v>3</v>
      </c>
      <c r="N46" s="38"/>
      <c r="BZ46" s="47"/>
      <c r="CA46" s="47"/>
    </row>
    <row r="47" spans="1:103">
      <c r="A47" s="103" t="s">
        <v>13</v>
      </c>
      <c r="B47" s="104" t="s">
        <v>84</v>
      </c>
      <c r="C47" s="33" t="s">
        <v>85</v>
      </c>
      <c r="D47" s="97"/>
      <c r="E47" s="105"/>
      <c r="F47" s="105" t="s">
        <v>3</v>
      </c>
      <c r="G47" s="106"/>
      <c r="H47" s="45"/>
      <c r="I47" s="37"/>
      <c r="J47" s="46">
        <f>H47*I47</f>
        <v>0</v>
      </c>
      <c r="K47" s="46">
        <f>J47-G47</f>
        <v>0</v>
      </c>
      <c r="N47" s="38">
        <v>2</v>
      </c>
      <c r="Z47" s="1">
        <v>1</v>
      </c>
      <c r="AA47" s="1">
        <v>1</v>
      </c>
      <c r="AB47" s="1">
        <v>1</v>
      </c>
      <c r="AY47" s="1">
        <v>1</v>
      </c>
      <c r="AZ47" s="1" t="e">
        <f>IF(AY47=1,#REF!,0)</f>
        <v>#REF!</v>
      </c>
      <c r="BA47" s="1">
        <f>IF(AY47=2,#REF!,0)</f>
        <v>0</v>
      </c>
      <c r="BB47" s="1">
        <f>IF(AY47=3,#REF!,0)</f>
        <v>0</v>
      </c>
      <c r="BC47" s="1">
        <f>IF(AY47=4,#REF!,0)</f>
        <v>0</v>
      </c>
      <c r="BD47" s="1">
        <f>IF(AY47=5,#REF!,0)</f>
        <v>0</v>
      </c>
      <c r="BZ47" s="47">
        <v>1</v>
      </c>
      <c r="CA47" s="47">
        <v>1</v>
      </c>
      <c r="CY47" s="1">
        <v>6.00000000000023E-3</v>
      </c>
    </row>
    <row r="48" spans="1:103" ht="12.75" customHeight="1">
      <c r="A48" s="39">
        <v>1</v>
      </c>
      <c r="B48" s="40" t="s">
        <v>86</v>
      </c>
      <c r="C48" s="41" t="s">
        <v>87</v>
      </c>
      <c r="D48" s="42" t="s">
        <v>34</v>
      </c>
      <c r="E48" s="43">
        <v>10</v>
      </c>
      <c r="F48" s="66" t="s">
        <v>3</v>
      </c>
      <c r="G48" s="44" t="e">
        <f>E48*F48</f>
        <v>#VALUE!</v>
      </c>
      <c r="H48" s="48" t="s">
        <v>3</v>
      </c>
      <c r="I48" s="43" t="s">
        <v>3</v>
      </c>
      <c r="J48" s="46" t="s">
        <v>3</v>
      </c>
      <c r="K48" s="46" t="s">
        <v>3</v>
      </c>
      <c r="N48" s="38">
        <v>2</v>
      </c>
      <c r="Z48" s="1">
        <v>3</v>
      </c>
      <c r="AA48" s="1">
        <v>1</v>
      </c>
      <c r="AB48" s="1" t="s">
        <v>88</v>
      </c>
      <c r="AY48" s="1">
        <v>1</v>
      </c>
      <c r="AZ48" s="1" t="e">
        <f>IF(AY48=1,#REF!,0)</f>
        <v>#REF!</v>
      </c>
      <c r="BA48" s="1">
        <f>IF(AY48=2,#REF!,0)</f>
        <v>0</v>
      </c>
      <c r="BB48" s="1">
        <f>IF(AY48=3,#REF!,0)</f>
        <v>0</v>
      </c>
      <c r="BC48" s="1">
        <f>IF(AY48=4,#REF!,0)</f>
        <v>0</v>
      </c>
      <c r="BD48" s="1">
        <f>IF(AY48=5,#REF!,0)</f>
        <v>0</v>
      </c>
      <c r="BZ48" s="47">
        <v>3</v>
      </c>
      <c r="CA48" s="47">
        <v>1</v>
      </c>
      <c r="CY48" s="1">
        <v>5.0000000000011403E-2</v>
      </c>
    </row>
    <row r="49" spans="1:103" ht="12.75" customHeight="1">
      <c r="A49" s="39">
        <v>2</v>
      </c>
      <c r="B49" s="40" t="s">
        <v>89</v>
      </c>
      <c r="C49" s="41" t="s">
        <v>90</v>
      </c>
      <c r="D49" s="42" t="s">
        <v>34</v>
      </c>
      <c r="E49" s="113">
        <v>11</v>
      </c>
      <c r="F49" s="66" t="s">
        <v>3</v>
      </c>
      <c r="G49" s="44" t="e">
        <f>E49*F49</f>
        <v>#VALUE!</v>
      </c>
      <c r="H49" s="48" t="s">
        <v>3</v>
      </c>
      <c r="I49" s="46" t="s">
        <v>3</v>
      </c>
      <c r="J49" s="46" t="s">
        <v>3</v>
      </c>
      <c r="K49" s="85" t="s">
        <v>3</v>
      </c>
      <c r="N49" s="38">
        <v>2</v>
      </c>
      <c r="Z49" s="1">
        <v>3</v>
      </c>
      <c r="AA49" s="1">
        <v>1</v>
      </c>
      <c r="AB49" s="1" t="s">
        <v>91</v>
      </c>
      <c r="AY49" s="1">
        <v>1</v>
      </c>
      <c r="AZ49" s="1" t="e">
        <f>IF(AY49=1,#REF!,0)</f>
        <v>#REF!</v>
      </c>
      <c r="BA49" s="1">
        <f>IF(AY49=2,#REF!,0)</f>
        <v>0</v>
      </c>
      <c r="BB49" s="1">
        <f>IF(AY49=3,#REF!,0)</f>
        <v>0</v>
      </c>
      <c r="BC49" s="1">
        <f>IF(AY49=4,#REF!,0)</f>
        <v>0</v>
      </c>
      <c r="BD49" s="1">
        <f>IF(AY49=5,#REF!,0)</f>
        <v>0</v>
      </c>
      <c r="BZ49" s="47">
        <v>3</v>
      </c>
      <c r="CA49" s="47">
        <v>1</v>
      </c>
      <c r="CY49" s="1">
        <v>5.0000000000011403E-2</v>
      </c>
    </row>
    <row r="50" spans="1:103">
      <c r="A50" s="94"/>
      <c r="B50" s="95" t="s">
        <v>66</v>
      </c>
      <c r="C50" s="96" t="s">
        <v>92</v>
      </c>
      <c r="D50" s="97"/>
      <c r="E50" s="98"/>
      <c r="F50" s="99"/>
      <c r="G50" s="100" t="e">
        <f>SUM(G47:G49)</f>
        <v>#VALUE!</v>
      </c>
      <c r="H50" s="37"/>
      <c r="I50" s="37"/>
      <c r="J50" s="101" t="s">
        <v>3</v>
      </c>
      <c r="K50" s="102" t="s">
        <v>3</v>
      </c>
      <c r="N50" s="38"/>
      <c r="BZ50" s="47"/>
      <c r="CA50" s="47"/>
    </row>
    <row r="51" spans="1:103">
      <c r="A51" s="103" t="s">
        <v>13</v>
      </c>
      <c r="B51" s="32" t="s">
        <v>93</v>
      </c>
      <c r="C51" s="33" t="s">
        <v>94</v>
      </c>
      <c r="D51" s="97"/>
      <c r="E51" s="105"/>
      <c r="F51" s="105" t="s">
        <v>3</v>
      </c>
      <c r="G51" s="106"/>
      <c r="H51" s="37"/>
      <c r="I51" s="37"/>
      <c r="J51" s="46">
        <f>H51*I51</f>
        <v>0</v>
      </c>
      <c r="K51" s="46">
        <f>J51-G51</f>
        <v>0</v>
      </c>
      <c r="N51" s="38">
        <v>2</v>
      </c>
      <c r="Z51" s="1">
        <v>3</v>
      </c>
      <c r="AA51" s="1">
        <v>1</v>
      </c>
      <c r="AB51" s="1" t="s">
        <v>95</v>
      </c>
      <c r="AY51" s="1">
        <v>1</v>
      </c>
      <c r="AZ51" s="1" t="e">
        <f>IF(AY51=1,#REF!,0)</f>
        <v>#REF!</v>
      </c>
      <c r="BA51" s="1">
        <f>IF(AY51=2,#REF!,0)</f>
        <v>0</v>
      </c>
      <c r="BB51" s="1">
        <f>IF(AY51=3,#REF!,0)</f>
        <v>0</v>
      </c>
      <c r="BC51" s="1">
        <f>IF(AY51=4,#REF!,0)</f>
        <v>0</v>
      </c>
      <c r="BD51" s="1">
        <f>IF(AY51=5,#REF!,0)</f>
        <v>0</v>
      </c>
      <c r="BZ51" s="47">
        <v>3</v>
      </c>
      <c r="CA51" s="47">
        <v>1</v>
      </c>
      <c r="CY51" s="1">
        <v>7.0000000000049994E-2</v>
      </c>
    </row>
    <row r="52" spans="1:103">
      <c r="A52" s="39">
        <v>1</v>
      </c>
      <c r="B52" s="114" t="s">
        <v>96</v>
      </c>
      <c r="C52" s="115" t="s">
        <v>97</v>
      </c>
      <c r="D52" s="42" t="s">
        <v>98</v>
      </c>
      <c r="E52" s="43">
        <v>1</v>
      </c>
      <c r="F52" s="43" t="s">
        <v>3</v>
      </c>
      <c r="G52" s="44" t="e">
        <f>E52*F52</f>
        <v>#VALUE!</v>
      </c>
      <c r="H52" s="112" t="s">
        <v>3</v>
      </c>
      <c r="I52" s="43" t="s">
        <v>3</v>
      </c>
      <c r="J52" s="46" t="s">
        <v>3</v>
      </c>
      <c r="K52" s="85" t="s">
        <v>3</v>
      </c>
      <c r="N52" s="38">
        <v>2</v>
      </c>
      <c r="Z52" s="1">
        <v>3</v>
      </c>
      <c r="AA52" s="1">
        <v>1</v>
      </c>
      <c r="AB52" s="1" t="s">
        <v>99</v>
      </c>
      <c r="AY52" s="1">
        <v>1</v>
      </c>
      <c r="AZ52" s="1" t="e">
        <f>IF(AY52=1,#REF!,0)</f>
        <v>#REF!</v>
      </c>
      <c r="BA52" s="1">
        <f>IF(AY52=2,#REF!,0)</f>
        <v>0</v>
      </c>
      <c r="BB52" s="1">
        <f>IF(AY52=3,#REF!,0)</f>
        <v>0</v>
      </c>
      <c r="BC52" s="1">
        <f>IF(AY52=4,#REF!,0)</f>
        <v>0</v>
      </c>
      <c r="BD52" s="1">
        <f>IF(AY52=5,#REF!,0)</f>
        <v>0</v>
      </c>
      <c r="BZ52" s="47">
        <v>3</v>
      </c>
      <c r="CA52" s="47">
        <v>1</v>
      </c>
      <c r="CY52" s="1">
        <v>1.8599999999992199E-2</v>
      </c>
    </row>
    <row r="53" spans="1:103">
      <c r="A53" s="39">
        <v>2</v>
      </c>
      <c r="B53" s="114" t="s">
        <v>100</v>
      </c>
      <c r="C53" s="115" t="s">
        <v>101</v>
      </c>
      <c r="D53" s="42" t="s">
        <v>98</v>
      </c>
      <c r="E53" s="43">
        <v>1</v>
      </c>
      <c r="F53" s="43" t="s">
        <v>3</v>
      </c>
      <c r="G53" s="44" t="e">
        <f>E53*F53</f>
        <v>#VALUE!</v>
      </c>
      <c r="H53" s="112" t="s">
        <v>3</v>
      </c>
      <c r="I53" s="43" t="s">
        <v>3</v>
      </c>
      <c r="J53" s="46" t="s">
        <v>3</v>
      </c>
      <c r="K53" s="85" t="s">
        <v>3</v>
      </c>
      <c r="N53" s="38">
        <v>2</v>
      </c>
      <c r="Z53" s="1">
        <v>12</v>
      </c>
      <c r="AA53" s="1">
        <v>1</v>
      </c>
      <c r="AB53" s="1">
        <v>97</v>
      </c>
      <c r="AY53" s="1">
        <v>1</v>
      </c>
      <c r="AZ53" s="1" t="e">
        <f>IF(AY53=1,#REF!,0)</f>
        <v>#REF!</v>
      </c>
      <c r="BA53" s="1">
        <f>IF(AY53=2,#REF!,0)</f>
        <v>0</v>
      </c>
      <c r="BB53" s="1">
        <f>IF(AY53=3,#REF!,0)</f>
        <v>0</v>
      </c>
      <c r="BC53" s="1">
        <f>IF(AY53=4,#REF!,0)</f>
        <v>0</v>
      </c>
      <c r="BD53" s="1">
        <f>IF(AY53=5,#REF!,0)</f>
        <v>0</v>
      </c>
      <c r="BZ53" s="47">
        <v>12</v>
      </c>
      <c r="CA53" s="47">
        <v>1</v>
      </c>
      <c r="CY53" s="1">
        <v>1.14999999999981E-2</v>
      </c>
    </row>
    <row r="54" spans="1:103" ht="22.7" customHeight="1">
      <c r="A54" s="39">
        <v>3</v>
      </c>
      <c r="B54" s="114" t="s">
        <v>102</v>
      </c>
      <c r="C54" s="115" t="s">
        <v>103</v>
      </c>
      <c r="D54" s="42" t="s">
        <v>21</v>
      </c>
      <c r="E54" s="43">
        <v>2.7</v>
      </c>
      <c r="F54" s="43" t="s">
        <v>3</v>
      </c>
      <c r="G54" s="44" t="e">
        <f>E54*F54</f>
        <v>#VALUE!</v>
      </c>
      <c r="H54" s="112" t="s">
        <v>3</v>
      </c>
      <c r="I54" s="43" t="s">
        <v>3</v>
      </c>
      <c r="J54" s="46" t="s">
        <v>3</v>
      </c>
      <c r="K54" s="85" t="s">
        <v>3</v>
      </c>
      <c r="N54" s="38"/>
      <c r="BZ54" s="47"/>
      <c r="CA54" s="47"/>
    </row>
    <row r="55" spans="1:103" ht="22.5">
      <c r="A55" s="79">
        <v>4</v>
      </c>
      <c r="B55" s="114" t="s">
        <v>104</v>
      </c>
      <c r="C55" s="115" t="s">
        <v>105</v>
      </c>
      <c r="D55" s="116" t="s">
        <v>98</v>
      </c>
      <c r="E55" s="82">
        <v>2</v>
      </c>
      <c r="F55" s="82" t="s">
        <v>3</v>
      </c>
      <c r="G55" s="117" t="e">
        <f t="shared" ref="G55:G64" si="2">E55*F55</f>
        <v>#VALUE!</v>
      </c>
      <c r="H55" s="82" t="s">
        <v>3</v>
      </c>
      <c r="I55" s="82" t="s">
        <v>3</v>
      </c>
      <c r="J55" s="118" t="s">
        <v>3</v>
      </c>
      <c r="K55" s="118" t="s">
        <v>3</v>
      </c>
      <c r="N55" s="38">
        <v>4</v>
      </c>
      <c r="AZ55" s="87" t="e">
        <f>SUM(AZ42:AZ53)</f>
        <v>#REF!</v>
      </c>
      <c r="BA55" s="87">
        <f>SUM(BA42:BA53)</f>
        <v>0</v>
      </c>
      <c r="BB55" s="87">
        <f>SUM(BB42:BB53)</f>
        <v>0</v>
      </c>
      <c r="BC55" s="87">
        <f>SUM(BC42:BC53)</f>
        <v>0</v>
      </c>
      <c r="BD55" s="87">
        <f>SUM(BD42:BD53)</f>
        <v>0</v>
      </c>
    </row>
    <row r="56" spans="1:103" ht="22.5">
      <c r="A56" s="79">
        <v>5</v>
      </c>
      <c r="B56" s="114" t="s">
        <v>106</v>
      </c>
      <c r="C56" s="115" t="s">
        <v>107</v>
      </c>
      <c r="D56" s="116" t="s">
        <v>98</v>
      </c>
      <c r="E56" s="82">
        <v>3</v>
      </c>
      <c r="F56" s="82" t="s">
        <v>3</v>
      </c>
      <c r="G56" s="117" t="e">
        <f t="shared" si="2"/>
        <v>#VALUE!</v>
      </c>
      <c r="H56" s="82" t="s">
        <v>3</v>
      </c>
      <c r="I56" s="82" t="s">
        <v>3</v>
      </c>
      <c r="J56" s="118" t="s">
        <v>3</v>
      </c>
      <c r="K56" s="118" t="s">
        <v>3</v>
      </c>
      <c r="N56" s="38">
        <v>1</v>
      </c>
    </row>
    <row r="57" spans="1:103" ht="22.5">
      <c r="A57" s="39">
        <v>6</v>
      </c>
      <c r="B57" s="40" t="s">
        <v>108</v>
      </c>
      <c r="C57" s="115" t="s">
        <v>109</v>
      </c>
      <c r="D57" s="42" t="s">
        <v>98</v>
      </c>
      <c r="E57" s="43">
        <v>1</v>
      </c>
      <c r="F57" s="43" t="s">
        <v>3</v>
      </c>
      <c r="G57" s="44" t="e">
        <f>E57*F57</f>
        <v>#VALUE!</v>
      </c>
      <c r="H57" s="112" t="s">
        <v>3</v>
      </c>
      <c r="I57" s="43" t="s">
        <v>3</v>
      </c>
      <c r="J57" s="46" t="s">
        <v>3</v>
      </c>
      <c r="K57" s="49" t="s">
        <v>3</v>
      </c>
      <c r="N57" s="38"/>
    </row>
    <row r="58" spans="1:103" ht="22.5">
      <c r="A58" s="39">
        <v>7</v>
      </c>
      <c r="B58" s="40" t="s">
        <v>110</v>
      </c>
      <c r="C58" s="115" t="s">
        <v>111</v>
      </c>
      <c r="D58" s="42" t="s">
        <v>98</v>
      </c>
      <c r="E58" s="43">
        <v>3</v>
      </c>
      <c r="F58" s="43" t="s">
        <v>3</v>
      </c>
      <c r="G58" s="44" t="e">
        <f>E58*F58</f>
        <v>#VALUE!</v>
      </c>
      <c r="H58" s="112" t="s">
        <v>3</v>
      </c>
      <c r="I58" s="43" t="s">
        <v>3</v>
      </c>
      <c r="J58" s="46" t="s">
        <v>3</v>
      </c>
      <c r="K58" s="49" t="s">
        <v>3</v>
      </c>
      <c r="N58" s="38">
        <v>2</v>
      </c>
      <c r="Z58" s="1">
        <v>1</v>
      </c>
      <c r="AA58" s="1">
        <v>1</v>
      </c>
      <c r="AB58" s="1">
        <v>1</v>
      </c>
      <c r="AY58" s="1">
        <v>1</v>
      </c>
      <c r="AZ58" s="1" t="e">
        <f>IF(AY58=1,#REF!,0)</f>
        <v>#REF!</v>
      </c>
      <c r="BA58" s="1">
        <f>IF(AY58=2,#REF!,0)</f>
        <v>0</v>
      </c>
      <c r="BB58" s="1">
        <f>IF(AY58=3,#REF!,0)</f>
        <v>0</v>
      </c>
      <c r="BC58" s="1">
        <f>IF(AY58=4,#REF!,0)</f>
        <v>0</v>
      </c>
      <c r="BD58" s="1">
        <f>IF(AY58=5,#REF!,0)</f>
        <v>0</v>
      </c>
      <c r="BZ58" s="47">
        <v>1</v>
      </c>
      <c r="CA58" s="47">
        <v>1</v>
      </c>
      <c r="CY58" s="1">
        <v>0</v>
      </c>
    </row>
    <row r="59" spans="1:103" ht="22.5">
      <c r="A59" s="79">
        <v>8</v>
      </c>
      <c r="B59" s="114" t="s">
        <v>112</v>
      </c>
      <c r="C59" s="115" t="s">
        <v>113</v>
      </c>
      <c r="D59" s="116" t="s">
        <v>98</v>
      </c>
      <c r="E59" s="82">
        <v>1</v>
      </c>
      <c r="F59" s="82" t="s">
        <v>3</v>
      </c>
      <c r="G59" s="117" t="e">
        <f t="shared" si="2"/>
        <v>#VALUE!</v>
      </c>
      <c r="H59" s="82" t="s">
        <v>3</v>
      </c>
      <c r="I59" s="82" t="s">
        <v>3</v>
      </c>
      <c r="J59" s="118" t="s">
        <v>3</v>
      </c>
      <c r="K59" s="118" t="s">
        <v>3</v>
      </c>
      <c r="N59" s="38">
        <v>2</v>
      </c>
      <c r="Z59" s="1">
        <v>1</v>
      </c>
      <c r="AA59" s="1">
        <v>1</v>
      </c>
      <c r="AB59" s="1">
        <v>1</v>
      </c>
      <c r="AY59" s="1">
        <v>1</v>
      </c>
      <c r="AZ59" s="1" t="e">
        <f>IF(AY59=1,#REF!,0)</f>
        <v>#REF!</v>
      </c>
      <c r="BA59" s="1">
        <f>IF(AY59=2,#REF!,0)</f>
        <v>0</v>
      </c>
      <c r="BB59" s="1">
        <f>IF(AY59=3,#REF!,0)</f>
        <v>0</v>
      </c>
      <c r="BC59" s="1">
        <f>IF(AY59=4,#REF!,0)</f>
        <v>0</v>
      </c>
      <c r="BD59" s="1">
        <f>IF(AY59=5,#REF!,0)</f>
        <v>0</v>
      </c>
      <c r="BZ59" s="47">
        <v>1</v>
      </c>
      <c r="CA59" s="47">
        <v>1</v>
      </c>
      <c r="CY59" s="1">
        <v>0</v>
      </c>
    </row>
    <row r="60" spans="1:103" ht="22.5">
      <c r="A60" s="79">
        <v>9</v>
      </c>
      <c r="B60" s="114" t="s">
        <v>114</v>
      </c>
      <c r="C60" s="115" t="s">
        <v>115</v>
      </c>
      <c r="D60" s="116" t="s">
        <v>98</v>
      </c>
      <c r="E60" s="82">
        <v>2</v>
      </c>
      <c r="F60" s="82" t="s">
        <v>3</v>
      </c>
      <c r="G60" s="117" t="e">
        <f t="shared" si="2"/>
        <v>#VALUE!</v>
      </c>
      <c r="H60" s="82" t="s">
        <v>3</v>
      </c>
      <c r="I60" s="82" t="s">
        <v>3</v>
      </c>
      <c r="J60" s="118" t="s">
        <v>3</v>
      </c>
      <c r="K60" s="118" t="s">
        <v>3</v>
      </c>
      <c r="N60" s="38">
        <v>2</v>
      </c>
      <c r="Z60" s="1">
        <v>3</v>
      </c>
      <c r="AA60" s="1">
        <v>1</v>
      </c>
      <c r="AB60" s="1">
        <v>800243</v>
      </c>
      <c r="AY60" s="1">
        <v>1</v>
      </c>
      <c r="AZ60" s="1" t="e">
        <f>IF(AY60=1,#REF!,0)</f>
        <v>#REF!</v>
      </c>
      <c r="BA60" s="1">
        <f>IF(AY60=2,#REF!,0)</f>
        <v>0</v>
      </c>
      <c r="BB60" s="1">
        <f>IF(AY60=3,#REF!,0)</f>
        <v>0</v>
      </c>
      <c r="BC60" s="1">
        <f>IF(AY60=4,#REF!,0)</f>
        <v>0</v>
      </c>
      <c r="BD60" s="1">
        <f>IF(AY60=5,#REF!,0)</f>
        <v>0</v>
      </c>
      <c r="BZ60" s="47">
        <v>3</v>
      </c>
      <c r="CA60" s="47">
        <v>1</v>
      </c>
      <c r="CY60" s="1">
        <v>4.99999999999723E-4</v>
      </c>
    </row>
    <row r="61" spans="1:103" ht="22.7" customHeight="1">
      <c r="A61" s="39">
        <v>10</v>
      </c>
      <c r="B61" s="40" t="s">
        <v>112</v>
      </c>
      <c r="C61" s="115" t="s">
        <v>113</v>
      </c>
      <c r="D61" s="42" t="s">
        <v>98</v>
      </c>
      <c r="E61" s="43">
        <v>1</v>
      </c>
      <c r="F61" s="43" t="s">
        <v>3</v>
      </c>
      <c r="G61" s="44" t="e">
        <f t="shared" si="2"/>
        <v>#VALUE!</v>
      </c>
      <c r="H61" s="112" t="s">
        <v>3</v>
      </c>
      <c r="I61" s="43" t="s">
        <v>3</v>
      </c>
      <c r="J61" s="46" t="s">
        <v>3</v>
      </c>
      <c r="K61" s="49" t="s">
        <v>3</v>
      </c>
      <c r="N61" s="38"/>
      <c r="BZ61" s="47"/>
      <c r="CA61" s="47"/>
    </row>
    <row r="62" spans="1:103" ht="22.5">
      <c r="A62" s="39">
        <v>11</v>
      </c>
      <c r="B62" s="40" t="s">
        <v>116</v>
      </c>
      <c r="C62" s="41" t="s">
        <v>117</v>
      </c>
      <c r="D62" s="42" t="s">
        <v>98</v>
      </c>
      <c r="E62" s="43">
        <v>2</v>
      </c>
      <c r="F62" s="43" t="s">
        <v>3</v>
      </c>
      <c r="G62" s="44" t="e">
        <f t="shared" si="2"/>
        <v>#VALUE!</v>
      </c>
      <c r="H62" s="112" t="s">
        <v>3</v>
      </c>
      <c r="I62" s="43" t="s">
        <v>3</v>
      </c>
      <c r="J62" s="46" t="s">
        <v>3</v>
      </c>
      <c r="K62" s="49" t="s">
        <v>3</v>
      </c>
      <c r="N62" s="38"/>
      <c r="BZ62" s="47"/>
      <c r="CA62" s="47"/>
    </row>
    <row r="63" spans="1:103">
      <c r="A63" s="79">
        <v>12</v>
      </c>
      <c r="B63" s="114" t="s">
        <v>118</v>
      </c>
      <c r="C63" s="115" t="s">
        <v>119</v>
      </c>
      <c r="D63" s="116" t="s">
        <v>21</v>
      </c>
      <c r="E63" s="82">
        <v>3</v>
      </c>
      <c r="F63" s="82" t="s">
        <v>3</v>
      </c>
      <c r="G63" s="117" t="e">
        <f>E63*F63</f>
        <v>#VALUE!</v>
      </c>
      <c r="H63" s="82" t="s">
        <v>3</v>
      </c>
      <c r="I63" s="82" t="s">
        <v>3</v>
      </c>
      <c r="J63" s="118" t="s">
        <v>3</v>
      </c>
      <c r="K63" s="118" t="s">
        <v>3</v>
      </c>
      <c r="N63" s="38"/>
      <c r="BZ63" s="47"/>
      <c r="CA63" s="47"/>
    </row>
    <row r="64" spans="1:103" ht="12.6" customHeight="1">
      <c r="A64" s="79">
        <v>13</v>
      </c>
      <c r="B64" s="114" t="s">
        <v>120</v>
      </c>
      <c r="C64" s="115" t="s">
        <v>121</v>
      </c>
      <c r="D64" s="116" t="s">
        <v>21</v>
      </c>
      <c r="E64" s="82">
        <v>3</v>
      </c>
      <c r="F64" s="82" t="s">
        <v>3</v>
      </c>
      <c r="G64" s="117" t="e">
        <f t="shared" si="2"/>
        <v>#VALUE!</v>
      </c>
      <c r="H64" s="82" t="s">
        <v>3</v>
      </c>
      <c r="I64" s="82" t="s">
        <v>3</v>
      </c>
      <c r="J64" s="118" t="s">
        <v>3</v>
      </c>
      <c r="K64" s="118" t="s">
        <v>3</v>
      </c>
      <c r="N64" s="38">
        <v>2</v>
      </c>
      <c r="Z64" s="1">
        <v>3</v>
      </c>
      <c r="AA64" s="1">
        <v>1</v>
      </c>
      <c r="AB64" s="1" t="s">
        <v>122</v>
      </c>
      <c r="AY64" s="1">
        <v>1</v>
      </c>
      <c r="AZ64" s="1" t="e">
        <f>IF(AY64=1,#REF!,0)</f>
        <v>#REF!</v>
      </c>
      <c r="BA64" s="1">
        <f>IF(AY64=2,#REF!,0)</f>
        <v>0</v>
      </c>
      <c r="BB64" s="1">
        <f>IF(AY64=3,#REF!,0)</f>
        <v>0</v>
      </c>
      <c r="BC64" s="1">
        <f>IF(AY64=4,#REF!,0)</f>
        <v>0</v>
      </c>
      <c r="BD64" s="1">
        <f>IF(AY64=5,#REF!,0)</f>
        <v>0</v>
      </c>
      <c r="BZ64" s="47">
        <v>3</v>
      </c>
      <c r="CA64" s="47">
        <v>1</v>
      </c>
      <c r="CY64" s="1">
        <v>1.9200000000001399E-3</v>
      </c>
    </row>
    <row r="65" spans="1:103" ht="12.6" customHeight="1">
      <c r="A65" s="39"/>
      <c r="B65" s="40"/>
      <c r="C65" s="41" t="s">
        <v>60</v>
      </c>
      <c r="D65" s="42"/>
      <c r="E65" s="43"/>
      <c r="F65" s="43"/>
      <c r="G65" s="44"/>
      <c r="H65" s="43"/>
      <c r="I65" s="43"/>
      <c r="J65" s="46"/>
      <c r="K65" s="46"/>
      <c r="N65" s="38">
        <v>2</v>
      </c>
      <c r="Z65" s="1">
        <v>3</v>
      </c>
      <c r="AA65" s="1">
        <v>1</v>
      </c>
      <c r="AB65" s="1" t="s">
        <v>123</v>
      </c>
      <c r="AY65" s="1">
        <v>1</v>
      </c>
      <c r="AZ65" s="1" t="e">
        <f>IF(AY65=1,#REF!,0)</f>
        <v>#REF!</v>
      </c>
      <c r="BA65" s="1">
        <f>IF(AY65=2,#REF!,0)</f>
        <v>0</v>
      </c>
      <c r="BB65" s="1">
        <f>IF(AY65=3,#REF!,0)</f>
        <v>0</v>
      </c>
      <c r="BC65" s="1">
        <f>IF(AY65=4,#REF!,0)</f>
        <v>0</v>
      </c>
      <c r="BD65" s="1">
        <f>IF(AY65=5,#REF!,0)</f>
        <v>0</v>
      </c>
      <c r="BZ65" s="47">
        <v>3</v>
      </c>
      <c r="CA65" s="47">
        <v>1</v>
      </c>
      <c r="CY65" s="1">
        <v>1.50000000000006E-2</v>
      </c>
    </row>
    <row r="66" spans="1:103" ht="22.7" customHeight="1">
      <c r="A66" s="79">
        <v>14</v>
      </c>
      <c r="B66" s="114" t="s">
        <v>124</v>
      </c>
      <c r="C66" s="115" t="s">
        <v>125</v>
      </c>
      <c r="D66" s="116" t="s">
        <v>21</v>
      </c>
      <c r="E66" s="82">
        <v>2.73</v>
      </c>
      <c r="F66" s="82" t="s">
        <v>3</v>
      </c>
      <c r="G66" s="117" t="e">
        <f t="shared" ref="G66:G77" si="3">E66*F66</f>
        <v>#VALUE!</v>
      </c>
      <c r="H66" s="82" t="s">
        <v>3</v>
      </c>
      <c r="I66" s="82" t="s">
        <v>3</v>
      </c>
      <c r="J66" s="118" t="s">
        <v>3</v>
      </c>
      <c r="K66" s="118" t="s">
        <v>3</v>
      </c>
      <c r="N66" s="38"/>
      <c r="BZ66" s="47"/>
      <c r="CA66" s="47"/>
    </row>
    <row r="67" spans="1:103">
      <c r="A67" s="79">
        <v>15</v>
      </c>
      <c r="B67" s="114" t="s">
        <v>126</v>
      </c>
      <c r="C67" s="115" t="s">
        <v>127</v>
      </c>
      <c r="D67" s="116" t="s">
        <v>98</v>
      </c>
      <c r="E67" s="82">
        <v>3.03</v>
      </c>
      <c r="F67" s="82" t="s">
        <v>3</v>
      </c>
      <c r="G67" s="117" t="e">
        <f t="shared" si="3"/>
        <v>#VALUE!</v>
      </c>
      <c r="H67" s="82" t="s">
        <v>3</v>
      </c>
      <c r="I67" s="82" t="s">
        <v>3</v>
      </c>
      <c r="J67" s="118" t="s">
        <v>3</v>
      </c>
      <c r="K67" s="118" t="s">
        <v>3</v>
      </c>
      <c r="N67" s="38"/>
      <c r="BZ67" s="47"/>
      <c r="CA67" s="47"/>
    </row>
    <row r="68" spans="1:103">
      <c r="A68" s="79">
        <v>16</v>
      </c>
      <c r="B68" s="114" t="s">
        <v>128</v>
      </c>
      <c r="C68" s="115" t="s">
        <v>129</v>
      </c>
      <c r="D68" s="116" t="s">
        <v>98</v>
      </c>
      <c r="E68" s="82">
        <v>2.02</v>
      </c>
      <c r="F68" s="82" t="s">
        <v>3</v>
      </c>
      <c r="G68" s="117" t="e">
        <f>E68*F68</f>
        <v>#VALUE!</v>
      </c>
      <c r="H68" s="82" t="s">
        <v>3</v>
      </c>
      <c r="I68" s="82" t="s">
        <v>3</v>
      </c>
      <c r="J68" s="118" t="s">
        <v>3</v>
      </c>
      <c r="K68" s="118" t="s">
        <v>3</v>
      </c>
      <c r="N68" s="38">
        <v>2</v>
      </c>
      <c r="Z68" s="1">
        <v>3</v>
      </c>
      <c r="AA68" s="1">
        <v>1</v>
      </c>
      <c r="AB68" s="1" t="s">
        <v>130</v>
      </c>
      <c r="AY68" s="1">
        <v>1</v>
      </c>
      <c r="AZ68" s="1" t="e">
        <f>IF(AY68=1,#REF!,0)</f>
        <v>#REF!</v>
      </c>
      <c r="BA68" s="1">
        <f>IF(AY68=2,#REF!,0)</f>
        <v>0</v>
      </c>
      <c r="BB68" s="1">
        <f>IF(AY68=3,#REF!,0)</f>
        <v>0</v>
      </c>
      <c r="BC68" s="1">
        <f>IF(AY68=4,#REF!,0)</f>
        <v>0</v>
      </c>
      <c r="BD68" s="1">
        <f>IF(AY68=5,#REF!,0)</f>
        <v>0</v>
      </c>
      <c r="BZ68" s="47">
        <v>3</v>
      </c>
      <c r="CA68" s="47">
        <v>1</v>
      </c>
      <c r="CY68" s="1">
        <v>3.4099999999987998E-3</v>
      </c>
    </row>
    <row r="69" spans="1:103">
      <c r="A69" s="79">
        <v>17</v>
      </c>
      <c r="B69" s="114" t="s">
        <v>131</v>
      </c>
      <c r="C69" s="115" t="s">
        <v>132</v>
      </c>
      <c r="D69" s="116" t="s">
        <v>98</v>
      </c>
      <c r="E69" s="82">
        <v>1.01</v>
      </c>
      <c r="F69" s="82" t="s">
        <v>3</v>
      </c>
      <c r="G69" s="117" t="e">
        <f t="shared" si="3"/>
        <v>#VALUE!</v>
      </c>
      <c r="H69" s="82" t="s">
        <v>3</v>
      </c>
      <c r="I69" s="82" t="s">
        <v>3</v>
      </c>
      <c r="J69" s="118" t="s">
        <v>3</v>
      </c>
      <c r="K69" s="118" t="s">
        <v>3</v>
      </c>
      <c r="N69" s="38">
        <v>2</v>
      </c>
      <c r="Z69" s="1">
        <v>3</v>
      </c>
      <c r="AA69" s="1">
        <v>1</v>
      </c>
      <c r="AB69" s="1" t="s">
        <v>133</v>
      </c>
      <c r="AY69" s="1">
        <v>1</v>
      </c>
      <c r="AZ69" s="1" t="e">
        <f>IF(AY69=1,#REF!,0)</f>
        <v>#REF!</v>
      </c>
      <c r="BA69" s="1">
        <f>IF(AY69=2,#REF!,0)</f>
        <v>0</v>
      </c>
      <c r="BB69" s="1">
        <f>IF(AY69=3,#REF!,0)</f>
        <v>0</v>
      </c>
      <c r="BC69" s="1">
        <f>IF(AY69=4,#REF!,0)</f>
        <v>0</v>
      </c>
      <c r="BD69" s="1">
        <f>IF(AY69=5,#REF!,0)</f>
        <v>0</v>
      </c>
      <c r="BZ69" s="47">
        <v>3</v>
      </c>
      <c r="CA69" s="47">
        <v>1</v>
      </c>
      <c r="CY69" s="1">
        <v>1.7499999999994701E-3</v>
      </c>
    </row>
    <row r="70" spans="1:103">
      <c r="A70" s="79">
        <v>18</v>
      </c>
      <c r="B70" s="114" t="s">
        <v>134</v>
      </c>
      <c r="C70" s="115" t="s">
        <v>135</v>
      </c>
      <c r="D70" s="116" t="s">
        <v>98</v>
      </c>
      <c r="E70" s="82">
        <v>1.01</v>
      </c>
      <c r="F70" s="82" t="s">
        <v>3</v>
      </c>
      <c r="G70" s="117" t="e">
        <f t="shared" si="3"/>
        <v>#VALUE!</v>
      </c>
      <c r="H70" s="82" t="s">
        <v>3</v>
      </c>
      <c r="I70" s="82" t="s">
        <v>3</v>
      </c>
      <c r="J70" s="118" t="s">
        <v>3</v>
      </c>
      <c r="K70" s="118" t="s">
        <v>3</v>
      </c>
      <c r="N70" s="38"/>
      <c r="BZ70" s="47"/>
      <c r="CA70" s="47"/>
    </row>
    <row r="71" spans="1:103">
      <c r="A71" s="39">
        <v>19</v>
      </c>
      <c r="B71" s="40" t="s">
        <v>136</v>
      </c>
      <c r="C71" s="41" t="s">
        <v>137</v>
      </c>
      <c r="D71" s="42" t="s">
        <v>98</v>
      </c>
      <c r="E71" s="43">
        <v>2.02</v>
      </c>
      <c r="F71" s="43" t="s">
        <v>3</v>
      </c>
      <c r="G71" s="44" t="e">
        <f t="shared" si="3"/>
        <v>#VALUE!</v>
      </c>
      <c r="H71" s="43" t="s">
        <v>3</v>
      </c>
      <c r="I71" s="43" t="s">
        <v>3</v>
      </c>
      <c r="J71" s="46" t="s">
        <v>3</v>
      </c>
      <c r="K71" s="49" t="s">
        <v>3</v>
      </c>
      <c r="N71" s="38"/>
      <c r="BZ71" s="47"/>
      <c r="CA71" s="47"/>
    </row>
    <row r="72" spans="1:103">
      <c r="A72" s="39">
        <v>20</v>
      </c>
      <c r="B72" s="40" t="s">
        <v>138</v>
      </c>
      <c r="C72" s="41" t="s">
        <v>139</v>
      </c>
      <c r="D72" s="42" t="s">
        <v>98</v>
      </c>
      <c r="E72" s="43">
        <v>1.01</v>
      </c>
      <c r="F72" s="43" t="s">
        <v>3</v>
      </c>
      <c r="G72" s="44" t="e">
        <f>E72*F72</f>
        <v>#VALUE!</v>
      </c>
      <c r="H72" s="43" t="s">
        <v>3</v>
      </c>
      <c r="I72" s="43" t="s">
        <v>3</v>
      </c>
      <c r="J72" s="46" t="s">
        <v>3</v>
      </c>
      <c r="K72" s="49" t="s">
        <v>3</v>
      </c>
      <c r="N72" s="38"/>
      <c r="BZ72" s="47"/>
      <c r="CA72" s="47"/>
    </row>
    <row r="73" spans="1:103">
      <c r="A73" s="39">
        <v>21</v>
      </c>
      <c r="B73" s="40" t="s">
        <v>140</v>
      </c>
      <c r="C73" s="41" t="s">
        <v>141</v>
      </c>
      <c r="D73" s="42" t="s">
        <v>98</v>
      </c>
      <c r="E73" s="43">
        <v>1.01</v>
      </c>
      <c r="F73" s="43" t="s">
        <v>3</v>
      </c>
      <c r="G73" s="44" t="e">
        <f>E73*F73</f>
        <v>#VALUE!</v>
      </c>
      <c r="H73" s="43" t="s">
        <v>3</v>
      </c>
      <c r="I73" s="43" t="s">
        <v>3</v>
      </c>
      <c r="J73" s="46" t="s">
        <v>3</v>
      </c>
      <c r="K73" s="49" t="s">
        <v>3</v>
      </c>
      <c r="N73" s="38">
        <v>4</v>
      </c>
      <c r="AZ73" s="87" t="e">
        <f>SUM(AZ56:AZ69)</f>
        <v>#REF!</v>
      </c>
      <c r="BA73" s="87">
        <f>SUM(BA56:BA69)</f>
        <v>0</v>
      </c>
      <c r="BB73" s="87">
        <f>SUM(BB56:BB69)</f>
        <v>0</v>
      </c>
      <c r="BC73" s="87">
        <f>SUM(BC56:BC69)</f>
        <v>0</v>
      </c>
      <c r="BD73" s="87">
        <f>SUM(BD56:BD69)</f>
        <v>0</v>
      </c>
    </row>
    <row r="74" spans="1:103">
      <c r="A74" s="39">
        <v>22</v>
      </c>
      <c r="B74" s="40" t="s">
        <v>142</v>
      </c>
      <c r="C74" s="41" t="s">
        <v>143</v>
      </c>
      <c r="D74" s="42" t="s">
        <v>98</v>
      </c>
      <c r="E74" s="43">
        <v>1.01</v>
      </c>
      <c r="F74" s="43" t="s">
        <v>3</v>
      </c>
      <c r="G74" s="44" t="e">
        <f t="shared" si="3"/>
        <v>#VALUE!</v>
      </c>
      <c r="H74" s="43" t="s">
        <v>3</v>
      </c>
      <c r="I74" s="43" t="s">
        <v>3</v>
      </c>
      <c r="J74" s="46" t="s">
        <v>3</v>
      </c>
      <c r="K74" s="49" t="s">
        <v>3</v>
      </c>
      <c r="N74" s="38"/>
      <c r="AZ74" s="87"/>
      <c r="BA74" s="87"/>
      <c r="BB74" s="87"/>
      <c r="BC74" s="87"/>
      <c r="BD74" s="87"/>
    </row>
    <row r="75" spans="1:103">
      <c r="A75" s="79">
        <v>23</v>
      </c>
      <c r="B75" s="114" t="s">
        <v>144</v>
      </c>
      <c r="C75" s="115" t="s">
        <v>145</v>
      </c>
      <c r="D75" s="116" t="s">
        <v>98</v>
      </c>
      <c r="E75" s="82">
        <v>1.01</v>
      </c>
      <c r="F75" s="82" t="s">
        <v>3</v>
      </c>
      <c r="G75" s="117" t="e">
        <f t="shared" si="3"/>
        <v>#VALUE!</v>
      </c>
      <c r="H75" s="82" t="s">
        <v>3</v>
      </c>
      <c r="I75" s="82" t="s">
        <v>3</v>
      </c>
      <c r="J75" s="118" t="s">
        <v>3</v>
      </c>
      <c r="K75" s="118" t="s">
        <v>3</v>
      </c>
      <c r="N75" s="38">
        <v>1</v>
      </c>
    </row>
    <row r="76" spans="1:103">
      <c r="A76" s="79">
        <v>24</v>
      </c>
      <c r="B76" s="114" t="s">
        <v>146</v>
      </c>
      <c r="C76" s="115" t="s">
        <v>147</v>
      </c>
      <c r="D76" s="116" t="s">
        <v>98</v>
      </c>
      <c r="E76" s="82">
        <v>1.01</v>
      </c>
      <c r="F76" s="82" t="s">
        <v>3</v>
      </c>
      <c r="G76" s="117" t="e">
        <f t="shared" si="3"/>
        <v>#VALUE!</v>
      </c>
      <c r="H76" s="82" t="s">
        <v>3</v>
      </c>
      <c r="I76" s="82" t="s">
        <v>3</v>
      </c>
      <c r="J76" s="118" t="s">
        <v>3</v>
      </c>
      <c r="K76" s="118" t="s">
        <v>3</v>
      </c>
      <c r="N76" s="38"/>
    </row>
    <row r="77" spans="1:103" ht="12" customHeight="1">
      <c r="A77" s="79">
        <v>25</v>
      </c>
      <c r="B77" s="114" t="s">
        <v>148</v>
      </c>
      <c r="C77" s="115" t="s">
        <v>149</v>
      </c>
      <c r="D77" s="116" t="s">
        <v>98</v>
      </c>
      <c r="E77" s="82">
        <v>1.01</v>
      </c>
      <c r="F77" s="82" t="s">
        <v>3</v>
      </c>
      <c r="G77" s="117" t="e">
        <f t="shared" si="3"/>
        <v>#VALUE!</v>
      </c>
      <c r="H77" s="82" t="s">
        <v>3</v>
      </c>
      <c r="I77" s="82" t="s">
        <v>3</v>
      </c>
      <c r="J77" s="118" t="s">
        <v>3</v>
      </c>
      <c r="K77" s="118" t="s">
        <v>3</v>
      </c>
      <c r="N77" s="38">
        <v>2</v>
      </c>
      <c r="Z77" s="1">
        <v>1</v>
      </c>
      <c r="AA77" s="1">
        <v>1</v>
      </c>
      <c r="AB77" s="1">
        <v>1</v>
      </c>
      <c r="AY77" s="1">
        <v>1</v>
      </c>
      <c r="AZ77" s="1" t="e">
        <f>IF(AY77=1,#REF!,0)</f>
        <v>#REF!</v>
      </c>
      <c r="BA77" s="1">
        <f>IF(AY77=2,#REF!,0)</f>
        <v>0</v>
      </c>
      <c r="BB77" s="1">
        <f>IF(AY77=3,#REF!,0)</f>
        <v>0</v>
      </c>
      <c r="BC77" s="1">
        <f>IF(AY77=4,#REF!,0)</f>
        <v>0</v>
      </c>
      <c r="BD77" s="1">
        <f>IF(AY77=5,#REF!,0)</f>
        <v>0</v>
      </c>
      <c r="BZ77" s="47">
        <v>1</v>
      </c>
      <c r="CA77" s="47">
        <v>1</v>
      </c>
      <c r="CY77" s="1">
        <v>3.0000000000001098E-3</v>
      </c>
    </row>
    <row r="78" spans="1:103">
      <c r="A78" s="79">
        <v>26</v>
      </c>
      <c r="B78" s="114" t="s">
        <v>150</v>
      </c>
      <c r="C78" s="115" t="s">
        <v>151</v>
      </c>
      <c r="D78" s="116" t="s">
        <v>98</v>
      </c>
      <c r="E78" s="82">
        <v>1.01</v>
      </c>
      <c r="F78" s="82" t="s">
        <v>3</v>
      </c>
      <c r="G78" s="117" t="e">
        <f>E78*F78</f>
        <v>#VALUE!</v>
      </c>
      <c r="H78" s="82" t="s">
        <v>3</v>
      </c>
      <c r="I78" s="82" t="s">
        <v>3</v>
      </c>
      <c r="J78" s="118" t="s">
        <v>3</v>
      </c>
      <c r="K78" s="118" t="s">
        <v>3</v>
      </c>
      <c r="N78" s="38">
        <v>2</v>
      </c>
      <c r="Z78" s="1">
        <v>1</v>
      </c>
      <c r="AA78" s="1">
        <v>1</v>
      </c>
      <c r="AB78" s="1">
        <v>1</v>
      </c>
      <c r="AY78" s="1">
        <v>1</v>
      </c>
      <c r="AZ78" s="1" t="e">
        <f>IF(AY78=1,#REF!,0)</f>
        <v>#REF!</v>
      </c>
      <c r="BA78" s="1">
        <f>IF(AY78=2,#REF!,0)</f>
        <v>0</v>
      </c>
      <c r="BB78" s="1">
        <f>IF(AY78=3,#REF!,0)</f>
        <v>0</v>
      </c>
      <c r="BC78" s="1">
        <f>IF(AY78=4,#REF!,0)</f>
        <v>0</v>
      </c>
      <c r="BD78" s="1">
        <f>IF(AY78=5,#REF!,0)</f>
        <v>0</v>
      </c>
      <c r="BZ78" s="47">
        <v>1</v>
      </c>
      <c r="CA78" s="47">
        <v>1</v>
      </c>
      <c r="CY78" s="1">
        <v>0</v>
      </c>
    </row>
    <row r="79" spans="1:103">
      <c r="A79" s="94"/>
      <c r="B79" s="95" t="s">
        <v>66</v>
      </c>
      <c r="C79" s="96" t="str">
        <f>CONCATENATE(B51," ",C51)</f>
        <v>85 Potrubí z trub - tvárná litina</v>
      </c>
      <c r="D79" s="97"/>
      <c r="E79" s="98"/>
      <c r="F79" s="99" t="s">
        <v>3</v>
      </c>
      <c r="G79" s="100" t="e">
        <f>SUM(G51:G78)</f>
        <v>#VALUE!</v>
      </c>
      <c r="H79" s="101"/>
      <c r="I79" s="101"/>
      <c r="J79" s="101" t="s">
        <v>3</v>
      </c>
      <c r="K79" s="119" t="s">
        <v>3</v>
      </c>
      <c r="N79" s="38">
        <v>2</v>
      </c>
      <c r="Z79" s="1">
        <v>1</v>
      </c>
      <c r="AA79" s="1">
        <v>1</v>
      </c>
      <c r="AB79" s="1">
        <v>1</v>
      </c>
      <c r="AY79" s="1">
        <v>1</v>
      </c>
      <c r="AZ79" s="1" t="e">
        <f>IF(AY79=1,G83,0)</f>
        <v>#VALUE!</v>
      </c>
      <c r="BA79" s="1">
        <f>IF(AY79=2,G83,0)</f>
        <v>0</v>
      </c>
      <c r="BB79" s="1">
        <f>IF(AY79=3,G83,0)</f>
        <v>0</v>
      </c>
      <c r="BC79" s="1">
        <f>IF(AY79=4,G83,0)</f>
        <v>0</v>
      </c>
      <c r="BD79" s="1">
        <f>IF(AY79=5,G83,0)</f>
        <v>0</v>
      </c>
      <c r="BZ79" s="47">
        <v>1</v>
      </c>
      <c r="CA79" s="47">
        <v>1</v>
      </c>
      <c r="CY79" s="1">
        <v>3.0000000000001098E-3</v>
      </c>
    </row>
    <row r="80" spans="1:103">
      <c r="A80" s="103" t="s">
        <v>13</v>
      </c>
      <c r="B80" s="32" t="s">
        <v>152</v>
      </c>
      <c r="C80" s="33" t="s">
        <v>153</v>
      </c>
      <c r="D80" s="97"/>
      <c r="E80" s="105"/>
      <c r="F80" s="105" t="s">
        <v>3</v>
      </c>
      <c r="G80" s="106"/>
      <c r="H80" s="37"/>
      <c r="I80" s="37"/>
      <c r="J80" s="44">
        <f>H80*I80</f>
        <v>0</v>
      </c>
      <c r="K80" s="46">
        <f>J80-G80</f>
        <v>0</v>
      </c>
      <c r="N80" s="38">
        <v>2</v>
      </c>
      <c r="Z80" s="1">
        <v>1</v>
      </c>
      <c r="AA80" s="1">
        <v>1</v>
      </c>
      <c r="AB80" s="1">
        <v>1</v>
      </c>
      <c r="AY80" s="1">
        <v>1</v>
      </c>
      <c r="AZ80" s="1" t="e">
        <f>IF(AY80=1,#REF!,0)</f>
        <v>#REF!</v>
      </c>
      <c r="BA80" s="1">
        <f>IF(AY80=2,#REF!,0)</f>
        <v>0</v>
      </c>
      <c r="BB80" s="1">
        <f>IF(AY80=3,#REF!,0)</f>
        <v>0</v>
      </c>
      <c r="BC80" s="1">
        <f>IF(AY80=4,#REF!,0)</f>
        <v>0</v>
      </c>
      <c r="BD80" s="1">
        <f>IF(AY80=5,#REF!,0)</f>
        <v>0</v>
      </c>
      <c r="BZ80" s="47">
        <v>1</v>
      </c>
      <c r="CA80" s="47">
        <v>1</v>
      </c>
      <c r="CY80" s="1">
        <v>3.0000000000001098E-3</v>
      </c>
    </row>
    <row r="81" spans="1:103" ht="22.5">
      <c r="A81" s="39">
        <v>1</v>
      </c>
      <c r="B81" s="40" t="s">
        <v>154</v>
      </c>
      <c r="C81" s="41" t="s">
        <v>155</v>
      </c>
      <c r="D81" s="42" t="s">
        <v>98</v>
      </c>
      <c r="E81" s="43">
        <v>1</v>
      </c>
      <c r="F81" s="66" t="s">
        <v>3</v>
      </c>
      <c r="G81" s="44" t="e">
        <f>E81*F81</f>
        <v>#VALUE!</v>
      </c>
      <c r="H81" s="43"/>
      <c r="I81" s="43"/>
      <c r="J81" s="44" t="s">
        <v>3</v>
      </c>
      <c r="K81" s="46" t="s">
        <v>3</v>
      </c>
      <c r="N81" s="38">
        <v>2</v>
      </c>
      <c r="Z81" s="1">
        <v>1</v>
      </c>
      <c r="AA81" s="1">
        <v>1</v>
      </c>
      <c r="AB81" s="1">
        <v>1</v>
      </c>
      <c r="AY81" s="1">
        <v>1</v>
      </c>
      <c r="AZ81" s="1" t="e">
        <f>IF(AY81=1,#REF!,0)</f>
        <v>#REF!</v>
      </c>
      <c r="BA81" s="1">
        <f>IF(AY81=2,#REF!,0)</f>
        <v>0</v>
      </c>
      <c r="BB81" s="1">
        <f>IF(AY81=3,#REF!,0)</f>
        <v>0</v>
      </c>
      <c r="BC81" s="1">
        <f>IF(AY81=4,#REF!,0)</f>
        <v>0</v>
      </c>
      <c r="BD81" s="1">
        <f>IF(AY81=5,#REF!,0)</f>
        <v>0</v>
      </c>
      <c r="BZ81" s="47">
        <v>1</v>
      </c>
      <c r="CA81" s="47">
        <v>1</v>
      </c>
      <c r="CY81" s="1">
        <v>3.0000000000001098E-3</v>
      </c>
    </row>
    <row r="82" spans="1:103">
      <c r="A82" s="39">
        <v>2</v>
      </c>
      <c r="B82" s="40" t="s">
        <v>156</v>
      </c>
      <c r="C82" s="41" t="s">
        <v>157</v>
      </c>
      <c r="D82" s="42" t="s">
        <v>98</v>
      </c>
      <c r="E82" s="43">
        <v>2</v>
      </c>
      <c r="F82" s="66" t="s">
        <v>3</v>
      </c>
      <c r="G82" s="44" t="e">
        <f>E82*F82</f>
        <v>#VALUE!</v>
      </c>
      <c r="H82" s="43"/>
      <c r="I82" s="43"/>
      <c r="J82" s="44" t="s">
        <v>3</v>
      </c>
      <c r="K82" s="46" t="s">
        <v>3</v>
      </c>
      <c r="N82" s="38">
        <v>2</v>
      </c>
      <c r="Z82" s="1">
        <v>1</v>
      </c>
      <c r="AA82" s="1">
        <v>1</v>
      </c>
      <c r="AB82" s="1">
        <v>1</v>
      </c>
      <c r="AY82" s="1">
        <v>1</v>
      </c>
      <c r="AZ82" s="1" t="e">
        <f>IF(AY82=1,#REF!,0)</f>
        <v>#REF!</v>
      </c>
      <c r="BA82" s="1">
        <f>IF(AY82=2,#REF!,0)</f>
        <v>0</v>
      </c>
      <c r="BB82" s="1">
        <f>IF(AY82=3,#REF!,0)</f>
        <v>0</v>
      </c>
      <c r="BC82" s="1">
        <f>IF(AY82=4,#REF!,0)</f>
        <v>0</v>
      </c>
      <c r="BD82" s="1">
        <f>IF(AY82=5,#REF!,0)</f>
        <v>0</v>
      </c>
      <c r="BZ82" s="47">
        <v>1</v>
      </c>
      <c r="CA82" s="47">
        <v>1</v>
      </c>
      <c r="CY82" s="1">
        <v>0</v>
      </c>
    </row>
    <row r="83" spans="1:103">
      <c r="A83" s="39">
        <v>3</v>
      </c>
      <c r="B83" s="40" t="s">
        <v>158</v>
      </c>
      <c r="C83" s="41" t="s">
        <v>159</v>
      </c>
      <c r="D83" s="42" t="s">
        <v>98</v>
      </c>
      <c r="E83" s="43">
        <v>1</v>
      </c>
      <c r="F83" s="66" t="s">
        <v>3</v>
      </c>
      <c r="G83" s="44" t="e">
        <f t="shared" ref="G83:G99" si="4">E83*F83</f>
        <v>#VALUE!</v>
      </c>
      <c r="H83" s="43" t="s">
        <v>3</v>
      </c>
      <c r="I83" s="43" t="s">
        <v>3</v>
      </c>
      <c r="J83" s="44" t="s">
        <v>3</v>
      </c>
      <c r="K83" s="46" t="s">
        <v>3</v>
      </c>
      <c r="N83" s="38"/>
      <c r="BZ83" s="47"/>
      <c r="CA83" s="47"/>
    </row>
    <row r="84" spans="1:103">
      <c r="A84" s="39">
        <v>4</v>
      </c>
      <c r="B84" s="40" t="s">
        <v>156</v>
      </c>
      <c r="C84" s="41" t="s">
        <v>160</v>
      </c>
      <c r="D84" s="42" t="s">
        <v>98</v>
      </c>
      <c r="E84" s="43">
        <v>1</v>
      </c>
      <c r="F84" s="66" t="s">
        <v>3</v>
      </c>
      <c r="G84" s="44" t="e">
        <f t="shared" si="4"/>
        <v>#VALUE!</v>
      </c>
      <c r="H84" s="112" t="s">
        <v>3</v>
      </c>
      <c r="I84" s="43" t="s">
        <v>3</v>
      </c>
      <c r="J84" s="44" t="s">
        <v>3</v>
      </c>
      <c r="K84" s="46"/>
      <c r="N84" s="38"/>
      <c r="BZ84" s="47"/>
      <c r="CA84" s="47"/>
    </row>
    <row r="85" spans="1:103">
      <c r="A85" s="39">
        <v>5</v>
      </c>
      <c r="B85" s="40" t="s">
        <v>156</v>
      </c>
      <c r="C85" s="41" t="s">
        <v>161</v>
      </c>
      <c r="D85" s="42" t="s">
        <v>98</v>
      </c>
      <c r="E85" s="43">
        <v>1</v>
      </c>
      <c r="F85" s="66" t="s">
        <v>3</v>
      </c>
      <c r="G85" s="44" t="e">
        <f t="shared" si="4"/>
        <v>#VALUE!</v>
      </c>
      <c r="H85" s="112" t="s">
        <v>3</v>
      </c>
      <c r="I85" s="43" t="s">
        <v>3</v>
      </c>
      <c r="J85" s="44" t="s">
        <v>3</v>
      </c>
      <c r="K85" s="46"/>
      <c r="N85" s="38">
        <v>2</v>
      </c>
      <c r="Z85" s="1">
        <v>1</v>
      </c>
      <c r="AA85" s="1">
        <v>1</v>
      </c>
      <c r="AB85" s="1">
        <v>1</v>
      </c>
      <c r="AY85" s="1">
        <v>1</v>
      </c>
      <c r="AZ85" s="1" t="e">
        <f>IF(AY85=1,#REF!,0)</f>
        <v>#REF!</v>
      </c>
      <c r="BA85" s="1">
        <f>IF(AY85=2,#REF!,0)</f>
        <v>0</v>
      </c>
      <c r="BB85" s="1">
        <f>IF(AY85=3,#REF!,0)</f>
        <v>0</v>
      </c>
      <c r="BC85" s="1">
        <f>IF(AY85=4,#REF!,0)</f>
        <v>0</v>
      </c>
      <c r="BD85" s="1">
        <f>IF(AY85=5,#REF!,0)</f>
        <v>0</v>
      </c>
      <c r="BZ85" s="47">
        <v>1</v>
      </c>
      <c r="CA85" s="47">
        <v>1</v>
      </c>
      <c r="CY85" s="1">
        <v>0</v>
      </c>
    </row>
    <row r="86" spans="1:103">
      <c r="A86" s="39">
        <v>6</v>
      </c>
      <c r="B86" s="40" t="s">
        <v>162</v>
      </c>
      <c r="C86" s="41" t="s">
        <v>163</v>
      </c>
      <c r="D86" s="42" t="s">
        <v>98</v>
      </c>
      <c r="E86" s="43">
        <v>1</v>
      </c>
      <c r="F86" s="66" t="s">
        <v>3</v>
      </c>
      <c r="G86" s="44" t="e">
        <f>E86*F86</f>
        <v>#VALUE!</v>
      </c>
      <c r="H86" s="112" t="s">
        <v>3</v>
      </c>
      <c r="I86" s="43" t="s">
        <v>3</v>
      </c>
      <c r="J86" s="44" t="s">
        <v>3</v>
      </c>
      <c r="K86" s="46"/>
      <c r="N86" s="38"/>
      <c r="BZ86" s="47"/>
      <c r="CA86" s="47"/>
    </row>
    <row r="87" spans="1:103" ht="22.5">
      <c r="A87" s="39">
        <v>7</v>
      </c>
      <c r="B87" s="40" t="s">
        <v>164</v>
      </c>
      <c r="C87" s="41" t="s">
        <v>165</v>
      </c>
      <c r="D87" s="42" t="s">
        <v>98</v>
      </c>
      <c r="E87" s="43">
        <v>1</v>
      </c>
      <c r="F87" s="66" t="s">
        <v>3</v>
      </c>
      <c r="G87" s="44" t="e">
        <f t="shared" si="4"/>
        <v>#VALUE!</v>
      </c>
      <c r="H87" s="112" t="s">
        <v>3</v>
      </c>
      <c r="I87" s="43" t="s">
        <v>3</v>
      </c>
      <c r="J87" s="44" t="s">
        <v>3</v>
      </c>
      <c r="K87" s="46"/>
      <c r="N87" s="38"/>
      <c r="BZ87" s="47"/>
      <c r="CA87" s="47"/>
    </row>
    <row r="88" spans="1:103">
      <c r="A88" s="39">
        <v>8</v>
      </c>
      <c r="B88" s="40" t="s">
        <v>166</v>
      </c>
      <c r="C88" s="41" t="s">
        <v>167</v>
      </c>
      <c r="D88" s="42" t="s">
        <v>98</v>
      </c>
      <c r="E88" s="43">
        <v>1</v>
      </c>
      <c r="F88" s="66" t="s">
        <v>3</v>
      </c>
      <c r="G88" s="44" t="e">
        <f t="shared" si="4"/>
        <v>#VALUE!</v>
      </c>
      <c r="H88" s="112" t="s">
        <v>3</v>
      </c>
      <c r="I88" s="43" t="s">
        <v>3</v>
      </c>
      <c r="J88" s="44" t="s">
        <v>3</v>
      </c>
      <c r="K88" s="46"/>
      <c r="N88" s="38"/>
      <c r="BZ88" s="47"/>
      <c r="CA88" s="47"/>
    </row>
    <row r="89" spans="1:103">
      <c r="A89" s="39">
        <v>9</v>
      </c>
      <c r="B89" s="40" t="s">
        <v>168</v>
      </c>
      <c r="C89" s="41" t="s">
        <v>169</v>
      </c>
      <c r="D89" s="42" t="s">
        <v>21</v>
      </c>
      <c r="E89" s="43">
        <v>8.1999999999999993</v>
      </c>
      <c r="F89" s="66" t="s">
        <v>3</v>
      </c>
      <c r="G89" s="44" t="e">
        <f t="shared" si="4"/>
        <v>#VALUE!</v>
      </c>
      <c r="H89" s="112" t="s">
        <v>3</v>
      </c>
      <c r="I89" s="43" t="s">
        <v>3</v>
      </c>
      <c r="J89" s="44" t="s">
        <v>3</v>
      </c>
      <c r="K89" s="49" t="s">
        <v>3</v>
      </c>
      <c r="N89" s="38">
        <v>2</v>
      </c>
      <c r="Z89" s="1">
        <v>1</v>
      </c>
      <c r="AA89" s="1">
        <v>1</v>
      </c>
      <c r="AB89" s="1">
        <v>1</v>
      </c>
      <c r="AY89" s="1">
        <v>1</v>
      </c>
      <c r="AZ89" s="1" t="e">
        <f>IF(AY89=1,G90,0)</f>
        <v>#VALUE!</v>
      </c>
      <c r="BA89" s="1">
        <f>IF(AY89=2,G90,0)</f>
        <v>0</v>
      </c>
      <c r="BB89" s="1">
        <f>IF(AY89=3,G90,0)</f>
        <v>0</v>
      </c>
      <c r="BC89" s="1">
        <f>IF(AY89=4,G90,0)</f>
        <v>0</v>
      </c>
      <c r="BD89" s="1">
        <f>IF(AY89=5,G90,0)</f>
        <v>0</v>
      </c>
      <c r="BZ89" s="47">
        <v>1</v>
      </c>
      <c r="CA89" s="47">
        <v>1</v>
      </c>
      <c r="CY89" s="1">
        <v>3.6049999999988799E-2</v>
      </c>
    </row>
    <row r="90" spans="1:103">
      <c r="A90" s="39">
        <v>10</v>
      </c>
      <c r="B90" s="40" t="s">
        <v>170</v>
      </c>
      <c r="C90" s="41" t="s">
        <v>171</v>
      </c>
      <c r="D90" s="42" t="s">
        <v>98</v>
      </c>
      <c r="E90" s="43">
        <v>1</v>
      </c>
      <c r="F90" s="66" t="s">
        <v>3</v>
      </c>
      <c r="G90" s="44" t="e">
        <f t="shared" si="4"/>
        <v>#VALUE!</v>
      </c>
      <c r="H90" s="43" t="s">
        <v>3</v>
      </c>
      <c r="I90" s="43" t="s">
        <v>3</v>
      </c>
      <c r="J90" s="44" t="s">
        <v>3</v>
      </c>
      <c r="K90" s="46" t="s">
        <v>3</v>
      </c>
      <c r="N90" s="38"/>
      <c r="BZ90" s="47"/>
      <c r="CA90" s="47"/>
    </row>
    <row r="91" spans="1:103">
      <c r="A91" s="39">
        <v>11</v>
      </c>
      <c r="B91" s="40" t="s">
        <v>172</v>
      </c>
      <c r="C91" s="41" t="s">
        <v>173</v>
      </c>
      <c r="D91" s="42" t="s">
        <v>21</v>
      </c>
      <c r="E91" s="43">
        <v>8.1999999999999993</v>
      </c>
      <c r="F91" s="66" t="s">
        <v>3</v>
      </c>
      <c r="G91" s="44" t="e">
        <f>E91*F91</f>
        <v>#VALUE!</v>
      </c>
      <c r="H91" s="43" t="s">
        <v>3</v>
      </c>
      <c r="I91" s="43" t="s">
        <v>3</v>
      </c>
      <c r="J91" s="44" t="s">
        <v>3</v>
      </c>
      <c r="K91" s="46" t="s">
        <v>3</v>
      </c>
      <c r="N91" s="38">
        <v>2</v>
      </c>
      <c r="Z91" s="1">
        <v>1</v>
      </c>
      <c r="AA91" s="1">
        <v>1</v>
      </c>
      <c r="AB91" s="1">
        <v>1</v>
      </c>
      <c r="AY91" s="1">
        <v>1</v>
      </c>
      <c r="AZ91" s="1" t="e">
        <f>IF(AY91=1,#REF!,0)</f>
        <v>#REF!</v>
      </c>
      <c r="BA91" s="1">
        <f>IF(AY91=2,#REF!,0)</f>
        <v>0</v>
      </c>
      <c r="BB91" s="1">
        <f>IF(AY91=3,#REF!,0)</f>
        <v>0</v>
      </c>
      <c r="BC91" s="1">
        <f>IF(AY91=4,#REF!,0)</f>
        <v>0</v>
      </c>
      <c r="BD91" s="1">
        <f>IF(AY91=5,#REF!,0)</f>
        <v>0</v>
      </c>
      <c r="BZ91" s="47">
        <v>1</v>
      </c>
      <c r="CA91" s="47">
        <v>1</v>
      </c>
      <c r="CY91" s="1">
        <v>18.296000000002099</v>
      </c>
    </row>
    <row r="92" spans="1:103">
      <c r="A92" s="39">
        <v>12</v>
      </c>
      <c r="B92" s="40" t="s">
        <v>174</v>
      </c>
      <c r="C92" s="41" t="s">
        <v>175</v>
      </c>
      <c r="D92" s="42" t="s">
        <v>21</v>
      </c>
      <c r="E92" s="43">
        <v>1</v>
      </c>
      <c r="F92" s="66" t="s">
        <v>3</v>
      </c>
      <c r="G92" s="44" t="e">
        <f>E92*F92</f>
        <v>#VALUE!</v>
      </c>
      <c r="H92" s="43" t="s">
        <v>3</v>
      </c>
      <c r="I92" s="43" t="s">
        <v>3</v>
      </c>
      <c r="J92" s="44" t="s">
        <v>3</v>
      </c>
      <c r="K92" s="46" t="s">
        <v>3</v>
      </c>
      <c r="N92" s="38">
        <v>2</v>
      </c>
      <c r="Z92" s="1">
        <v>3</v>
      </c>
      <c r="AA92" s="1">
        <v>1</v>
      </c>
      <c r="AB92" s="1" t="s">
        <v>176</v>
      </c>
      <c r="AY92" s="1">
        <v>1</v>
      </c>
      <c r="AZ92" s="1" t="e">
        <f>IF(AY92=1,#REF!,0)</f>
        <v>#REF!</v>
      </c>
      <c r="BA92" s="1">
        <f>IF(AY92=2,#REF!,0)</f>
        <v>0</v>
      </c>
      <c r="BB92" s="1">
        <f>IF(AY92=3,#REF!,0)</f>
        <v>0</v>
      </c>
      <c r="BC92" s="1">
        <f>IF(AY92=4,#REF!,0)</f>
        <v>0</v>
      </c>
      <c r="BD92" s="1">
        <f>IF(AY92=5,#REF!,0)</f>
        <v>0</v>
      </c>
      <c r="BZ92" s="47">
        <v>3</v>
      </c>
      <c r="CA92" s="47">
        <v>1</v>
      </c>
      <c r="CY92" s="1">
        <v>1.9999999999988898E-3</v>
      </c>
    </row>
    <row r="93" spans="1:103" ht="22.5">
      <c r="A93" s="39">
        <v>13</v>
      </c>
      <c r="B93" s="40" t="s">
        <v>177</v>
      </c>
      <c r="C93" s="41" t="s">
        <v>178</v>
      </c>
      <c r="D93" s="42" t="s">
        <v>98</v>
      </c>
      <c r="E93" s="43">
        <v>2</v>
      </c>
      <c r="F93" s="66" t="s">
        <v>3</v>
      </c>
      <c r="G93" s="44" t="e">
        <f t="shared" si="4"/>
        <v>#VALUE!</v>
      </c>
      <c r="H93" s="112" t="s">
        <v>3</v>
      </c>
      <c r="I93" s="43" t="s">
        <v>3</v>
      </c>
      <c r="J93" s="46" t="s">
        <v>3</v>
      </c>
      <c r="K93" s="49" t="s">
        <v>3</v>
      </c>
      <c r="N93" s="38">
        <v>2</v>
      </c>
      <c r="Z93" s="1">
        <v>3</v>
      </c>
      <c r="AA93" s="1">
        <v>1</v>
      </c>
      <c r="AB93" s="1" t="s">
        <v>179</v>
      </c>
      <c r="AY93" s="1">
        <v>1</v>
      </c>
      <c r="AZ93" s="1" t="e">
        <f>IF(AY93=1,#REF!,0)</f>
        <v>#REF!</v>
      </c>
      <c r="BA93" s="1">
        <f>IF(AY93=2,#REF!,0)</f>
        <v>0</v>
      </c>
      <c r="BB93" s="1">
        <f>IF(AY93=3,#REF!,0)</f>
        <v>0</v>
      </c>
      <c r="BC93" s="1">
        <f>IF(AY93=4,#REF!,0)</f>
        <v>0</v>
      </c>
      <c r="BD93" s="1">
        <f>IF(AY93=5,#REF!,0)</f>
        <v>0</v>
      </c>
      <c r="BZ93" s="47">
        <v>3</v>
      </c>
      <c r="CA93" s="47">
        <v>1</v>
      </c>
      <c r="CY93" s="1">
        <v>1.9999999999988898E-3</v>
      </c>
    </row>
    <row r="94" spans="1:103">
      <c r="A94" s="39">
        <v>14</v>
      </c>
      <c r="B94" s="40" t="s">
        <v>180</v>
      </c>
      <c r="C94" s="41" t="s">
        <v>181</v>
      </c>
      <c r="D94" s="42" t="s">
        <v>98</v>
      </c>
      <c r="E94" s="43">
        <v>1</v>
      </c>
      <c r="F94" s="66" t="s">
        <v>3</v>
      </c>
      <c r="G94" s="44" t="e">
        <f>E94*F94</f>
        <v>#VALUE!</v>
      </c>
      <c r="H94" s="43" t="s">
        <v>3</v>
      </c>
      <c r="I94" s="43" t="s">
        <v>3</v>
      </c>
      <c r="J94" s="44" t="s">
        <v>3</v>
      </c>
      <c r="K94" s="46" t="s">
        <v>3</v>
      </c>
      <c r="N94" s="38">
        <v>2</v>
      </c>
      <c r="Z94" s="1">
        <v>3</v>
      </c>
      <c r="AA94" s="1">
        <v>1</v>
      </c>
      <c r="AB94" s="1" t="s">
        <v>182</v>
      </c>
      <c r="AY94" s="1">
        <v>1</v>
      </c>
      <c r="AZ94" s="1" t="e">
        <f>IF(AY94=1,#REF!,0)</f>
        <v>#REF!</v>
      </c>
      <c r="BA94" s="1">
        <f>IF(AY94=2,#REF!,0)</f>
        <v>0</v>
      </c>
      <c r="BB94" s="1">
        <f>IF(AY94=3,#REF!,0)</f>
        <v>0</v>
      </c>
      <c r="BC94" s="1">
        <f>IF(AY94=4,#REF!,0)</f>
        <v>0</v>
      </c>
      <c r="BD94" s="1">
        <f>IF(AY94=5,#REF!,0)</f>
        <v>0</v>
      </c>
      <c r="BZ94" s="47">
        <v>3</v>
      </c>
      <c r="CA94" s="47">
        <v>1</v>
      </c>
      <c r="CY94" s="1">
        <v>6.00000000000023E-3</v>
      </c>
    </row>
    <row r="95" spans="1:103" ht="22.5">
      <c r="A95" s="39">
        <v>15</v>
      </c>
      <c r="B95" s="40" t="s">
        <v>183</v>
      </c>
      <c r="C95" s="41" t="s">
        <v>184</v>
      </c>
      <c r="D95" s="42" t="s">
        <v>98</v>
      </c>
      <c r="E95" s="43">
        <v>1</v>
      </c>
      <c r="F95" s="66" t="s">
        <v>3</v>
      </c>
      <c r="G95" s="44" t="e">
        <f t="shared" si="4"/>
        <v>#VALUE!</v>
      </c>
      <c r="H95" s="43" t="s">
        <v>3</v>
      </c>
      <c r="I95" s="43" t="s">
        <v>3</v>
      </c>
      <c r="J95" s="44" t="s">
        <v>3</v>
      </c>
      <c r="K95" s="46" t="s">
        <v>3</v>
      </c>
      <c r="N95" s="38">
        <v>2</v>
      </c>
      <c r="Z95" s="1">
        <v>3</v>
      </c>
      <c r="AA95" s="1">
        <v>1</v>
      </c>
      <c r="AB95" s="1" t="s">
        <v>185</v>
      </c>
      <c r="AY95" s="1">
        <v>1</v>
      </c>
      <c r="AZ95" s="1" t="e">
        <f>IF(AY95=1,#REF!,0)</f>
        <v>#REF!</v>
      </c>
      <c r="BA95" s="1">
        <f>IF(AY95=2,#REF!,0)</f>
        <v>0</v>
      </c>
      <c r="BB95" s="1">
        <f>IF(AY95=3,#REF!,0)</f>
        <v>0</v>
      </c>
      <c r="BC95" s="1">
        <f>IF(AY95=4,#REF!,0)</f>
        <v>0</v>
      </c>
      <c r="BD95" s="1">
        <f>IF(AY95=5,#REF!,0)</f>
        <v>0</v>
      </c>
      <c r="BZ95" s="47">
        <v>3</v>
      </c>
      <c r="CA95" s="47">
        <v>1</v>
      </c>
      <c r="CY95" s="1">
        <v>1.00000000000051E-2</v>
      </c>
    </row>
    <row r="96" spans="1:103">
      <c r="A96" s="39">
        <v>16</v>
      </c>
      <c r="B96" s="40" t="s">
        <v>186</v>
      </c>
      <c r="C96" s="41" t="s">
        <v>187</v>
      </c>
      <c r="D96" s="42" t="s">
        <v>63</v>
      </c>
      <c r="E96" s="43">
        <v>0.06</v>
      </c>
      <c r="F96" s="66" t="s">
        <v>3</v>
      </c>
      <c r="G96" s="44" t="e">
        <f t="shared" si="4"/>
        <v>#VALUE!</v>
      </c>
      <c r="H96" s="43" t="s">
        <v>3</v>
      </c>
      <c r="I96" s="43" t="s">
        <v>3</v>
      </c>
      <c r="J96" s="44" t="s">
        <v>3</v>
      </c>
      <c r="K96" s="46" t="s">
        <v>3</v>
      </c>
      <c r="N96" s="38"/>
      <c r="BZ96" s="47"/>
      <c r="CA96" s="47"/>
    </row>
    <row r="97" spans="1:103">
      <c r="A97" s="39">
        <v>17</v>
      </c>
      <c r="B97" s="40" t="s">
        <v>188</v>
      </c>
      <c r="C97" s="41" t="s">
        <v>189</v>
      </c>
      <c r="D97" s="42" t="s">
        <v>63</v>
      </c>
      <c r="E97" s="43">
        <v>0.18</v>
      </c>
      <c r="F97" s="66" t="s">
        <v>3</v>
      </c>
      <c r="G97" s="44" t="e">
        <f>E97*F97</f>
        <v>#VALUE!</v>
      </c>
      <c r="H97" s="43" t="s">
        <v>3</v>
      </c>
      <c r="I97" s="43" t="s">
        <v>3</v>
      </c>
      <c r="J97" s="44" t="s">
        <v>3</v>
      </c>
      <c r="K97" s="46" t="s">
        <v>3</v>
      </c>
      <c r="N97" s="38">
        <v>2</v>
      </c>
      <c r="Z97" s="1">
        <v>3</v>
      </c>
      <c r="AA97" s="1">
        <v>1</v>
      </c>
      <c r="AB97" s="1" t="s">
        <v>190</v>
      </c>
      <c r="AY97" s="1">
        <v>1</v>
      </c>
      <c r="AZ97" s="1" t="e">
        <f>IF(AY97=1,#REF!,0)</f>
        <v>#REF!</v>
      </c>
      <c r="BA97" s="1">
        <f>IF(AY97=2,#REF!,0)</f>
        <v>0</v>
      </c>
      <c r="BB97" s="1">
        <f>IF(AY97=3,#REF!,0)</f>
        <v>0</v>
      </c>
      <c r="BC97" s="1">
        <f>IF(AY97=4,#REF!,0)</f>
        <v>0</v>
      </c>
      <c r="BD97" s="1">
        <f>IF(AY97=5,#REF!,0)</f>
        <v>0</v>
      </c>
      <c r="BZ97" s="47">
        <v>3</v>
      </c>
      <c r="CA97" s="47">
        <v>1</v>
      </c>
      <c r="CY97" s="1">
        <v>1.8000000000000699E-2</v>
      </c>
    </row>
    <row r="98" spans="1:103" ht="22.5">
      <c r="A98" s="39">
        <v>18</v>
      </c>
      <c r="B98" s="40" t="s">
        <v>191</v>
      </c>
      <c r="C98" s="41" t="s">
        <v>192</v>
      </c>
      <c r="D98" s="42" t="s">
        <v>98</v>
      </c>
      <c r="E98" s="43">
        <v>6</v>
      </c>
      <c r="F98" s="66" t="s">
        <v>3</v>
      </c>
      <c r="G98" s="44" t="e">
        <f>E98*F98</f>
        <v>#VALUE!</v>
      </c>
      <c r="H98" s="43" t="s">
        <v>3</v>
      </c>
      <c r="I98" s="43" t="s">
        <v>3</v>
      </c>
      <c r="J98" s="44" t="s">
        <v>3</v>
      </c>
      <c r="K98" s="46" t="s">
        <v>3</v>
      </c>
      <c r="N98" s="38">
        <v>2</v>
      </c>
      <c r="Z98" s="1">
        <v>3</v>
      </c>
      <c r="AA98" s="1">
        <v>1</v>
      </c>
      <c r="AB98" s="1" t="s">
        <v>193</v>
      </c>
      <c r="AY98" s="1">
        <v>1</v>
      </c>
      <c r="AZ98" s="1" t="e">
        <f>IF(AY98=1,#REF!,0)</f>
        <v>#REF!</v>
      </c>
      <c r="BA98" s="1">
        <f>IF(AY98=2,#REF!,0)</f>
        <v>0</v>
      </c>
      <c r="BB98" s="1">
        <f>IF(AY98=3,#REF!,0)</f>
        <v>0</v>
      </c>
      <c r="BC98" s="1">
        <f>IF(AY98=4,#REF!,0)</f>
        <v>0</v>
      </c>
      <c r="BD98" s="1">
        <f>IF(AY98=5,#REF!,0)</f>
        <v>0</v>
      </c>
      <c r="BZ98" s="47">
        <v>3</v>
      </c>
      <c r="CA98" s="47">
        <v>1</v>
      </c>
      <c r="CY98" s="1">
        <v>5.0000000000011403E-2</v>
      </c>
    </row>
    <row r="99" spans="1:103">
      <c r="A99" s="39">
        <v>19</v>
      </c>
      <c r="B99" s="40" t="s">
        <v>194</v>
      </c>
      <c r="C99" s="120" t="s">
        <v>195</v>
      </c>
      <c r="D99" s="42" t="s">
        <v>98</v>
      </c>
      <c r="E99" s="43">
        <v>1</v>
      </c>
      <c r="F99" s="66" t="s">
        <v>3</v>
      </c>
      <c r="G99" s="44" t="e">
        <f t="shared" si="4"/>
        <v>#VALUE!</v>
      </c>
      <c r="H99" s="43" t="s">
        <v>3</v>
      </c>
      <c r="I99" s="43" t="s">
        <v>3</v>
      </c>
      <c r="J99" s="44" t="s">
        <v>3</v>
      </c>
      <c r="K99" s="49" t="s">
        <v>3</v>
      </c>
      <c r="N99" s="38"/>
      <c r="BZ99" s="47"/>
      <c r="CA99" s="47"/>
    </row>
    <row r="100" spans="1:103">
      <c r="A100" s="39"/>
      <c r="B100" s="40" t="s">
        <v>3</v>
      </c>
      <c r="C100" s="41" t="s">
        <v>60</v>
      </c>
      <c r="D100" s="42" t="s">
        <v>3</v>
      </c>
      <c r="E100" s="43" t="s">
        <v>3</v>
      </c>
      <c r="F100" s="43" t="s">
        <v>3</v>
      </c>
      <c r="G100" s="44" t="s">
        <v>3</v>
      </c>
      <c r="H100" s="43" t="s">
        <v>3</v>
      </c>
      <c r="I100" s="43" t="s">
        <v>3</v>
      </c>
      <c r="J100" s="44" t="s">
        <v>3</v>
      </c>
      <c r="K100" s="46" t="s">
        <v>3</v>
      </c>
      <c r="N100" s="38">
        <v>2</v>
      </c>
      <c r="Z100" s="1">
        <v>3</v>
      </c>
      <c r="AA100" s="1">
        <v>1</v>
      </c>
      <c r="AB100" s="1" t="s">
        <v>196</v>
      </c>
      <c r="AY100" s="1">
        <v>1</v>
      </c>
      <c r="AZ100" s="1" t="e">
        <f>IF(AY100=1,#REF!,0)</f>
        <v>#REF!</v>
      </c>
      <c r="BA100" s="1">
        <f>IF(AY100=2,#REF!,0)</f>
        <v>0</v>
      </c>
      <c r="BB100" s="1">
        <f>IF(AY100=3,#REF!,0)</f>
        <v>0</v>
      </c>
      <c r="BC100" s="1">
        <f>IF(AY100=4,#REF!,0)</f>
        <v>0</v>
      </c>
      <c r="BD100" s="1">
        <f>IF(AY100=5,#REF!,0)</f>
        <v>0</v>
      </c>
      <c r="BZ100" s="47">
        <v>3</v>
      </c>
      <c r="CA100" s="47">
        <v>1</v>
      </c>
      <c r="CY100" s="1">
        <v>6.2999999999988204E-2</v>
      </c>
    </row>
    <row r="101" spans="1:103">
      <c r="A101" s="39">
        <v>20</v>
      </c>
      <c r="B101" s="40" t="s">
        <v>197</v>
      </c>
      <c r="C101" s="41" t="s">
        <v>198</v>
      </c>
      <c r="D101" s="42" t="s">
        <v>98</v>
      </c>
      <c r="E101" s="43">
        <v>2</v>
      </c>
      <c r="F101" s="66" t="s">
        <v>3</v>
      </c>
      <c r="G101" s="44" t="e">
        <f t="shared" ref="G101:G115" si="5">E101*F101</f>
        <v>#VALUE!</v>
      </c>
      <c r="H101" s="43" t="s">
        <v>3</v>
      </c>
      <c r="I101" s="43" t="s">
        <v>3</v>
      </c>
      <c r="J101" s="44" t="s">
        <v>3</v>
      </c>
      <c r="K101" s="46" t="s">
        <v>3</v>
      </c>
      <c r="N101" s="38">
        <v>2</v>
      </c>
      <c r="Z101" s="1">
        <v>3</v>
      </c>
      <c r="AA101" s="1">
        <v>1</v>
      </c>
      <c r="AB101" s="1" t="s">
        <v>199</v>
      </c>
      <c r="AY101" s="1">
        <v>1</v>
      </c>
      <c r="AZ101" s="1" t="e">
        <f>IF(AY101=1,#REF!,0)</f>
        <v>#REF!</v>
      </c>
      <c r="BA101" s="1">
        <f>IF(AY101=2,#REF!,0)</f>
        <v>0</v>
      </c>
      <c r="BB101" s="1">
        <f>IF(AY101=3,#REF!,0)</f>
        <v>0</v>
      </c>
      <c r="BC101" s="1">
        <f>IF(AY101=4,#REF!,0)</f>
        <v>0</v>
      </c>
      <c r="BD101" s="1">
        <f>IF(AY101=5,#REF!,0)</f>
        <v>0</v>
      </c>
      <c r="BZ101" s="47">
        <v>3</v>
      </c>
      <c r="CA101" s="47">
        <v>1</v>
      </c>
      <c r="CY101" s="1">
        <v>1.9999999999988898E-3</v>
      </c>
    </row>
    <row r="102" spans="1:103">
      <c r="A102" s="121">
        <v>21</v>
      </c>
      <c r="B102" s="40" t="s">
        <v>200</v>
      </c>
      <c r="C102" s="41" t="s">
        <v>201</v>
      </c>
      <c r="D102" s="74" t="s">
        <v>98</v>
      </c>
      <c r="E102" s="75">
        <v>1</v>
      </c>
      <c r="F102" s="75" t="s">
        <v>3</v>
      </c>
      <c r="G102" s="84" t="e">
        <f t="shared" si="5"/>
        <v>#VALUE!</v>
      </c>
      <c r="H102" s="75"/>
      <c r="I102" s="75"/>
      <c r="J102" s="44" t="s">
        <v>3</v>
      </c>
      <c r="K102" s="46" t="s">
        <v>3</v>
      </c>
      <c r="N102" s="38"/>
      <c r="BZ102" s="47"/>
      <c r="CA102" s="47"/>
    </row>
    <row r="103" spans="1:103">
      <c r="A103" s="121">
        <v>22</v>
      </c>
      <c r="B103" s="40" t="s">
        <v>202</v>
      </c>
      <c r="C103" s="122" t="s">
        <v>203</v>
      </c>
      <c r="D103" s="74" t="s">
        <v>98</v>
      </c>
      <c r="E103" s="75">
        <v>1</v>
      </c>
      <c r="F103" s="75" t="s">
        <v>3</v>
      </c>
      <c r="G103" s="84" t="e">
        <f t="shared" si="5"/>
        <v>#VALUE!</v>
      </c>
      <c r="H103" s="75"/>
      <c r="I103" s="75"/>
      <c r="J103" s="44" t="s">
        <v>3</v>
      </c>
      <c r="K103" s="46" t="s">
        <v>3</v>
      </c>
      <c r="N103" s="38">
        <v>2</v>
      </c>
      <c r="Z103" s="1">
        <v>3</v>
      </c>
      <c r="AA103" s="1">
        <v>1</v>
      </c>
      <c r="AB103" s="1" t="s">
        <v>204</v>
      </c>
      <c r="AY103" s="1">
        <v>1</v>
      </c>
      <c r="AZ103" s="1" t="e">
        <f>IF(AY103=1,#REF!,0)</f>
        <v>#REF!</v>
      </c>
      <c r="BA103" s="1">
        <f>IF(AY103=2,#REF!,0)</f>
        <v>0</v>
      </c>
      <c r="BB103" s="1">
        <f>IF(AY103=3,#REF!,0)</f>
        <v>0</v>
      </c>
      <c r="BC103" s="1">
        <f>IF(AY103=4,#REF!,0)</f>
        <v>0</v>
      </c>
      <c r="BD103" s="1">
        <f>IF(AY103=5,#REF!,0)</f>
        <v>0</v>
      </c>
      <c r="BZ103" s="47">
        <v>3</v>
      </c>
      <c r="CA103" s="47">
        <v>1</v>
      </c>
      <c r="CY103" s="1">
        <v>6.0000000000002301E-2</v>
      </c>
    </row>
    <row r="104" spans="1:103">
      <c r="A104" s="121">
        <v>23</v>
      </c>
      <c r="B104" s="40" t="s">
        <v>205</v>
      </c>
      <c r="C104" s="122" t="s">
        <v>206</v>
      </c>
      <c r="D104" s="74" t="s">
        <v>98</v>
      </c>
      <c r="E104" s="75">
        <v>1</v>
      </c>
      <c r="F104" s="75" t="s">
        <v>3</v>
      </c>
      <c r="G104" s="84" t="e">
        <f t="shared" si="5"/>
        <v>#VALUE!</v>
      </c>
      <c r="H104" s="75"/>
      <c r="I104" s="75"/>
      <c r="J104" s="44" t="s">
        <v>3</v>
      </c>
      <c r="K104" s="46" t="s">
        <v>3</v>
      </c>
      <c r="N104" s="38"/>
      <c r="BZ104" s="47"/>
      <c r="CA104" s="47"/>
    </row>
    <row r="105" spans="1:103">
      <c r="A105" s="39">
        <v>24</v>
      </c>
      <c r="B105" s="40" t="s">
        <v>207</v>
      </c>
      <c r="C105" s="41" t="s">
        <v>208</v>
      </c>
      <c r="D105" s="42" t="s">
        <v>98</v>
      </c>
      <c r="E105" s="43">
        <v>2</v>
      </c>
      <c r="F105" s="43" t="s">
        <v>3</v>
      </c>
      <c r="G105" s="44" t="e">
        <f t="shared" si="5"/>
        <v>#VALUE!</v>
      </c>
      <c r="H105" s="43" t="s">
        <v>3</v>
      </c>
      <c r="I105" s="43" t="s">
        <v>3</v>
      </c>
      <c r="J105" s="44" t="s">
        <v>3</v>
      </c>
      <c r="K105" s="46" t="s">
        <v>3</v>
      </c>
      <c r="N105" s="38">
        <v>2</v>
      </c>
      <c r="Z105" s="1">
        <v>12</v>
      </c>
      <c r="AA105" s="1">
        <v>1</v>
      </c>
      <c r="AB105" s="1">
        <v>112</v>
      </c>
      <c r="AY105" s="1">
        <v>1</v>
      </c>
      <c r="AZ105" s="1" t="e">
        <f>IF(AY105=1,#REF!,0)</f>
        <v>#REF!</v>
      </c>
      <c r="BA105" s="1">
        <f>IF(AY105=2,#REF!,0)</f>
        <v>0</v>
      </c>
      <c r="BB105" s="1">
        <f>IF(AY105=3,#REF!,0)</f>
        <v>0</v>
      </c>
      <c r="BC105" s="1">
        <f>IF(AY105=4,#REF!,0)</f>
        <v>0</v>
      </c>
      <c r="BD105" s="1">
        <f>IF(AY105=5,#REF!,0)</f>
        <v>0</v>
      </c>
      <c r="BZ105" s="47">
        <v>12</v>
      </c>
      <c r="CA105" s="47">
        <v>1</v>
      </c>
      <c r="CY105" s="1">
        <v>0</v>
      </c>
    </row>
    <row r="106" spans="1:103">
      <c r="A106" s="39">
        <v>25</v>
      </c>
      <c r="B106" s="40" t="s">
        <v>209</v>
      </c>
      <c r="C106" s="41" t="s">
        <v>210</v>
      </c>
      <c r="D106" s="42" t="s">
        <v>98</v>
      </c>
      <c r="E106" s="43">
        <v>1</v>
      </c>
      <c r="F106" s="43" t="s">
        <v>3</v>
      </c>
      <c r="G106" s="44" t="e">
        <f t="shared" si="5"/>
        <v>#VALUE!</v>
      </c>
      <c r="H106" s="43"/>
      <c r="I106" s="43"/>
      <c r="J106" s="44"/>
      <c r="K106" s="46"/>
      <c r="N106" s="38"/>
      <c r="BZ106" s="47"/>
      <c r="CA106" s="47"/>
    </row>
    <row r="107" spans="1:103">
      <c r="A107" s="39">
        <v>26</v>
      </c>
      <c r="B107" s="40" t="s">
        <v>211</v>
      </c>
      <c r="C107" s="41" t="s">
        <v>212</v>
      </c>
      <c r="D107" s="42" t="s">
        <v>98</v>
      </c>
      <c r="E107" s="43">
        <v>1</v>
      </c>
      <c r="F107" s="43" t="s">
        <v>3</v>
      </c>
      <c r="G107" s="44" t="e">
        <f t="shared" si="5"/>
        <v>#VALUE!</v>
      </c>
      <c r="H107" s="43"/>
      <c r="I107" s="43"/>
      <c r="J107" s="44"/>
      <c r="K107" s="46"/>
      <c r="N107" s="38"/>
      <c r="BZ107" s="47"/>
      <c r="CA107" s="47"/>
    </row>
    <row r="108" spans="1:103">
      <c r="A108" s="39">
        <v>27</v>
      </c>
      <c r="B108" s="40" t="s">
        <v>213</v>
      </c>
      <c r="C108" s="41" t="s">
        <v>214</v>
      </c>
      <c r="D108" s="42" t="s">
        <v>98</v>
      </c>
      <c r="E108" s="43">
        <v>2</v>
      </c>
      <c r="F108" s="43" t="s">
        <v>3</v>
      </c>
      <c r="G108" s="44" t="e">
        <f t="shared" si="5"/>
        <v>#VALUE!</v>
      </c>
      <c r="H108" s="43"/>
      <c r="I108" s="43"/>
      <c r="J108" s="44"/>
      <c r="K108" s="46"/>
      <c r="N108" s="38"/>
      <c r="BZ108" s="47"/>
      <c r="CA108" s="47"/>
    </row>
    <row r="109" spans="1:103">
      <c r="A109" s="39">
        <v>28</v>
      </c>
      <c r="B109" s="40" t="s">
        <v>215</v>
      </c>
      <c r="C109" s="41" t="s">
        <v>216</v>
      </c>
      <c r="D109" s="42" t="s">
        <v>98</v>
      </c>
      <c r="E109" s="43">
        <v>1</v>
      </c>
      <c r="F109" s="43" t="s">
        <v>3</v>
      </c>
      <c r="G109" s="44" t="e">
        <f t="shared" si="5"/>
        <v>#VALUE!</v>
      </c>
      <c r="H109" s="43" t="s">
        <v>3</v>
      </c>
      <c r="I109" s="43" t="s">
        <v>3</v>
      </c>
      <c r="J109" s="44" t="s">
        <v>3</v>
      </c>
      <c r="K109" s="46" t="s">
        <v>3</v>
      </c>
      <c r="N109" s="38"/>
      <c r="BZ109" s="47"/>
      <c r="CA109" s="47"/>
    </row>
    <row r="110" spans="1:103">
      <c r="A110" s="39">
        <v>29</v>
      </c>
      <c r="B110" s="40" t="s">
        <v>217</v>
      </c>
      <c r="C110" s="41" t="s">
        <v>218</v>
      </c>
      <c r="D110" s="42" t="s">
        <v>98</v>
      </c>
      <c r="E110" s="43">
        <v>1</v>
      </c>
      <c r="F110" s="66" t="s">
        <v>3</v>
      </c>
      <c r="G110" s="44" t="e">
        <f t="shared" si="5"/>
        <v>#VALUE!</v>
      </c>
      <c r="H110" s="43"/>
      <c r="I110" s="43"/>
      <c r="J110" s="44"/>
      <c r="K110" s="46"/>
      <c r="N110" s="38">
        <v>2</v>
      </c>
      <c r="Z110" s="1">
        <v>12</v>
      </c>
      <c r="AA110" s="1">
        <v>1</v>
      </c>
      <c r="AB110" s="1">
        <v>86</v>
      </c>
      <c r="AY110" s="1">
        <v>1</v>
      </c>
      <c r="AZ110" s="1" t="e">
        <f>IF(AY110=1,#REF!,0)</f>
        <v>#REF!</v>
      </c>
      <c r="BA110" s="1">
        <f>IF(AY110=2,#REF!,0)</f>
        <v>0</v>
      </c>
      <c r="BB110" s="1">
        <f>IF(AY110=3,#REF!,0)</f>
        <v>0</v>
      </c>
      <c r="BC110" s="1">
        <f>IF(AY110=4,#REF!,0)</f>
        <v>0</v>
      </c>
      <c r="BD110" s="1">
        <f>IF(AY110=5,#REF!,0)</f>
        <v>0</v>
      </c>
      <c r="BZ110" s="47">
        <v>12</v>
      </c>
      <c r="CA110" s="47">
        <v>1</v>
      </c>
      <c r="CY110" s="1">
        <v>6.9999999999979003E-3</v>
      </c>
    </row>
    <row r="111" spans="1:103">
      <c r="A111" s="39">
        <v>30</v>
      </c>
      <c r="B111" s="40" t="s">
        <v>219</v>
      </c>
      <c r="C111" s="120" t="s">
        <v>220</v>
      </c>
      <c r="D111" s="42" t="s">
        <v>98</v>
      </c>
      <c r="E111" s="43">
        <v>1</v>
      </c>
      <c r="F111" s="43" t="s">
        <v>3</v>
      </c>
      <c r="G111" s="44" t="e">
        <f t="shared" si="5"/>
        <v>#VALUE!</v>
      </c>
      <c r="H111" s="43" t="s">
        <v>3</v>
      </c>
      <c r="I111" s="43" t="s">
        <v>3</v>
      </c>
      <c r="J111" s="44" t="s">
        <v>3</v>
      </c>
      <c r="K111" s="49" t="s">
        <v>3</v>
      </c>
      <c r="N111" s="38">
        <v>2</v>
      </c>
      <c r="Z111" s="1">
        <v>12</v>
      </c>
      <c r="AA111" s="1">
        <v>1</v>
      </c>
      <c r="AB111" s="1">
        <v>87</v>
      </c>
      <c r="AY111" s="1">
        <v>1</v>
      </c>
      <c r="AZ111" s="1" t="e">
        <f>IF(AY111=1,#REF!,0)</f>
        <v>#REF!</v>
      </c>
      <c r="BA111" s="1">
        <f>IF(AY111=2,#REF!,0)</f>
        <v>0</v>
      </c>
      <c r="BB111" s="1">
        <f>IF(AY111=3,#REF!,0)</f>
        <v>0</v>
      </c>
      <c r="BC111" s="1">
        <f>IF(AY111=4,#REF!,0)</f>
        <v>0</v>
      </c>
      <c r="BD111" s="1">
        <f>IF(AY111=5,#REF!,0)</f>
        <v>0</v>
      </c>
      <c r="BZ111" s="47">
        <v>12</v>
      </c>
      <c r="CA111" s="47">
        <v>1</v>
      </c>
      <c r="CY111" s="1">
        <v>1.30000000000052E-2</v>
      </c>
    </row>
    <row r="112" spans="1:103">
      <c r="A112" s="39">
        <v>31</v>
      </c>
      <c r="B112" s="40" t="s">
        <v>221</v>
      </c>
      <c r="C112" s="120" t="s">
        <v>222</v>
      </c>
      <c r="D112" s="42" t="s">
        <v>98</v>
      </c>
      <c r="E112" s="43">
        <v>1</v>
      </c>
      <c r="F112" s="43" t="s">
        <v>3</v>
      </c>
      <c r="G112" s="44" t="e">
        <f t="shared" si="5"/>
        <v>#VALUE!</v>
      </c>
      <c r="H112" s="43"/>
      <c r="I112" s="43"/>
      <c r="J112" s="44"/>
      <c r="K112" s="49"/>
      <c r="N112" s="78"/>
    </row>
    <row r="113" spans="1:103">
      <c r="A113" s="39">
        <v>32</v>
      </c>
      <c r="B113" s="40" t="s">
        <v>223</v>
      </c>
      <c r="C113" s="120" t="s">
        <v>224</v>
      </c>
      <c r="D113" s="42" t="s">
        <v>98</v>
      </c>
      <c r="E113" s="43">
        <v>1</v>
      </c>
      <c r="F113" s="43" t="s">
        <v>3</v>
      </c>
      <c r="G113" s="44" t="e">
        <f t="shared" si="5"/>
        <v>#VALUE!</v>
      </c>
      <c r="H113" s="43"/>
      <c r="I113" s="43"/>
      <c r="J113" s="44"/>
      <c r="K113" s="49"/>
      <c r="N113" s="78"/>
    </row>
    <row r="114" spans="1:103">
      <c r="A114" s="39">
        <v>33</v>
      </c>
      <c r="B114" s="40" t="s">
        <v>225</v>
      </c>
      <c r="C114" s="120" t="s">
        <v>226</v>
      </c>
      <c r="D114" s="42" t="s">
        <v>98</v>
      </c>
      <c r="E114" s="43">
        <v>1</v>
      </c>
      <c r="F114" s="43" t="s">
        <v>3</v>
      </c>
      <c r="G114" s="44" t="e">
        <f t="shared" si="5"/>
        <v>#VALUE!</v>
      </c>
      <c r="H114" s="43"/>
      <c r="I114" s="43"/>
      <c r="J114" s="44"/>
      <c r="K114" s="49"/>
      <c r="L114" s="77"/>
      <c r="N114" s="78"/>
    </row>
    <row r="115" spans="1:103">
      <c r="A115" s="39">
        <v>34</v>
      </c>
      <c r="B115" s="40" t="s">
        <v>227</v>
      </c>
      <c r="C115" s="120" t="s">
        <v>228</v>
      </c>
      <c r="D115" s="42" t="s">
        <v>98</v>
      </c>
      <c r="E115" s="43">
        <v>1.01</v>
      </c>
      <c r="F115" s="43" t="s">
        <v>3</v>
      </c>
      <c r="G115" s="44" t="e">
        <f t="shared" si="5"/>
        <v>#VALUE!</v>
      </c>
      <c r="H115" s="43" t="s">
        <v>3</v>
      </c>
      <c r="I115" s="43" t="s">
        <v>3</v>
      </c>
      <c r="J115" s="44" t="s">
        <v>3</v>
      </c>
      <c r="K115" s="49" t="s">
        <v>3</v>
      </c>
      <c r="N115" s="78"/>
    </row>
    <row r="116" spans="1:103" s="78" customFormat="1">
      <c r="A116" s="39">
        <v>35</v>
      </c>
      <c r="B116" s="40" t="s">
        <v>229</v>
      </c>
      <c r="C116" s="120" t="s">
        <v>230</v>
      </c>
      <c r="D116" s="42" t="s">
        <v>98</v>
      </c>
      <c r="E116" s="43">
        <v>35.35</v>
      </c>
      <c r="F116" s="43" t="s">
        <v>3</v>
      </c>
      <c r="G116" s="44" t="e">
        <f>E116*F116</f>
        <v>#VALUE!</v>
      </c>
      <c r="H116" s="43"/>
      <c r="I116" s="43"/>
      <c r="J116" s="44"/>
      <c r="K116" s="49"/>
      <c r="L116" s="2"/>
    </row>
    <row r="117" spans="1:103">
      <c r="A117" s="39">
        <v>35</v>
      </c>
      <c r="B117" s="40" t="s">
        <v>231</v>
      </c>
      <c r="C117" s="120" t="s">
        <v>232</v>
      </c>
      <c r="D117" s="42" t="s">
        <v>98</v>
      </c>
      <c r="E117" s="43">
        <v>7.07</v>
      </c>
      <c r="F117" s="43" t="s">
        <v>3</v>
      </c>
      <c r="G117" s="44" t="e">
        <f>E117*F117</f>
        <v>#VALUE!</v>
      </c>
      <c r="H117" s="43"/>
      <c r="I117" s="43"/>
      <c r="J117" s="44"/>
      <c r="K117" s="49"/>
      <c r="N117" s="78"/>
    </row>
    <row r="118" spans="1:103">
      <c r="A118" s="94"/>
      <c r="B118" s="95" t="s">
        <v>66</v>
      </c>
      <c r="C118" s="96" t="str">
        <f>CONCATENATE(B80," ",C80)</f>
        <v>89 Ostatní konstrukce na trubním vedení</v>
      </c>
      <c r="D118" s="97"/>
      <c r="E118" s="98"/>
      <c r="F118" s="99"/>
      <c r="G118" s="100" t="e">
        <f>SUM(G80:G117)</f>
        <v>#VALUE!</v>
      </c>
      <c r="H118" s="100"/>
      <c r="I118" s="100"/>
      <c r="J118" s="44" t="s">
        <v>3</v>
      </c>
      <c r="K118" s="46" t="s">
        <v>3</v>
      </c>
      <c r="N118" s="78"/>
    </row>
    <row r="119" spans="1:103">
      <c r="A119" s="31"/>
      <c r="B119" s="32" t="s">
        <v>233</v>
      </c>
      <c r="C119" s="33" t="s">
        <v>234</v>
      </c>
      <c r="D119" s="97"/>
      <c r="E119" s="105"/>
      <c r="F119" s="105"/>
      <c r="G119" s="106"/>
      <c r="H119" s="37"/>
      <c r="I119" s="37"/>
      <c r="J119" s="44" t="s">
        <v>3</v>
      </c>
      <c r="K119" s="123" t="s">
        <v>3</v>
      </c>
      <c r="N119" s="78"/>
    </row>
    <row r="120" spans="1:103" ht="22.5">
      <c r="A120" s="39">
        <v>1</v>
      </c>
      <c r="B120" s="40" t="s">
        <v>235</v>
      </c>
      <c r="C120" s="41" t="s">
        <v>236</v>
      </c>
      <c r="D120" s="42" t="s">
        <v>34</v>
      </c>
      <c r="E120" s="43">
        <v>22</v>
      </c>
      <c r="F120" s="43" t="s">
        <v>3</v>
      </c>
      <c r="G120" s="44" t="e">
        <f>E120*F120</f>
        <v>#VALUE!</v>
      </c>
      <c r="H120" s="48" t="s">
        <v>3</v>
      </c>
      <c r="I120" s="43" t="s">
        <v>3</v>
      </c>
      <c r="J120" s="46" t="s">
        <v>3</v>
      </c>
      <c r="K120" s="46" t="s">
        <v>3</v>
      </c>
      <c r="N120" s="38">
        <v>4</v>
      </c>
      <c r="AZ120" s="87" t="e">
        <f>SUM(AZ75:AZ111)</f>
        <v>#REF!</v>
      </c>
      <c r="BA120" s="87">
        <f>SUM(BA75:BA111)</f>
        <v>0</v>
      </c>
      <c r="BB120" s="87">
        <f>SUM(BB75:BB111)</f>
        <v>0</v>
      </c>
      <c r="BC120" s="87">
        <f>SUM(BC75:BC111)</f>
        <v>0</v>
      </c>
      <c r="BD120" s="87">
        <f>SUM(BD75:BD111)</f>
        <v>0</v>
      </c>
    </row>
    <row r="121" spans="1:103" ht="23.85" customHeight="1">
      <c r="A121" s="39">
        <v>2</v>
      </c>
      <c r="B121" s="40" t="s">
        <v>237</v>
      </c>
      <c r="C121" s="41" t="s">
        <v>238</v>
      </c>
      <c r="D121" s="42" t="s">
        <v>34</v>
      </c>
      <c r="E121" s="43">
        <v>44</v>
      </c>
      <c r="F121" s="43" t="s">
        <v>3</v>
      </c>
      <c r="G121" s="44" t="e">
        <f>E121*F121</f>
        <v>#VALUE!</v>
      </c>
      <c r="H121" s="48" t="s">
        <v>3</v>
      </c>
      <c r="I121" s="43" t="s">
        <v>3</v>
      </c>
      <c r="J121" s="54"/>
      <c r="K121" s="49" t="s">
        <v>3</v>
      </c>
      <c r="N121" s="38">
        <v>1</v>
      </c>
    </row>
    <row r="122" spans="1:103" ht="22.5">
      <c r="A122" s="39">
        <v>3</v>
      </c>
      <c r="B122" s="40" t="s">
        <v>239</v>
      </c>
      <c r="C122" s="41" t="s">
        <v>240</v>
      </c>
      <c r="D122" s="42" t="s">
        <v>34</v>
      </c>
      <c r="E122" s="43">
        <v>29.5</v>
      </c>
      <c r="F122" s="43" t="s">
        <v>3</v>
      </c>
      <c r="G122" s="44" t="e">
        <f>E122*F122</f>
        <v>#VALUE!</v>
      </c>
      <c r="H122" s="48" t="s">
        <v>3</v>
      </c>
      <c r="I122" s="43" t="s">
        <v>3</v>
      </c>
      <c r="J122" s="54"/>
      <c r="K122" s="49" t="s">
        <v>3</v>
      </c>
      <c r="N122" s="38"/>
    </row>
    <row r="123" spans="1:103" ht="22.5">
      <c r="A123" s="39">
        <v>4</v>
      </c>
      <c r="B123" s="40" t="s">
        <v>241</v>
      </c>
      <c r="C123" s="41" t="s">
        <v>242</v>
      </c>
      <c r="D123" s="42" t="s">
        <v>34</v>
      </c>
      <c r="E123" s="43">
        <v>38.9</v>
      </c>
      <c r="F123" s="43" t="s">
        <v>3</v>
      </c>
      <c r="G123" s="44" t="e">
        <f>E123*F123</f>
        <v>#VALUE!</v>
      </c>
      <c r="H123" s="48" t="s">
        <v>3</v>
      </c>
      <c r="I123" s="43" t="s">
        <v>3</v>
      </c>
      <c r="J123" s="46" t="s">
        <v>3</v>
      </c>
      <c r="K123" s="46" t="s">
        <v>3</v>
      </c>
      <c r="N123" s="38"/>
    </row>
    <row r="124" spans="1:103" ht="23.85" customHeight="1">
      <c r="A124" s="39">
        <v>5</v>
      </c>
      <c r="B124" s="40" t="s">
        <v>243</v>
      </c>
      <c r="C124" s="41" t="s">
        <v>244</v>
      </c>
      <c r="D124" s="42" t="s">
        <v>34</v>
      </c>
      <c r="E124" s="43">
        <v>77.8</v>
      </c>
      <c r="F124" s="43" t="s">
        <v>3</v>
      </c>
      <c r="G124" s="44" t="e">
        <f>E124*F124</f>
        <v>#VALUE!</v>
      </c>
      <c r="H124" s="48" t="s">
        <v>3</v>
      </c>
      <c r="I124" s="43" t="s">
        <v>3</v>
      </c>
      <c r="J124" s="54"/>
      <c r="K124" s="49" t="s">
        <v>3</v>
      </c>
      <c r="N124" s="38"/>
    </row>
    <row r="125" spans="1:103" ht="13.7" customHeight="1">
      <c r="A125" s="121"/>
      <c r="B125" s="95" t="s">
        <v>66</v>
      </c>
      <c r="C125" s="96" t="s">
        <v>245</v>
      </c>
      <c r="D125" s="124"/>
      <c r="E125" s="125"/>
      <c r="F125" s="125"/>
      <c r="G125" s="100" t="e">
        <f>SUM(G119:G124)</f>
        <v>#VALUE!</v>
      </c>
      <c r="H125" s="48"/>
      <c r="I125" s="43"/>
      <c r="J125" s="44" t="s">
        <v>3</v>
      </c>
      <c r="K125" s="49" t="s">
        <v>3</v>
      </c>
      <c r="N125" s="38"/>
    </row>
    <row r="126" spans="1:103">
      <c r="A126" s="126" t="s">
        <v>13</v>
      </c>
      <c r="B126" s="127" t="s">
        <v>246</v>
      </c>
      <c r="C126" s="128" t="s">
        <v>247</v>
      </c>
      <c r="D126" s="129"/>
      <c r="E126" s="130"/>
      <c r="F126" s="37"/>
      <c r="G126" s="131"/>
      <c r="H126" s="132"/>
      <c r="I126" s="37"/>
      <c r="J126" s="44" t="s">
        <v>3</v>
      </c>
      <c r="K126" s="85" t="s">
        <v>3</v>
      </c>
      <c r="N126" s="38"/>
    </row>
    <row r="127" spans="1:103" ht="12" customHeight="1">
      <c r="A127" s="133">
        <v>1</v>
      </c>
      <c r="B127" s="134" t="s">
        <v>248</v>
      </c>
      <c r="C127" s="135" t="s">
        <v>249</v>
      </c>
      <c r="D127" s="136" t="s">
        <v>63</v>
      </c>
      <c r="E127" s="137">
        <v>26.7</v>
      </c>
      <c r="F127" s="137" t="s">
        <v>3</v>
      </c>
      <c r="G127" s="44" t="e">
        <f>E127*F127</f>
        <v>#VALUE!</v>
      </c>
      <c r="H127" s="130"/>
      <c r="I127" s="37"/>
      <c r="J127" s="44" t="s">
        <v>3</v>
      </c>
      <c r="K127" s="85" t="s">
        <v>3</v>
      </c>
      <c r="N127" s="38">
        <v>2</v>
      </c>
      <c r="Z127" s="1">
        <v>12</v>
      </c>
      <c r="AA127" s="1">
        <v>0</v>
      </c>
      <c r="AB127" s="1">
        <v>105</v>
      </c>
      <c r="AY127" s="1">
        <v>2</v>
      </c>
      <c r="AZ127" s="1">
        <f>IF(AY127=1,#REF!,0)</f>
        <v>0</v>
      </c>
      <c r="BA127" s="1" t="e">
        <f>IF(AY127=2,#REF!,0)</f>
        <v>#REF!</v>
      </c>
      <c r="BB127" s="1">
        <f>IF(AY127=3,#REF!,0)</f>
        <v>0</v>
      </c>
      <c r="BC127" s="1">
        <f>IF(AY127=4,#REF!,0)</f>
        <v>0</v>
      </c>
      <c r="BD127" s="1">
        <f>IF(AY127=5,#REF!,0)</f>
        <v>0</v>
      </c>
      <c r="BZ127" s="47">
        <v>12</v>
      </c>
      <c r="CA127" s="47">
        <v>0</v>
      </c>
      <c r="CY127" s="1">
        <v>1.99999999999978E-4</v>
      </c>
    </row>
    <row r="128" spans="1:103" ht="12" customHeight="1">
      <c r="A128" s="126" t="s">
        <v>3</v>
      </c>
      <c r="B128" s="138" t="s">
        <v>66</v>
      </c>
      <c r="C128" s="139" t="s">
        <v>250</v>
      </c>
      <c r="D128" s="129"/>
      <c r="E128" s="130"/>
      <c r="F128" s="37"/>
      <c r="G128" s="140" t="e">
        <f>SUM(G126:G127)</f>
        <v>#VALUE!</v>
      </c>
      <c r="H128" s="130"/>
      <c r="I128" s="37"/>
      <c r="J128" s="130"/>
      <c r="K128" s="85" t="s">
        <v>3</v>
      </c>
      <c r="N128" s="38">
        <v>2</v>
      </c>
      <c r="Z128" s="1">
        <v>12</v>
      </c>
      <c r="AA128" s="1">
        <v>0</v>
      </c>
      <c r="AB128" s="1">
        <v>104</v>
      </c>
      <c r="AY128" s="1">
        <v>2</v>
      </c>
      <c r="AZ128" s="1">
        <f>IF(AY128=1,#REF!,0)</f>
        <v>0</v>
      </c>
      <c r="BA128" s="1" t="e">
        <f>IF(AY128=2,#REF!,0)</f>
        <v>#REF!</v>
      </c>
      <c r="BB128" s="1">
        <f>IF(AY128=3,#REF!,0)</f>
        <v>0</v>
      </c>
      <c r="BC128" s="1">
        <f>IF(AY128=4,#REF!,0)</f>
        <v>0</v>
      </c>
      <c r="BD128" s="1">
        <f>IF(AY128=5,#REF!,0)</f>
        <v>0</v>
      </c>
      <c r="BZ128" s="47">
        <v>12</v>
      </c>
      <c r="CA128" s="47">
        <v>0</v>
      </c>
      <c r="CY128" s="1">
        <v>9.9999999999944599E-4</v>
      </c>
    </row>
    <row r="129" spans="1:103">
      <c r="A129" s="2"/>
      <c r="C129" s="38"/>
      <c r="E129" s="1"/>
      <c r="N129" s="38">
        <v>2</v>
      </c>
      <c r="Z129" s="1">
        <v>12</v>
      </c>
      <c r="AA129" s="1">
        <v>0</v>
      </c>
      <c r="AB129" s="1">
        <v>106</v>
      </c>
      <c r="AY129" s="1">
        <v>2</v>
      </c>
      <c r="AZ129" s="1">
        <f>IF(AY129=1,#REF!,0)</f>
        <v>0</v>
      </c>
      <c r="BA129" s="1" t="e">
        <f>IF(AY129=2,#REF!,0)</f>
        <v>#REF!</v>
      </c>
      <c r="BB129" s="1">
        <f>IF(AY129=3,#REF!,0)</f>
        <v>0</v>
      </c>
      <c r="BC129" s="1">
        <f>IF(AY129=4,#REF!,0)</f>
        <v>0</v>
      </c>
      <c r="BD129" s="1">
        <f>IF(AY129=5,#REF!,0)</f>
        <v>0</v>
      </c>
      <c r="BZ129" s="47">
        <v>12</v>
      </c>
      <c r="CA129" s="47">
        <v>0</v>
      </c>
      <c r="CY129" s="1">
        <v>0</v>
      </c>
    </row>
    <row r="130" spans="1:103" ht="23.85" customHeight="1">
      <c r="E130" s="1"/>
      <c r="N130" s="38"/>
      <c r="BZ130" s="47"/>
      <c r="CA130" s="47"/>
    </row>
    <row r="131" spans="1:103" ht="12.75" customHeight="1">
      <c r="E131" s="1"/>
      <c r="N131" s="38"/>
      <c r="BZ131" s="47"/>
      <c r="CA131" s="47"/>
    </row>
    <row r="132" spans="1:103" ht="12" customHeight="1">
      <c r="E132" s="1"/>
      <c r="N132" s="38"/>
      <c r="BZ132" s="47"/>
      <c r="CA132" s="47"/>
    </row>
    <row r="133" spans="1:103">
      <c r="E133" s="1"/>
      <c r="N133" s="38"/>
      <c r="BZ133" s="47"/>
      <c r="CA133" s="47"/>
    </row>
    <row r="134" spans="1:103" ht="12" customHeight="1">
      <c r="E134" s="1"/>
      <c r="N134" s="38"/>
      <c r="BZ134" s="47"/>
      <c r="CA134" s="47"/>
    </row>
    <row r="135" spans="1:103">
      <c r="E135" s="1"/>
      <c r="N135" s="38"/>
      <c r="BZ135" s="47"/>
      <c r="CA135" s="47"/>
    </row>
    <row r="136" spans="1:103">
      <c r="E136" s="1"/>
      <c r="N136" s="38"/>
      <c r="BZ136" s="47"/>
      <c r="CA136" s="47"/>
    </row>
    <row r="137" spans="1:103">
      <c r="E137" s="1"/>
      <c r="N137" s="38"/>
      <c r="BZ137" s="47"/>
      <c r="CA137" s="47"/>
    </row>
    <row r="138" spans="1:103">
      <c r="E138" s="1"/>
      <c r="N138" s="38"/>
      <c r="BZ138" s="47"/>
      <c r="CA138" s="47"/>
    </row>
    <row r="139" spans="1:103">
      <c r="E139" s="1"/>
      <c r="N139" s="38"/>
      <c r="BZ139" s="47"/>
      <c r="CA139" s="47"/>
    </row>
    <row r="140" spans="1:103">
      <c r="E140" s="1"/>
      <c r="N140" s="38"/>
      <c r="BZ140" s="47"/>
      <c r="CA140" s="47"/>
    </row>
    <row r="141" spans="1:103" ht="12.6" customHeight="1">
      <c r="E141" s="1"/>
      <c r="N141" s="38"/>
      <c r="BZ141" s="47"/>
      <c r="CA141" s="47"/>
    </row>
    <row r="142" spans="1:103" ht="12.6" customHeight="1">
      <c r="E142" s="1"/>
      <c r="N142" s="38"/>
      <c r="BZ142" s="47"/>
      <c r="CA142" s="47"/>
    </row>
    <row r="143" spans="1:103" ht="12.6" customHeight="1">
      <c r="E143" s="1"/>
      <c r="N143" s="38"/>
      <c r="BZ143" s="47"/>
      <c r="CA143" s="47"/>
    </row>
    <row r="144" spans="1:103" ht="12.6" customHeight="1">
      <c r="E144" s="1"/>
      <c r="N144" s="38"/>
      <c r="BZ144" s="47"/>
      <c r="CA144" s="47"/>
    </row>
    <row r="145" spans="1:68" ht="12.6" customHeight="1">
      <c r="E145" s="1"/>
      <c r="L145" s="1"/>
      <c r="BO145" s="47"/>
      <c r="BP145" s="47"/>
    </row>
    <row r="146" spans="1:68" ht="12.6" customHeight="1">
      <c r="E146" s="1"/>
      <c r="L146" s="1"/>
      <c r="BO146" s="47"/>
      <c r="BP146" s="47"/>
    </row>
    <row r="147" spans="1:68" ht="12.6" customHeight="1">
      <c r="E147" s="1"/>
      <c r="L147" s="1"/>
      <c r="BO147" s="47"/>
      <c r="BP147" s="47"/>
    </row>
    <row r="148" spans="1:68" ht="12.6" customHeight="1">
      <c r="E148" s="1"/>
      <c r="L148" s="1"/>
      <c r="BO148" s="47"/>
      <c r="BP148" s="47"/>
    </row>
    <row r="149" spans="1:68" ht="12.6" customHeight="1">
      <c r="E149" s="1"/>
      <c r="L149" s="1"/>
      <c r="BO149" s="47"/>
      <c r="BP149" s="47"/>
    </row>
    <row r="150" spans="1:68">
      <c r="E150" s="1"/>
      <c r="L150" s="1"/>
      <c r="BO150" s="47"/>
      <c r="BP150" s="47"/>
    </row>
    <row r="151" spans="1:68">
      <c r="E151" s="1"/>
      <c r="L151" s="1"/>
      <c r="BO151" s="47"/>
      <c r="BP151" s="47"/>
    </row>
    <row r="152" spans="1:68">
      <c r="E152" s="1"/>
      <c r="L152" s="1"/>
      <c r="BO152" s="47"/>
      <c r="BP152" s="47"/>
    </row>
    <row r="153" spans="1:68">
      <c r="E153" s="1"/>
      <c r="L153" s="1"/>
      <c r="BO153" s="47"/>
      <c r="BP153" s="47"/>
    </row>
    <row r="154" spans="1:68">
      <c r="E154" s="1"/>
      <c r="L154" s="1"/>
      <c r="BO154" s="47"/>
      <c r="BP154" s="47"/>
    </row>
    <row r="155" spans="1:68" ht="22.7" customHeight="1">
      <c r="A155" s="141"/>
      <c r="B155" s="141"/>
      <c r="L155" s="1"/>
      <c r="BO155" s="47"/>
      <c r="BP155" s="47"/>
    </row>
    <row r="156" spans="1:68">
      <c r="C156" s="143"/>
      <c r="D156" s="143"/>
      <c r="E156" s="144"/>
      <c r="F156" s="143"/>
      <c r="G156" s="145"/>
      <c r="L156" s="1"/>
      <c r="BO156" s="47"/>
      <c r="BP156" s="47"/>
    </row>
    <row r="157" spans="1:68">
      <c r="A157" s="141"/>
      <c r="B157" s="141"/>
    </row>
    <row r="158" spans="1:68" ht="23.85" customHeight="1"/>
    <row r="162" ht="23.85" customHeight="1"/>
    <row r="165" ht="23.85" customHeight="1"/>
  </sheetData>
  <mergeCells count="6">
    <mergeCell ref="H6:J6"/>
    <mergeCell ref="H3:H4"/>
    <mergeCell ref="A1:G1"/>
    <mergeCell ref="A3:B3"/>
    <mergeCell ref="A4:B4"/>
    <mergeCell ref="E6:G6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416A3-33D3-4D31-82C0-CB7FF9D78218}">
  <dimension ref="A1:CY205"/>
  <sheetViews>
    <sheetView workbookViewId="0">
      <selection activeCell="O15" sqref="O14:O15"/>
    </sheetView>
  </sheetViews>
  <sheetFormatPr defaultColWidth="9.140625" defaultRowHeight="12.75"/>
  <cols>
    <col min="1" max="1" width="4.42578125" style="1" customWidth="1"/>
    <col min="2" max="2" width="11.5703125" style="1" customWidth="1"/>
    <col min="3" max="3" width="40.42578125" style="1" customWidth="1"/>
    <col min="4" max="4" width="5.5703125" style="1" customWidth="1"/>
    <col min="5" max="5" width="8.5703125" style="142" customWidth="1"/>
    <col min="6" max="6" width="9.42578125" style="1" customWidth="1"/>
    <col min="7" max="7" width="12" style="1" customWidth="1"/>
    <col min="8" max="8" width="9.140625" style="1"/>
    <col min="9" max="9" width="8.5703125" style="1" customWidth="1"/>
    <col min="10" max="10" width="11.5703125" style="1" customWidth="1"/>
    <col min="11" max="11" width="14.42578125" style="1" customWidth="1"/>
    <col min="12" max="12" width="12" style="2" customWidth="1"/>
    <col min="13" max="256" width="9.140625" style="1"/>
    <col min="257" max="257" width="4.42578125" style="1" customWidth="1"/>
    <col min="258" max="258" width="11.5703125" style="1" customWidth="1"/>
    <col min="259" max="259" width="40.42578125" style="1" customWidth="1"/>
    <col min="260" max="260" width="5.5703125" style="1" customWidth="1"/>
    <col min="261" max="261" width="8.5703125" style="1" customWidth="1"/>
    <col min="262" max="262" width="9.42578125" style="1" customWidth="1"/>
    <col min="263" max="263" width="12" style="1" customWidth="1"/>
    <col min="264" max="264" width="9.140625" style="1"/>
    <col min="265" max="265" width="8.5703125" style="1" customWidth="1"/>
    <col min="266" max="266" width="11.5703125" style="1" customWidth="1"/>
    <col min="267" max="267" width="14.42578125" style="1" customWidth="1"/>
    <col min="268" max="268" width="12" style="1" customWidth="1"/>
    <col min="269" max="512" width="9.140625" style="1"/>
    <col min="513" max="513" width="4.42578125" style="1" customWidth="1"/>
    <col min="514" max="514" width="11.5703125" style="1" customWidth="1"/>
    <col min="515" max="515" width="40.42578125" style="1" customWidth="1"/>
    <col min="516" max="516" width="5.5703125" style="1" customWidth="1"/>
    <col min="517" max="517" width="8.5703125" style="1" customWidth="1"/>
    <col min="518" max="518" width="9.42578125" style="1" customWidth="1"/>
    <col min="519" max="519" width="12" style="1" customWidth="1"/>
    <col min="520" max="520" width="9.140625" style="1"/>
    <col min="521" max="521" width="8.5703125" style="1" customWidth="1"/>
    <col min="522" max="522" width="11.5703125" style="1" customWidth="1"/>
    <col min="523" max="523" width="14.42578125" style="1" customWidth="1"/>
    <col min="524" max="524" width="12" style="1" customWidth="1"/>
    <col min="525" max="768" width="9.140625" style="1"/>
    <col min="769" max="769" width="4.42578125" style="1" customWidth="1"/>
    <col min="770" max="770" width="11.5703125" style="1" customWidth="1"/>
    <col min="771" max="771" width="40.42578125" style="1" customWidth="1"/>
    <col min="772" max="772" width="5.5703125" style="1" customWidth="1"/>
    <col min="773" max="773" width="8.5703125" style="1" customWidth="1"/>
    <col min="774" max="774" width="9.42578125" style="1" customWidth="1"/>
    <col min="775" max="775" width="12" style="1" customWidth="1"/>
    <col min="776" max="776" width="9.140625" style="1"/>
    <col min="777" max="777" width="8.5703125" style="1" customWidth="1"/>
    <col min="778" max="778" width="11.5703125" style="1" customWidth="1"/>
    <col min="779" max="779" width="14.42578125" style="1" customWidth="1"/>
    <col min="780" max="780" width="12" style="1" customWidth="1"/>
    <col min="781" max="1024" width="9.140625" style="1"/>
    <col min="1025" max="1025" width="4.42578125" style="1" customWidth="1"/>
    <col min="1026" max="1026" width="11.5703125" style="1" customWidth="1"/>
    <col min="1027" max="1027" width="40.42578125" style="1" customWidth="1"/>
    <col min="1028" max="1028" width="5.5703125" style="1" customWidth="1"/>
    <col min="1029" max="1029" width="8.5703125" style="1" customWidth="1"/>
    <col min="1030" max="1030" width="9.42578125" style="1" customWidth="1"/>
    <col min="1031" max="1031" width="12" style="1" customWidth="1"/>
    <col min="1032" max="1032" width="9.140625" style="1"/>
    <col min="1033" max="1033" width="8.5703125" style="1" customWidth="1"/>
    <col min="1034" max="1034" width="11.5703125" style="1" customWidth="1"/>
    <col min="1035" max="1035" width="14.42578125" style="1" customWidth="1"/>
    <col min="1036" max="1036" width="12" style="1" customWidth="1"/>
    <col min="1037" max="1280" width="9.140625" style="1"/>
    <col min="1281" max="1281" width="4.42578125" style="1" customWidth="1"/>
    <col min="1282" max="1282" width="11.5703125" style="1" customWidth="1"/>
    <col min="1283" max="1283" width="40.42578125" style="1" customWidth="1"/>
    <col min="1284" max="1284" width="5.5703125" style="1" customWidth="1"/>
    <col min="1285" max="1285" width="8.5703125" style="1" customWidth="1"/>
    <col min="1286" max="1286" width="9.42578125" style="1" customWidth="1"/>
    <col min="1287" max="1287" width="12" style="1" customWidth="1"/>
    <col min="1288" max="1288" width="9.140625" style="1"/>
    <col min="1289" max="1289" width="8.5703125" style="1" customWidth="1"/>
    <col min="1290" max="1290" width="11.5703125" style="1" customWidth="1"/>
    <col min="1291" max="1291" width="14.42578125" style="1" customWidth="1"/>
    <col min="1292" max="1292" width="12" style="1" customWidth="1"/>
    <col min="1293" max="1536" width="9.140625" style="1"/>
    <col min="1537" max="1537" width="4.42578125" style="1" customWidth="1"/>
    <col min="1538" max="1538" width="11.5703125" style="1" customWidth="1"/>
    <col min="1539" max="1539" width="40.42578125" style="1" customWidth="1"/>
    <col min="1540" max="1540" width="5.5703125" style="1" customWidth="1"/>
    <col min="1541" max="1541" width="8.5703125" style="1" customWidth="1"/>
    <col min="1542" max="1542" width="9.42578125" style="1" customWidth="1"/>
    <col min="1543" max="1543" width="12" style="1" customWidth="1"/>
    <col min="1544" max="1544" width="9.140625" style="1"/>
    <col min="1545" max="1545" width="8.5703125" style="1" customWidth="1"/>
    <col min="1546" max="1546" width="11.5703125" style="1" customWidth="1"/>
    <col min="1547" max="1547" width="14.42578125" style="1" customWidth="1"/>
    <col min="1548" max="1548" width="12" style="1" customWidth="1"/>
    <col min="1549" max="1792" width="9.140625" style="1"/>
    <col min="1793" max="1793" width="4.42578125" style="1" customWidth="1"/>
    <col min="1794" max="1794" width="11.5703125" style="1" customWidth="1"/>
    <col min="1795" max="1795" width="40.42578125" style="1" customWidth="1"/>
    <col min="1796" max="1796" width="5.5703125" style="1" customWidth="1"/>
    <col min="1797" max="1797" width="8.5703125" style="1" customWidth="1"/>
    <col min="1798" max="1798" width="9.42578125" style="1" customWidth="1"/>
    <col min="1799" max="1799" width="12" style="1" customWidth="1"/>
    <col min="1800" max="1800" width="9.140625" style="1"/>
    <col min="1801" max="1801" width="8.5703125" style="1" customWidth="1"/>
    <col min="1802" max="1802" width="11.5703125" style="1" customWidth="1"/>
    <col min="1803" max="1803" width="14.42578125" style="1" customWidth="1"/>
    <col min="1804" max="1804" width="12" style="1" customWidth="1"/>
    <col min="1805" max="2048" width="9.140625" style="1"/>
    <col min="2049" max="2049" width="4.42578125" style="1" customWidth="1"/>
    <col min="2050" max="2050" width="11.5703125" style="1" customWidth="1"/>
    <col min="2051" max="2051" width="40.42578125" style="1" customWidth="1"/>
    <col min="2052" max="2052" width="5.5703125" style="1" customWidth="1"/>
    <col min="2053" max="2053" width="8.5703125" style="1" customWidth="1"/>
    <col min="2054" max="2054" width="9.42578125" style="1" customWidth="1"/>
    <col min="2055" max="2055" width="12" style="1" customWidth="1"/>
    <col min="2056" max="2056" width="9.140625" style="1"/>
    <col min="2057" max="2057" width="8.5703125" style="1" customWidth="1"/>
    <col min="2058" max="2058" width="11.5703125" style="1" customWidth="1"/>
    <col min="2059" max="2059" width="14.42578125" style="1" customWidth="1"/>
    <col min="2060" max="2060" width="12" style="1" customWidth="1"/>
    <col min="2061" max="2304" width="9.140625" style="1"/>
    <col min="2305" max="2305" width="4.42578125" style="1" customWidth="1"/>
    <col min="2306" max="2306" width="11.5703125" style="1" customWidth="1"/>
    <col min="2307" max="2307" width="40.42578125" style="1" customWidth="1"/>
    <col min="2308" max="2308" width="5.5703125" style="1" customWidth="1"/>
    <col min="2309" max="2309" width="8.5703125" style="1" customWidth="1"/>
    <col min="2310" max="2310" width="9.42578125" style="1" customWidth="1"/>
    <col min="2311" max="2311" width="12" style="1" customWidth="1"/>
    <col min="2312" max="2312" width="9.140625" style="1"/>
    <col min="2313" max="2313" width="8.5703125" style="1" customWidth="1"/>
    <col min="2314" max="2314" width="11.5703125" style="1" customWidth="1"/>
    <col min="2315" max="2315" width="14.42578125" style="1" customWidth="1"/>
    <col min="2316" max="2316" width="12" style="1" customWidth="1"/>
    <col min="2317" max="2560" width="9.140625" style="1"/>
    <col min="2561" max="2561" width="4.42578125" style="1" customWidth="1"/>
    <col min="2562" max="2562" width="11.5703125" style="1" customWidth="1"/>
    <col min="2563" max="2563" width="40.42578125" style="1" customWidth="1"/>
    <col min="2564" max="2564" width="5.5703125" style="1" customWidth="1"/>
    <col min="2565" max="2565" width="8.5703125" style="1" customWidth="1"/>
    <col min="2566" max="2566" width="9.42578125" style="1" customWidth="1"/>
    <col min="2567" max="2567" width="12" style="1" customWidth="1"/>
    <col min="2568" max="2568" width="9.140625" style="1"/>
    <col min="2569" max="2569" width="8.5703125" style="1" customWidth="1"/>
    <col min="2570" max="2570" width="11.5703125" style="1" customWidth="1"/>
    <col min="2571" max="2571" width="14.42578125" style="1" customWidth="1"/>
    <col min="2572" max="2572" width="12" style="1" customWidth="1"/>
    <col min="2573" max="2816" width="9.140625" style="1"/>
    <col min="2817" max="2817" width="4.42578125" style="1" customWidth="1"/>
    <col min="2818" max="2818" width="11.5703125" style="1" customWidth="1"/>
    <col min="2819" max="2819" width="40.42578125" style="1" customWidth="1"/>
    <col min="2820" max="2820" width="5.5703125" style="1" customWidth="1"/>
    <col min="2821" max="2821" width="8.5703125" style="1" customWidth="1"/>
    <col min="2822" max="2822" width="9.42578125" style="1" customWidth="1"/>
    <col min="2823" max="2823" width="12" style="1" customWidth="1"/>
    <col min="2824" max="2824" width="9.140625" style="1"/>
    <col min="2825" max="2825" width="8.5703125" style="1" customWidth="1"/>
    <col min="2826" max="2826" width="11.5703125" style="1" customWidth="1"/>
    <col min="2827" max="2827" width="14.42578125" style="1" customWidth="1"/>
    <col min="2828" max="2828" width="12" style="1" customWidth="1"/>
    <col min="2829" max="3072" width="9.140625" style="1"/>
    <col min="3073" max="3073" width="4.42578125" style="1" customWidth="1"/>
    <col min="3074" max="3074" width="11.5703125" style="1" customWidth="1"/>
    <col min="3075" max="3075" width="40.42578125" style="1" customWidth="1"/>
    <col min="3076" max="3076" width="5.5703125" style="1" customWidth="1"/>
    <col min="3077" max="3077" width="8.5703125" style="1" customWidth="1"/>
    <col min="3078" max="3078" width="9.42578125" style="1" customWidth="1"/>
    <col min="3079" max="3079" width="12" style="1" customWidth="1"/>
    <col min="3080" max="3080" width="9.140625" style="1"/>
    <col min="3081" max="3081" width="8.5703125" style="1" customWidth="1"/>
    <col min="3082" max="3082" width="11.5703125" style="1" customWidth="1"/>
    <col min="3083" max="3083" width="14.42578125" style="1" customWidth="1"/>
    <col min="3084" max="3084" width="12" style="1" customWidth="1"/>
    <col min="3085" max="3328" width="9.140625" style="1"/>
    <col min="3329" max="3329" width="4.42578125" style="1" customWidth="1"/>
    <col min="3330" max="3330" width="11.5703125" style="1" customWidth="1"/>
    <col min="3331" max="3331" width="40.42578125" style="1" customWidth="1"/>
    <col min="3332" max="3332" width="5.5703125" style="1" customWidth="1"/>
    <col min="3333" max="3333" width="8.5703125" style="1" customWidth="1"/>
    <col min="3334" max="3334" width="9.42578125" style="1" customWidth="1"/>
    <col min="3335" max="3335" width="12" style="1" customWidth="1"/>
    <col min="3336" max="3336" width="9.140625" style="1"/>
    <col min="3337" max="3337" width="8.5703125" style="1" customWidth="1"/>
    <col min="3338" max="3338" width="11.5703125" style="1" customWidth="1"/>
    <col min="3339" max="3339" width="14.42578125" style="1" customWidth="1"/>
    <col min="3340" max="3340" width="12" style="1" customWidth="1"/>
    <col min="3341" max="3584" width="9.140625" style="1"/>
    <col min="3585" max="3585" width="4.42578125" style="1" customWidth="1"/>
    <col min="3586" max="3586" width="11.5703125" style="1" customWidth="1"/>
    <col min="3587" max="3587" width="40.42578125" style="1" customWidth="1"/>
    <col min="3588" max="3588" width="5.5703125" style="1" customWidth="1"/>
    <col min="3589" max="3589" width="8.5703125" style="1" customWidth="1"/>
    <col min="3590" max="3590" width="9.42578125" style="1" customWidth="1"/>
    <col min="3591" max="3591" width="12" style="1" customWidth="1"/>
    <col min="3592" max="3592" width="9.140625" style="1"/>
    <col min="3593" max="3593" width="8.5703125" style="1" customWidth="1"/>
    <col min="3594" max="3594" width="11.5703125" style="1" customWidth="1"/>
    <col min="3595" max="3595" width="14.42578125" style="1" customWidth="1"/>
    <col min="3596" max="3596" width="12" style="1" customWidth="1"/>
    <col min="3597" max="3840" width="9.140625" style="1"/>
    <col min="3841" max="3841" width="4.42578125" style="1" customWidth="1"/>
    <col min="3842" max="3842" width="11.5703125" style="1" customWidth="1"/>
    <col min="3843" max="3843" width="40.42578125" style="1" customWidth="1"/>
    <col min="3844" max="3844" width="5.5703125" style="1" customWidth="1"/>
    <col min="3845" max="3845" width="8.5703125" style="1" customWidth="1"/>
    <col min="3846" max="3846" width="9.42578125" style="1" customWidth="1"/>
    <col min="3847" max="3847" width="12" style="1" customWidth="1"/>
    <col min="3848" max="3848" width="9.140625" style="1"/>
    <col min="3849" max="3849" width="8.5703125" style="1" customWidth="1"/>
    <col min="3850" max="3850" width="11.5703125" style="1" customWidth="1"/>
    <col min="3851" max="3851" width="14.42578125" style="1" customWidth="1"/>
    <col min="3852" max="3852" width="12" style="1" customWidth="1"/>
    <col min="3853" max="4096" width="9.140625" style="1"/>
    <col min="4097" max="4097" width="4.42578125" style="1" customWidth="1"/>
    <col min="4098" max="4098" width="11.5703125" style="1" customWidth="1"/>
    <col min="4099" max="4099" width="40.42578125" style="1" customWidth="1"/>
    <col min="4100" max="4100" width="5.5703125" style="1" customWidth="1"/>
    <col min="4101" max="4101" width="8.5703125" style="1" customWidth="1"/>
    <col min="4102" max="4102" width="9.42578125" style="1" customWidth="1"/>
    <col min="4103" max="4103" width="12" style="1" customWidth="1"/>
    <col min="4104" max="4104" width="9.140625" style="1"/>
    <col min="4105" max="4105" width="8.5703125" style="1" customWidth="1"/>
    <col min="4106" max="4106" width="11.5703125" style="1" customWidth="1"/>
    <col min="4107" max="4107" width="14.42578125" style="1" customWidth="1"/>
    <col min="4108" max="4108" width="12" style="1" customWidth="1"/>
    <col min="4109" max="4352" width="9.140625" style="1"/>
    <col min="4353" max="4353" width="4.42578125" style="1" customWidth="1"/>
    <col min="4354" max="4354" width="11.5703125" style="1" customWidth="1"/>
    <col min="4355" max="4355" width="40.42578125" style="1" customWidth="1"/>
    <col min="4356" max="4356" width="5.5703125" style="1" customWidth="1"/>
    <col min="4357" max="4357" width="8.5703125" style="1" customWidth="1"/>
    <col min="4358" max="4358" width="9.42578125" style="1" customWidth="1"/>
    <col min="4359" max="4359" width="12" style="1" customWidth="1"/>
    <col min="4360" max="4360" width="9.140625" style="1"/>
    <col min="4361" max="4361" width="8.5703125" style="1" customWidth="1"/>
    <col min="4362" max="4362" width="11.5703125" style="1" customWidth="1"/>
    <col min="4363" max="4363" width="14.42578125" style="1" customWidth="1"/>
    <col min="4364" max="4364" width="12" style="1" customWidth="1"/>
    <col min="4365" max="4608" width="9.140625" style="1"/>
    <col min="4609" max="4609" width="4.42578125" style="1" customWidth="1"/>
    <col min="4610" max="4610" width="11.5703125" style="1" customWidth="1"/>
    <col min="4611" max="4611" width="40.42578125" style="1" customWidth="1"/>
    <col min="4612" max="4612" width="5.5703125" style="1" customWidth="1"/>
    <col min="4613" max="4613" width="8.5703125" style="1" customWidth="1"/>
    <col min="4614" max="4614" width="9.42578125" style="1" customWidth="1"/>
    <col min="4615" max="4615" width="12" style="1" customWidth="1"/>
    <col min="4616" max="4616" width="9.140625" style="1"/>
    <col min="4617" max="4617" width="8.5703125" style="1" customWidth="1"/>
    <col min="4618" max="4618" width="11.5703125" style="1" customWidth="1"/>
    <col min="4619" max="4619" width="14.42578125" style="1" customWidth="1"/>
    <col min="4620" max="4620" width="12" style="1" customWidth="1"/>
    <col min="4621" max="4864" width="9.140625" style="1"/>
    <col min="4865" max="4865" width="4.42578125" style="1" customWidth="1"/>
    <col min="4866" max="4866" width="11.5703125" style="1" customWidth="1"/>
    <col min="4867" max="4867" width="40.42578125" style="1" customWidth="1"/>
    <col min="4868" max="4868" width="5.5703125" style="1" customWidth="1"/>
    <col min="4869" max="4869" width="8.5703125" style="1" customWidth="1"/>
    <col min="4870" max="4870" width="9.42578125" style="1" customWidth="1"/>
    <col min="4871" max="4871" width="12" style="1" customWidth="1"/>
    <col min="4872" max="4872" width="9.140625" style="1"/>
    <col min="4873" max="4873" width="8.5703125" style="1" customWidth="1"/>
    <col min="4874" max="4874" width="11.5703125" style="1" customWidth="1"/>
    <col min="4875" max="4875" width="14.42578125" style="1" customWidth="1"/>
    <col min="4876" max="4876" width="12" style="1" customWidth="1"/>
    <col min="4877" max="5120" width="9.140625" style="1"/>
    <col min="5121" max="5121" width="4.42578125" style="1" customWidth="1"/>
    <col min="5122" max="5122" width="11.5703125" style="1" customWidth="1"/>
    <col min="5123" max="5123" width="40.42578125" style="1" customWidth="1"/>
    <col min="5124" max="5124" width="5.5703125" style="1" customWidth="1"/>
    <col min="5125" max="5125" width="8.5703125" style="1" customWidth="1"/>
    <col min="5126" max="5126" width="9.42578125" style="1" customWidth="1"/>
    <col min="5127" max="5127" width="12" style="1" customWidth="1"/>
    <col min="5128" max="5128" width="9.140625" style="1"/>
    <col min="5129" max="5129" width="8.5703125" style="1" customWidth="1"/>
    <col min="5130" max="5130" width="11.5703125" style="1" customWidth="1"/>
    <col min="5131" max="5131" width="14.42578125" style="1" customWidth="1"/>
    <col min="5132" max="5132" width="12" style="1" customWidth="1"/>
    <col min="5133" max="5376" width="9.140625" style="1"/>
    <col min="5377" max="5377" width="4.42578125" style="1" customWidth="1"/>
    <col min="5378" max="5378" width="11.5703125" style="1" customWidth="1"/>
    <col min="5379" max="5379" width="40.42578125" style="1" customWidth="1"/>
    <col min="5380" max="5380" width="5.5703125" style="1" customWidth="1"/>
    <col min="5381" max="5381" width="8.5703125" style="1" customWidth="1"/>
    <col min="5382" max="5382" width="9.42578125" style="1" customWidth="1"/>
    <col min="5383" max="5383" width="12" style="1" customWidth="1"/>
    <col min="5384" max="5384" width="9.140625" style="1"/>
    <col min="5385" max="5385" width="8.5703125" style="1" customWidth="1"/>
    <col min="5386" max="5386" width="11.5703125" style="1" customWidth="1"/>
    <col min="5387" max="5387" width="14.42578125" style="1" customWidth="1"/>
    <col min="5388" max="5388" width="12" style="1" customWidth="1"/>
    <col min="5389" max="5632" width="9.140625" style="1"/>
    <col min="5633" max="5633" width="4.42578125" style="1" customWidth="1"/>
    <col min="5634" max="5634" width="11.5703125" style="1" customWidth="1"/>
    <col min="5635" max="5635" width="40.42578125" style="1" customWidth="1"/>
    <col min="5636" max="5636" width="5.5703125" style="1" customWidth="1"/>
    <col min="5637" max="5637" width="8.5703125" style="1" customWidth="1"/>
    <col min="5638" max="5638" width="9.42578125" style="1" customWidth="1"/>
    <col min="5639" max="5639" width="12" style="1" customWidth="1"/>
    <col min="5640" max="5640" width="9.140625" style="1"/>
    <col min="5641" max="5641" width="8.5703125" style="1" customWidth="1"/>
    <col min="5642" max="5642" width="11.5703125" style="1" customWidth="1"/>
    <col min="5643" max="5643" width="14.42578125" style="1" customWidth="1"/>
    <col min="5644" max="5644" width="12" style="1" customWidth="1"/>
    <col min="5645" max="5888" width="9.140625" style="1"/>
    <col min="5889" max="5889" width="4.42578125" style="1" customWidth="1"/>
    <col min="5890" max="5890" width="11.5703125" style="1" customWidth="1"/>
    <col min="5891" max="5891" width="40.42578125" style="1" customWidth="1"/>
    <col min="5892" max="5892" width="5.5703125" style="1" customWidth="1"/>
    <col min="5893" max="5893" width="8.5703125" style="1" customWidth="1"/>
    <col min="5894" max="5894" width="9.42578125" style="1" customWidth="1"/>
    <col min="5895" max="5895" width="12" style="1" customWidth="1"/>
    <col min="5896" max="5896" width="9.140625" style="1"/>
    <col min="5897" max="5897" width="8.5703125" style="1" customWidth="1"/>
    <col min="5898" max="5898" width="11.5703125" style="1" customWidth="1"/>
    <col min="5899" max="5899" width="14.42578125" style="1" customWidth="1"/>
    <col min="5900" max="5900" width="12" style="1" customWidth="1"/>
    <col min="5901" max="6144" width="9.140625" style="1"/>
    <col min="6145" max="6145" width="4.42578125" style="1" customWidth="1"/>
    <col min="6146" max="6146" width="11.5703125" style="1" customWidth="1"/>
    <col min="6147" max="6147" width="40.42578125" style="1" customWidth="1"/>
    <col min="6148" max="6148" width="5.5703125" style="1" customWidth="1"/>
    <col min="6149" max="6149" width="8.5703125" style="1" customWidth="1"/>
    <col min="6150" max="6150" width="9.42578125" style="1" customWidth="1"/>
    <col min="6151" max="6151" width="12" style="1" customWidth="1"/>
    <col min="6152" max="6152" width="9.140625" style="1"/>
    <col min="6153" max="6153" width="8.5703125" style="1" customWidth="1"/>
    <col min="6154" max="6154" width="11.5703125" style="1" customWidth="1"/>
    <col min="6155" max="6155" width="14.42578125" style="1" customWidth="1"/>
    <col min="6156" max="6156" width="12" style="1" customWidth="1"/>
    <col min="6157" max="6400" width="9.140625" style="1"/>
    <col min="6401" max="6401" width="4.42578125" style="1" customWidth="1"/>
    <col min="6402" max="6402" width="11.5703125" style="1" customWidth="1"/>
    <col min="6403" max="6403" width="40.42578125" style="1" customWidth="1"/>
    <col min="6404" max="6404" width="5.5703125" style="1" customWidth="1"/>
    <col min="6405" max="6405" width="8.5703125" style="1" customWidth="1"/>
    <col min="6406" max="6406" width="9.42578125" style="1" customWidth="1"/>
    <col min="6407" max="6407" width="12" style="1" customWidth="1"/>
    <col min="6408" max="6408" width="9.140625" style="1"/>
    <col min="6409" max="6409" width="8.5703125" style="1" customWidth="1"/>
    <col min="6410" max="6410" width="11.5703125" style="1" customWidth="1"/>
    <col min="6411" max="6411" width="14.42578125" style="1" customWidth="1"/>
    <col min="6412" max="6412" width="12" style="1" customWidth="1"/>
    <col min="6413" max="6656" width="9.140625" style="1"/>
    <col min="6657" max="6657" width="4.42578125" style="1" customWidth="1"/>
    <col min="6658" max="6658" width="11.5703125" style="1" customWidth="1"/>
    <col min="6659" max="6659" width="40.42578125" style="1" customWidth="1"/>
    <col min="6660" max="6660" width="5.5703125" style="1" customWidth="1"/>
    <col min="6661" max="6661" width="8.5703125" style="1" customWidth="1"/>
    <col min="6662" max="6662" width="9.42578125" style="1" customWidth="1"/>
    <col min="6663" max="6663" width="12" style="1" customWidth="1"/>
    <col min="6664" max="6664" width="9.140625" style="1"/>
    <col min="6665" max="6665" width="8.5703125" style="1" customWidth="1"/>
    <col min="6666" max="6666" width="11.5703125" style="1" customWidth="1"/>
    <col min="6667" max="6667" width="14.42578125" style="1" customWidth="1"/>
    <col min="6668" max="6668" width="12" style="1" customWidth="1"/>
    <col min="6669" max="6912" width="9.140625" style="1"/>
    <col min="6913" max="6913" width="4.42578125" style="1" customWidth="1"/>
    <col min="6914" max="6914" width="11.5703125" style="1" customWidth="1"/>
    <col min="6915" max="6915" width="40.42578125" style="1" customWidth="1"/>
    <col min="6916" max="6916" width="5.5703125" style="1" customWidth="1"/>
    <col min="6917" max="6917" width="8.5703125" style="1" customWidth="1"/>
    <col min="6918" max="6918" width="9.42578125" style="1" customWidth="1"/>
    <col min="6919" max="6919" width="12" style="1" customWidth="1"/>
    <col min="6920" max="6920" width="9.140625" style="1"/>
    <col min="6921" max="6921" width="8.5703125" style="1" customWidth="1"/>
    <col min="6922" max="6922" width="11.5703125" style="1" customWidth="1"/>
    <col min="6923" max="6923" width="14.42578125" style="1" customWidth="1"/>
    <col min="6924" max="6924" width="12" style="1" customWidth="1"/>
    <col min="6925" max="7168" width="9.140625" style="1"/>
    <col min="7169" max="7169" width="4.42578125" style="1" customWidth="1"/>
    <col min="7170" max="7170" width="11.5703125" style="1" customWidth="1"/>
    <col min="7171" max="7171" width="40.42578125" style="1" customWidth="1"/>
    <col min="7172" max="7172" width="5.5703125" style="1" customWidth="1"/>
    <col min="7173" max="7173" width="8.5703125" style="1" customWidth="1"/>
    <col min="7174" max="7174" width="9.42578125" style="1" customWidth="1"/>
    <col min="7175" max="7175" width="12" style="1" customWidth="1"/>
    <col min="7176" max="7176" width="9.140625" style="1"/>
    <col min="7177" max="7177" width="8.5703125" style="1" customWidth="1"/>
    <col min="7178" max="7178" width="11.5703125" style="1" customWidth="1"/>
    <col min="7179" max="7179" width="14.42578125" style="1" customWidth="1"/>
    <col min="7180" max="7180" width="12" style="1" customWidth="1"/>
    <col min="7181" max="7424" width="9.140625" style="1"/>
    <col min="7425" max="7425" width="4.42578125" style="1" customWidth="1"/>
    <col min="7426" max="7426" width="11.5703125" style="1" customWidth="1"/>
    <col min="7427" max="7427" width="40.42578125" style="1" customWidth="1"/>
    <col min="7428" max="7428" width="5.5703125" style="1" customWidth="1"/>
    <col min="7429" max="7429" width="8.5703125" style="1" customWidth="1"/>
    <col min="7430" max="7430" width="9.42578125" style="1" customWidth="1"/>
    <col min="7431" max="7431" width="12" style="1" customWidth="1"/>
    <col min="7432" max="7432" width="9.140625" style="1"/>
    <col min="7433" max="7433" width="8.5703125" style="1" customWidth="1"/>
    <col min="7434" max="7434" width="11.5703125" style="1" customWidth="1"/>
    <col min="7435" max="7435" width="14.42578125" style="1" customWidth="1"/>
    <col min="7436" max="7436" width="12" style="1" customWidth="1"/>
    <col min="7437" max="7680" width="9.140625" style="1"/>
    <col min="7681" max="7681" width="4.42578125" style="1" customWidth="1"/>
    <col min="7682" max="7682" width="11.5703125" style="1" customWidth="1"/>
    <col min="7683" max="7683" width="40.42578125" style="1" customWidth="1"/>
    <col min="7684" max="7684" width="5.5703125" style="1" customWidth="1"/>
    <col min="7685" max="7685" width="8.5703125" style="1" customWidth="1"/>
    <col min="7686" max="7686" width="9.42578125" style="1" customWidth="1"/>
    <col min="7687" max="7687" width="12" style="1" customWidth="1"/>
    <col min="7688" max="7688" width="9.140625" style="1"/>
    <col min="7689" max="7689" width="8.5703125" style="1" customWidth="1"/>
    <col min="7690" max="7690" width="11.5703125" style="1" customWidth="1"/>
    <col min="7691" max="7691" width="14.42578125" style="1" customWidth="1"/>
    <col min="7692" max="7692" width="12" style="1" customWidth="1"/>
    <col min="7693" max="7936" width="9.140625" style="1"/>
    <col min="7937" max="7937" width="4.42578125" style="1" customWidth="1"/>
    <col min="7938" max="7938" width="11.5703125" style="1" customWidth="1"/>
    <col min="7939" max="7939" width="40.42578125" style="1" customWidth="1"/>
    <col min="7940" max="7940" width="5.5703125" style="1" customWidth="1"/>
    <col min="7941" max="7941" width="8.5703125" style="1" customWidth="1"/>
    <col min="7942" max="7942" width="9.42578125" style="1" customWidth="1"/>
    <col min="7943" max="7943" width="12" style="1" customWidth="1"/>
    <col min="7944" max="7944" width="9.140625" style="1"/>
    <col min="7945" max="7945" width="8.5703125" style="1" customWidth="1"/>
    <col min="7946" max="7946" width="11.5703125" style="1" customWidth="1"/>
    <col min="7947" max="7947" width="14.42578125" style="1" customWidth="1"/>
    <col min="7948" max="7948" width="12" style="1" customWidth="1"/>
    <col min="7949" max="8192" width="9.140625" style="1"/>
    <col min="8193" max="8193" width="4.42578125" style="1" customWidth="1"/>
    <col min="8194" max="8194" width="11.5703125" style="1" customWidth="1"/>
    <col min="8195" max="8195" width="40.42578125" style="1" customWidth="1"/>
    <col min="8196" max="8196" width="5.5703125" style="1" customWidth="1"/>
    <col min="8197" max="8197" width="8.5703125" style="1" customWidth="1"/>
    <col min="8198" max="8198" width="9.42578125" style="1" customWidth="1"/>
    <col min="8199" max="8199" width="12" style="1" customWidth="1"/>
    <col min="8200" max="8200" width="9.140625" style="1"/>
    <col min="8201" max="8201" width="8.5703125" style="1" customWidth="1"/>
    <col min="8202" max="8202" width="11.5703125" style="1" customWidth="1"/>
    <col min="8203" max="8203" width="14.42578125" style="1" customWidth="1"/>
    <col min="8204" max="8204" width="12" style="1" customWidth="1"/>
    <col min="8205" max="8448" width="9.140625" style="1"/>
    <col min="8449" max="8449" width="4.42578125" style="1" customWidth="1"/>
    <col min="8450" max="8450" width="11.5703125" style="1" customWidth="1"/>
    <col min="8451" max="8451" width="40.42578125" style="1" customWidth="1"/>
    <col min="8452" max="8452" width="5.5703125" style="1" customWidth="1"/>
    <col min="8453" max="8453" width="8.5703125" style="1" customWidth="1"/>
    <col min="8454" max="8454" width="9.42578125" style="1" customWidth="1"/>
    <col min="8455" max="8455" width="12" style="1" customWidth="1"/>
    <col min="8456" max="8456" width="9.140625" style="1"/>
    <col min="8457" max="8457" width="8.5703125" style="1" customWidth="1"/>
    <col min="8458" max="8458" width="11.5703125" style="1" customWidth="1"/>
    <col min="8459" max="8459" width="14.42578125" style="1" customWidth="1"/>
    <col min="8460" max="8460" width="12" style="1" customWidth="1"/>
    <col min="8461" max="8704" width="9.140625" style="1"/>
    <col min="8705" max="8705" width="4.42578125" style="1" customWidth="1"/>
    <col min="8706" max="8706" width="11.5703125" style="1" customWidth="1"/>
    <col min="8707" max="8707" width="40.42578125" style="1" customWidth="1"/>
    <col min="8708" max="8708" width="5.5703125" style="1" customWidth="1"/>
    <col min="8709" max="8709" width="8.5703125" style="1" customWidth="1"/>
    <col min="8710" max="8710" width="9.42578125" style="1" customWidth="1"/>
    <col min="8711" max="8711" width="12" style="1" customWidth="1"/>
    <col min="8712" max="8712" width="9.140625" style="1"/>
    <col min="8713" max="8713" width="8.5703125" style="1" customWidth="1"/>
    <col min="8714" max="8714" width="11.5703125" style="1" customWidth="1"/>
    <col min="8715" max="8715" width="14.42578125" style="1" customWidth="1"/>
    <col min="8716" max="8716" width="12" style="1" customWidth="1"/>
    <col min="8717" max="8960" width="9.140625" style="1"/>
    <col min="8961" max="8961" width="4.42578125" style="1" customWidth="1"/>
    <col min="8962" max="8962" width="11.5703125" style="1" customWidth="1"/>
    <col min="8963" max="8963" width="40.42578125" style="1" customWidth="1"/>
    <col min="8964" max="8964" width="5.5703125" style="1" customWidth="1"/>
    <col min="8965" max="8965" width="8.5703125" style="1" customWidth="1"/>
    <col min="8966" max="8966" width="9.42578125" style="1" customWidth="1"/>
    <col min="8967" max="8967" width="12" style="1" customWidth="1"/>
    <col min="8968" max="8968" width="9.140625" style="1"/>
    <col min="8969" max="8969" width="8.5703125" style="1" customWidth="1"/>
    <col min="8970" max="8970" width="11.5703125" style="1" customWidth="1"/>
    <col min="8971" max="8971" width="14.42578125" style="1" customWidth="1"/>
    <col min="8972" max="8972" width="12" style="1" customWidth="1"/>
    <col min="8973" max="9216" width="9.140625" style="1"/>
    <col min="9217" max="9217" width="4.42578125" style="1" customWidth="1"/>
    <col min="9218" max="9218" width="11.5703125" style="1" customWidth="1"/>
    <col min="9219" max="9219" width="40.42578125" style="1" customWidth="1"/>
    <col min="9220" max="9220" width="5.5703125" style="1" customWidth="1"/>
    <col min="9221" max="9221" width="8.5703125" style="1" customWidth="1"/>
    <col min="9222" max="9222" width="9.42578125" style="1" customWidth="1"/>
    <col min="9223" max="9223" width="12" style="1" customWidth="1"/>
    <col min="9224" max="9224" width="9.140625" style="1"/>
    <col min="9225" max="9225" width="8.5703125" style="1" customWidth="1"/>
    <col min="9226" max="9226" width="11.5703125" style="1" customWidth="1"/>
    <col min="9227" max="9227" width="14.42578125" style="1" customWidth="1"/>
    <col min="9228" max="9228" width="12" style="1" customWidth="1"/>
    <col min="9229" max="9472" width="9.140625" style="1"/>
    <col min="9473" max="9473" width="4.42578125" style="1" customWidth="1"/>
    <col min="9474" max="9474" width="11.5703125" style="1" customWidth="1"/>
    <col min="9475" max="9475" width="40.42578125" style="1" customWidth="1"/>
    <col min="9476" max="9476" width="5.5703125" style="1" customWidth="1"/>
    <col min="9477" max="9477" width="8.5703125" style="1" customWidth="1"/>
    <col min="9478" max="9478" width="9.42578125" style="1" customWidth="1"/>
    <col min="9479" max="9479" width="12" style="1" customWidth="1"/>
    <col min="9480" max="9480" width="9.140625" style="1"/>
    <col min="9481" max="9481" width="8.5703125" style="1" customWidth="1"/>
    <col min="9482" max="9482" width="11.5703125" style="1" customWidth="1"/>
    <col min="9483" max="9483" width="14.42578125" style="1" customWidth="1"/>
    <col min="9484" max="9484" width="12" style="1" customWidth="1"/>
    <col min="9485" max="9728" width="9.140625" style="1"/>
    <col min="9729" max="9729" width="4.42578125" style="1" customWidth="1"/>
    <col min="9730" max="9730" width="11.5703125" style="1" customWidth="1"/>
    <col min="9731" max="9731" width="40.42578125" style="1" customWidth="1"/>
    <col min="9732" max="9732" width="5.5703125" style="1" customWidth="1"/>
    <col min="9733" max="9733" width="8.5703125" style="1" customWidth="1"/>
    <col min="9734" max="9734" width="9.42578125" style="1" customWidth="1"/>
    <col min="9735" max="9735" width="12" style="1" customWidth="1"/>
    <col min="9736" max="9736" width="9.140625" style="1"/>
    <col min="9737" max="9737" width="8.5703125" style="1" customWidth="1"/>
    <col min="9738" max="9738" width="11.5703125" style="1" customWidth="1"/>
    <col min="9739" max="9739" width="14.42578125" style="1" customWidth="1"/>
    <col min="9740" max="9740" width="12" style="1" customWidth="1"/>
    <col min="9741" max="9984" width="9.140625" style="1"/>
    <col min="9985" max="9985" width="4.42578125" style="1" customWidth="1"/>
    <col min="9986" max="9986" width="11.5703125" style="1" customWidth="1"/>
    <col min="9987" max="9987" width="40.42578125" style="1" customWidth="1"/>
    <col min="9988" max="9988" width="5.5703125" style="1" customWidth="1"/>
    <col min="9989" max="9989" width="8.5703125" style="1" customWidth="1"/>
    <col min="9990" max="9990" width="9.42578125" style="1" customWidth="1"/>
    <col min="9991" max="9991" width="12" style="1" customWidth="1"/>
    <col min="9992" max="9992" width="9.140625" style="1"/>
    <col min="9993" max="9993" width="8.5703125" style="1" customWidth="1"/>
    <col min="9994" max="9994" width="11.5703125" style="1" customWidth="1"/>
    <col min="9995" max="9995" width="14.42578125" style="1" customWidth="1"/>
    <col min="9996" max="9996" width="12" style="1" customWidth="1"/>
    <col min="9997" max="10240" width="9.140625" style="1"/>
    <col min="10241" max="10241" width="4.42578125" style="1" customWidth="1"/>
    <col min="10242" max="10242" width="11.5703125" style="1" customWidth="1"/>
    <col min="10243" max="10243" width="40.42578125" style="1" customWidth="1"/>
    <col min="10244" max="10244" width="5.5703125" style="1" customWidth="1"/>
    <col min="10245" max="10245" width="8.5703125" style="1" customWidth="1"/>
    <col min="10246" max="10246" width="9.42578125" style="1" customWidth="1"/>
    <col min="10247" max="10247" width="12" style="1" customWidth="1"/>
    <col min="10248" max="10248" width="9.140625" style="1"/>
    <col min="10249" max="10249" width="8.5703125" style="1" customWidth="1"/>
    <col min="10250" max="10250" width="11.5703125" style="1" customWidth="1"/>
    <col min="10251" max="10251" width="14.42578125" style="1" customWidth="1"/>
    <col min="10252" max="10252" width="12" style="1" customWidth="1"/>
    <col min="10253" max="10496" width="9.140625" style="1"/>
    <col min="10497" max="10497" width="4.42578125" style="1" customWidth="1"/>
    <col min="10498" max="10498" width="11.5703125" style="1" customWidth="1"/>
    <col min="10499" max="10499" width="40.42578125" style="1" customWidth="1"/>
    <col min="10500" max="10500" width="5.5703125" style="1" customWidth="1"/>
    <col min="10501" max="10501" width="8.5703125" style="1" customWidth="1"/>
    <col min="10502" max="10502" width="9.42578125" style="1" customWidth="1"/>
    <col min="10503" max="10503" width="12" style="1" customWidth="1"/>
    <col min="10504" max="10504" width="9.140625" style="1"/>
    <col min="10505" max="10505" width="8.5703125" style="1" customWidth="1"/>
    <col min="10506" max="10506" width="11.5703125" style="1" customWidth="1"/>
    <col min="10507" max="10507" width="14.42578125" style="1" customWidth="1"/>
    <col min="10508" max="10508" width="12" style="1" customWidth="1"/>
    <col min="10509" max="10752" width="9.140625" style="1"/>
    <col min="10753" max="10753" width="4.42578125" style="1" customWidth="1"/>
    <col min="10754" max="10754" width="11.5703125" style="1" customWidth="1"/>
    <col min="10755" max="10755" width="40.42578125" style="1" customWidth="1"/>
    <col min="10756" max="10756" width="5.5703125" style="1" customWidth="1"/>
    <col min="10757" max="10757" width="8.5703125" style="1" customWidth="1"/>
    <col min="10758" max="10758" width="9.42578125" style="1" customWidth="1"/>
    <col min="10759" max="10759" width="12" style="1" customWidth="1"/>
    <col min="10760" max="10760" width="9.140625" style="1"/>
    <col min="10761" max="10761" width="8.5703125" style="1" customWidth="1"/>
    <col min="10762" max="10762" width="11.5703125" style="1" customWidth="1"/>
    <col min="10763" max="10763" width="14.42578125" style="1" customWidth="1"/>
    <col min="10764" max="10764" width="12" style="1" customWidth="1"/>
    <col min="10765" max="11008" width="9.140625" style="1"/>
    <col min="11009" max="11009" width="4.42578125" style="1" customWidth="1"/>
    <col min="11010" max="11010" width="11.5703125" style="1" customWidth="1"/>
    <col min="11011" max="11011" width="40.42578125" style="1" customWidth="1"/>
    <col min="11012" max="11012" width="5.5703125" style="1" customWidth="1"/>
    <col min="11013" max="11013" width="8.5703125" style="1" customWidth="1"/>
    <col min="11014" max="11014" width="9.42578125" style="1" customWidth="1"/>
    <col min="11015" max="11015" width="12" style="1" customWidth="1"/>
    <col min="11016" max="11016" width="9.140625" style="1"/>
    <col min="11017" max="11017" width="8.5703125" style="1" customWidth="1"/>
    <col min="11018" max="11018" width="11.5703125" style="1" customWidth="1"/>
    <col min="11019" max="11019" width="14.42578125" style="1" customWidth="1"/>
    <col min="11020" max="11020" width="12" style="1" customWidth="1"/>
    <col min="11021" max="11264" width="9.140625" style="1"/>
    <col min="11265" max="11265" width="4.42578125" style="1" customWidth="1"/>
    <col min="11266" max="11266" width="11.5703125" style="1" customWidth="1"/>
    <col min="11267" max="11267" width="40.42578125" style="1" customWidth="1"/>
    <col min="11268" max="11268" width="5.5703125" style="1" customWidth="1"/>
    <col min="11269" max="11269" width="8.5703125" style="1" customWidth="1"/>
    <col min="11270" max="11270" width="9.42578125" style="1" customWidth="1"/>
    <col min="11271" max="11271" width="12" style="1" customWidth="1"/>
    <col min="11272" max="11272" width="9.140625" style="1"/>
    <col min="11273" max="11273" width="8.5703125" style="1" customWidth="1"/>
    <col min="11274" max="11274" width="11.5703125" style="1" customWidth="1"/>
    <col min="11275" max="11275" width="14.42578125" style="1" customWidth="1"/>
    <col min="11276" max="11276" width="12" style="1" customWidth="1"/>
    <col min="11277" max="11520" width="9.140625" style="1"/>
    <col min="11521" max="11521" width="4.42578125" style="1" customWidth="1"/>
    <col min="11522" max="11522" width="11.5703125" style="1" customWidth="1"/>
    <col min="11523" max="11523" width="40.42578125" style="1" customWidth="1"/>
    <col min="11524" max="11524" width="5.5703125" style="1" customWidth="1"/>
    <col min="11525" max="11525" width="8.5703125" style="1" customWidth="1"/>
    <col min="11526" max="11526" width="9.42578125" style="1" customWidth="1"/>
    <col min="11527" max="11527" width="12" style="1" customWidth="1"/>
    <col min="11528" max="11528" width="9.140625" style="1"/>
    <col min="11529" max="11529" width="8.5703125" style="1" customWidth="1"/>
    <col min="11530" max="11530" width="11.5703125" style="1" customWidth="1"/>
    <col min="11531" max="11531" width="14.42578125" style="1" customWidth="1"/>
    <col min="11532" max="11532" width="12" style="1" customWidth="1"/>
    <col min="11533" max="11776" width="9.140625" style="1"/>
    <col min="11777" max="11777" width="4.42578125" style="1" customWidth="1"/>
    <col min="11778" max="11778" width="11.5703125" style="1" customWidth="1"/>
    <col min="11779" max="11779" width="40.42578125" style="1" customWidth="1"/>
    <col min="11780" max="11780" width="5.5703125" style="1" customWidth="1"/>
    <col min="11781" max="11781" width="8.5703125" style="1" customWidth="1"/>
    <col min="11782" max="11782" width="9.42578125" style="1" customWidth="1"/>
    <col min="11783" max="11783" width="12" style="1" customWidth="1"/>
    <col min="11784" max="11784" width="9.140625" style="1"/>
    <col min="11785" max="11785" width="8.5703125" style="1" customWidth="1"/>
    <col min="11786" max="11786" width="11.5703125" style="1" customWidth="1"/>
    <col min="11787" max="11787" width="14.42578125" style="1" customWidth="1"/>
    <col min="11788" max="11788" width="12" style="1" customWidth="1"/>
    <col min="11789" max="12032" width="9.140625" style="1"/>
    <col min="12033" max="12033" width="4.42578125" style="1" customWidth="1"/>
    <col min="12034" max="12034" width="11.5703125" style="1" customWidth="1"/>
    <col min="12035" max="12035" width="40.42578125" style="1" customWidth="1"/>
    <col min="12036" max="12036" width="5.5703125" style="1" customWidth="1"/>
    <col min="12037" max="12037" width="8.5703125" style="1" customWidth="1"/>
    <col min="12038" max="12038" width="9.42578125" style="1" customWidth="1"/>
    <col min="12039" max="12039" width="12" style="1" customWidth="1"/>
    <col min="12040" max="12040" width="9.140625" style="1"/>
    <col min="12041" max="12041" width="8.5703125" style="1" customWidth="1"/>
    <col min="12042" max="12042" width="11.5703125" style="1" customWidth="1"/>
    <col min="12043" max="12043" width="14.42578125" style="1" customWidth="1"/>
    <col min="12044" max="12044" width="12" style="1" customWidth="1"/>
    <col min="12045" max="12288" width="9.140625" style="1"/>
    <col min="12289" max="12289" width="4.42578125" style="1" customWidth="1"/>
    <col min="12290" max="12290" width="11.5703125" style="1" customWidth="1"/>
    <col min="12291" max="12291" width="40.42578125" style="1" customWidth="1"/>
    <col min="12292" max="12292" width="5.5703125" style="1" customWidth="1"/>
    <col min="12293" max="12293" width="8.5703125" style="1" customWidth="1"/>
    <col min="12294" max="12294" width="9.42578125" style="1" customWidth="1"/>
    <col min="12295" max="12295" width="12" style="1" customWidth="1"/>
    <col min="12296" max="12296" width="9.140625" style="1"/>
    <col min="12297" max="12297" width="8.5703125" style="1" customWidth="1"/>
    <col min="12298" max="12298" width="11.5703125" style="1" customWidth="1"/>
    <col min="12299" max="12299" width="14.42578125" style="1" customWidth="1"/>
    <col min="12300" max="12300" width="12" style="1" customWidth="1"/>
    <col min="12301" max="12544" width="9.140625" style="1"/>
    <col min="12545" max="12545" width="4.42578125" style="1" customWidth="1"/>
    <col min="12546" max="12546" width="11.5703125" style="1" customWidth="1"/>
    <col min="12547" max="12547" width="40.42578125" style="1" customWidth="1"/>
    <col min="12548" max="12548" width="5.5703125" style="1" customWidth="1"/>
    <col min="12549" max="12549" width="8.5703125" style="1" customWidth="1"/>
    <col min="12550" max="12550" width="9.42578125" style="1" customWidth="1"/>
    <col min="12551" max="12551" width="12" style="1" customWidth="1"/>
    <col min="12552" max="12552" width="9.140625" style="1"/>
    <col min="12553" max="12553" width="8.5703125" style="1" customWidth="1"/>
    <col min="12554" max="12554" width="11.5703125" style="1" customWidth="1"/>
    <col min="12555" max="12555" width="14.42578125" style="1" customWidth="1"/>
    <col min="12556" max="12556" width="12" style="1" customWidth="1"/>
    <col min="12557" max="12800" width="9.140625" style="1"/>
    <col min="12801" max="12801" width="4.42578125" style="1" customWidth="1"/>
    <col min="12802" max="12802" width="11.5703125" style="1" customWidth="1"/>
    <col min="12803" max="12803" width="40.42578125" style="1" customWidth="1"/>
    <col min="12804" max="12804" width="5.5703125" style="1" customWidth="1"/>
    <col min="12805" max="12805" width="8.5703125" style="1" customWidth="1"/>
    <col min="12806" max="12806" width="9.42578125" style="1" customWidth="1"/>
    <col min="12807" max="12807" width="12" style="1" customWidth="1"/>
    <col min="12808" max="12808" width="9.140625" style="1"/>
    <col min="12809" max="12809" width="8.5703125" style="1" customWidth="1"/>
    <col min="12810" max="12810" width="11.5703125" style="1" customWidth="1"/>
    <col min="12811" max="12811" width="14.42578125" style="1" customWidth="1"/>
    <col min="12812" max="12812" width="12" style="1" customWidth="1"/>
    <col min="12813" max="13056" width="9.140625" style="1"/>
    <col min="13057" max="13057" width="4.42578125" style="1" customWidth="1"/>
    <col min="13058" max="13058" width="11.5703125" style="1" customWidth="1"/>
    <col min="13059" max="13059" width="40.42578125" style="1" customWidth="1"/>
    <col min="13060" max="13060" width="5.5703125" style="1" customWidth="1"/>
    <col min="13061" max="13061" width="8.5703125" style="1" customWidth="1"/>
    <col min="13062" max="13062" width="9.42578125" style="1" customWidth="1"/>
    <col min="13063" max="13063" width="12" style="1" customWidth="1"/>
    <col min="13064" max="13064" width="9.140625" style="1"/>
    <col min="13065" max="13065" width="8.5703125" style="1" customWidth="1"/>
    <col min="13066" max="13066" width="11.5703125" style="1" customWidth="1"/>
    <col min="13067" max="13067" width="14.42578125" style="1" customWidth="1"/>
    <col min="13068" max="13068" width="12" style="1" customWidth="1"/>
    <col min="13069" max="13312" width="9.140625" style="1"/>
    <col min="13313" max="13313" width="4.42578125" style="1" customWidth="1"/>
    <col min="13314" max="13314" width="11.5703125" style="1" customWidth="1"/>
    <col min="13315" max="13315" width="40.42578125" style="1" customWidth="1"/>
    <col min="13316" max="13316" width="5.5703125" style="1" customWidth="1"/>
    <col min="13317" max="13317" width="8.5703125" style="1" customWidth="1"/>
    <col min="13318" max="13318" width="9.42578125" style="1" customWidth="1"/>
    <col min="13319" max="13319" width="12" style="1" customWidth="1"/>
    <col min="13320" max="13320" width="9.140625" style="1"/>
    <col min="13321" max="13321" width="8.5703125" style="1" customWidth="1"/>
    <col min="13322" max="13322" width="11.5703125" style="1" customWidth="1"/>
    <col min="13323" max="13323" width="14.42578125" style="1" customWidth="1"/>
    <col min="13324" max="13324" width="12" style="1" customWidth="1"/>
    <col min="13325" max="13568" width="9.140625" style="1"/>
    <col min="13569" max="13569" width="4.42578125" style="1" customWidth="1"/>
    <col min="13570" max="13570" width="11.5703125" style="1" customWidth="1"/>
    <col min="13571" max="13571" width="40.42578125" style="1" customWidth="1"/>
    <col min="13572" max="13572" width="5.5703125" style="1" customWidth="1"/>
    <col min="13573" max="13573" width="8.5703125" style="1" customWidth="1"/>
    <col min="13574" max="13574" width="9.42578125" style="1" customWidth="1"/>
    <col min="13575" max="13575" width="12" style="1" customWidth="1"/>
    <col min="13576" max="13576" width="9.140625" style="1"/>
    <col min="13577" max="13577" width="8.5703125" style="1" customWidth="1"/>
    <col min="13578" max="13578" width="11.5703125" style="1" customWidth="1"/>
    <col min="13579" max="13579" width="14.42578125" style="1" customWidth="1"/>
    <col min="13580" max="13580" width="12" style="1" customWidth="1"/>
    <col min="13581" max="13824" width="9.140625" style="1"/>
    <col min="13825" max="13825" width="4.42578125" style="1" customWidth="1"/>
    <col min="13826" max="13826" width="11.5703125" style="1" customWidth="1"/>
    <col min="13827" max="13827" width="40.42578125" style="1" customWidth="1"/>
    <col min="13828" max="13828" width="5.5703125" style="1" customWidth="1"/>
    <col min="13829" max="13829" width="8.5703125" style="1" customWidth="1"/>
    <col min="13830" max="13830" width="9.42578125" style="1" customWidth="1"/>
    <col min="13831" max="13831" width="12" style="1" customWidth="1"/>
    <col min="13832" max="13832" width="9.140625" style="1"/>
    <col min="13833" max="13833" width="8.5703125" style="1" customWidth="1"/>
    <col min="13834" max="13834" width="11.5703125" style="1" customWidth="1"/>
    <col min="13835" max="13835" width="14.42578125" style="1" customWidth="1"/>
    <col min="13836" max="13836" width="12" style="1" customWidth="1"/>
    <col min="13837" max="14080" width="9.140625" style="1"/>
    <col min="14081" max="14081" width="4.42578125" style="1" customWidth="1"/>
    <col min="14082" max="14082" width="11.5703125" style="1" customWidth="1"/>
    <col min="14083" max="14083" width="40.42578125" style="1" customWidth="1"/>
    <col min="14084" max="14084" width="5.5703125" style="1" customWidth="1"/>
    <col min="14085" max="14085" width="8.5703125" style="1" customWidth="1"/>
    <col min="14086" max="14086" width="9.42578125" style="1" customWidth="1"/>
    <col min="14087" max="14087" width="12" style="1" customWidth="1"/>
    <col min="14088" max="14088" width="9.140625" style="1"/>
    <col min="14089" max="14089" width="8.5703125" style="1" customWidth="1"/>
    <col min="14090" max="14090" width="11.5703125" style="1" customWidth="1"/>
    <col min="14091" max="14091" width="14.42578125" style="1" customWidth="1"/>
    <col min="14092" max="14092" width="12" style="1" customWidth="1"/>
    <col min="14093" max="14336" width="9.140625" style="1"/>
    <col min="14337" max="14337" width="4.42578125" style="1" customWidth="1"/>
    <col min="14338" max="14338" width="11.5703125" style="1" customWidth="1"/>
    <col min="14339" max="14339" width="40.42578125" style="1" customWidth="1"/>
    <col min="14340" max="14340" width="5.5703125" style="1" customWidth="1"/>
    <col min="14341" max="14341" width="8.5703125" style="1" customWidth="1"/>
    <col min="14342" max="14342" width="9.42578125" style="1" customWidth="1"/>
    <col min="14343" max="14343" width="12" style="1" customWidth="1"/>
    <col min="14344" max="14344" width="9.140625" style="1"/>
    <col min="14345" max="14345" width="8.5703125" style="1" customWidth="1"/>
    <col min="14346" max="14346" width="11.5703125" style="1" customWidth="1"/>
    <col min="14347" max="14347" width="14.42578125" style="1" customWidth="1"/>
    <col min="14348" max="14348" width="12" style="1" customWidth="1"/>
    <col min="14349" max="14592" width="9.140625" style="1"/>
    <col min="14593" max="14593" width="4.42578125" style="1" customWidth="1"/>
    <col min="14594" max="14594" width="11.5703125" style="1" customWidth="1"/>
    <col min="14595" max="14595" width="40.42578125" style="1" customWidth="1"/>
    <col min="14596" max="14596" width="5.5703125" style="1" customWidth="1"/>
    <col min="14597" max="14597" width="8.5703125" style="1" customWidth="1"/>
    <col min="14598" max="14598" width="9.42578125" style="1" customWidth="1"/>
    <col min="14599" max="14599" width="12" style="1" customWidth="1"/>
    <col min="14600" max="14600" width="9.140625" style="1"/>
    <col min="14601" max="14601" width="8.5703125" style="1" customWidth="1"/>
    <col min="14602" max="14602" width="11.5703125" style="1" customWidth="1"/>
    <col min="14603" max="14603" width="14.42578125" style="1" customWidth="1"/>
    <col min="14604" max="14604" width="12" style="1" customWidth="1"/>
    <col min="14605" max="14848" width="9.140625" style="1"/>
    <col min="14849" max="14849" width="4.42578125" style="1" customWidth="1"/>
    <col min="14850" max="14850" width="11.5703125" style="1" customWidth="1"/>
    <col min="14851" max="14851" width="40.42578125" style="1" customWidth="1"/>
    <col min="14852" max="14852" width="5.5703125" style="1" customWidth="1"/>
    <col min="14853" max="14853" width="8.5703125" style="1" customWidth="1"/>
    <col min="14854" max="14854" width="9.42578125" style="1" customWidth="1"/>
    <col min="14855" max="14855" width="12" style="1" customWidth="1"/>
    <col min="14856" max="14856" width="9.140625" style="1"/>
    <col min="14857" max="14857" width="8.5703125" style="1" customWidth="1"/>
    <col min="14858" max="14858" width="11.5703125" style="1" customWidth="1"/>
    <col min="14859" max="14859" width="14.42578125" style="1" customWidth="1"/>
    <col min="14860" max="14860" width="12" style="1" customWidth="1"/>
    <col min="14861" max="15104" width="9.140625" style="1"/>
    <col min="15105" max="15105" width="4.42578125" style="1" customWidth="1"/>
    <col min="15106" max="15106" width="11.5703125" style="1" customWidth="1"/>
    <col min="15107" max="15107" width="40.42578125" style="1" customWidth="1"/>
    <col min="15108" max="15108" width="5.5703125" style="1" customWidth="1"/>
    <col min="15109" max="15109" width="8.5703125" style="1" customWidth="1"/>
    <col min="15110" max="15110" width="9.42578125" style="1" customWidth="1"/>
    <col min="15111" max="15111" width="12" style="1" customWidth="1"/>
    <col min="15112" max="15112" width="9.140625" style="1"/>
    <col min="15113" max="15113" width="8.5703125" style="1" customWidth="1"/>
    <col min="15114" max="15114" width="11.5703125" style="1" customWidth="1"/>
    <col min="15115" max="15115" width="14.42578125" style="1" customWidth="1"/>
    <col min="15116" max="15116" width="12" style="1" customWidth="1"/>
    <col min="15117" max="15360" width="9.140625" style="1"/>
    <col min="15361" max="15361" width="4.42578125" style="1" customWidth="1"/>
    <col min="15362" max="15362" width="11.5703125" style="1" customWidth="1"/>
    <col min="15363" max="15363" width="40.42578125" style="1" customWidth="1"/>
    <col min="15364" max="15364" width="5.5703125" style="1" customWidth="1"/>
    <col min="15365" max="15365" width="8.5703125" style="1" customWidth="1"/>
    <col min="15366" max="15366" width="9.42578125" style="1" customWidth="1"/>
    <col min="15367" max="15367" width="12" style="1" customWidth="1"/>
    <col min="15368" max="15368" width="9.140625" style="1"/>
    <col min="15369" max="15369" width="8.5703125" style="1" customWidth="1"/>
    <col min="15370" max="15370" width="11.5703125" style="1" customWidth="1"/>
    <col min="15371" max="15371" width="14.42578125" style="1" customWidth="1"/>
    <col min="15372" max="15372" width="12" style="1" customWidth="1"/>
    <col min="15373" max="15616" width="9.140625" style="1"/>
    <col min="15617" max="15617" width="4.42578125" style="1" customWidth="1"/>
    <col min="15618" max="15618" width="11.5703125" style="1" customWidth="1"/>
    <col min="15619" max="15619" width="40.42578125" style="1" customWidth="1"/>
    <col min="15620" max="15620" width="5.5703125" style="1" customWidth="1"/>
    <col min="15621" max="15621" width="8.5703125" style="1" customWidth="1"/>
    <col min="15622" max="15622" width="9.42578125" style="1" customWidth="1"/>
    <col min="15623" max="15623" width="12" style="1" customWidth="1"/>
    <col min="15624" max="15624" width="9.140625" style="1"/>
    <col min="15625" max="15625" width="8.5703125" style="1" customWidth="1"/>
    <col min="15626" max="15626" width="11.5703125" style="1" customWidth="1"/>
    <col min="15627" max="15627" width="14.42578125" style="1" customWidth="1"/>
    <col min="15628" max="15628" width="12" style="1" customWidth="1"/>
    <col min="15629" max="15872" width="9.140625" style="1"/>
    <col min="15873" max="15873" width="4.42578125" style="1" customWidth="1"/>
    <col min="15874" max="15874" width="11.5703125" style="1" customWidth="1"/>
    <col min="15875" max="15875" width="40.42578125" style="1" customWidth="1"/>
    <col min="15876" max="15876" width="5.5703125" style="1" customWidth="1"/>
    <col min="15877" max="15877" width="8.5703125" style="1" customWidth="1"/>
    <col min="15878" max="15878" width="9.42578125" style="1" customWidth="1"/>
    <col min="15879" max="15879" width="12" style="1" customWidth="1"/>
    <col min="15880" max="15880" width="9.140625" style="1"/>
    <col min="15881" max="15881" width="8.5703125" style="1" customWidth="1"/>
    <col min="15882" max="15882" width="11.5703125" style="1" customWidth="1"/>
    <col min="15883" max="15883" width="14.42578125" style="1" customWidth="1"/>
    <col min="15884" max="15884" width="12" style="1" customWidth="1"/>
    <col min="15885" max="16128" width="9.140625" style="1"/>
    <col min="16129" max="16129" width="4.42578125" style="1" customWidth="1"/>
    <col min="16130" max="16130" width="11.5703125" style="1" customWidth="1"/>
    <col min="16131" max="16131" width="40.42578125" style="1" customWidth="1"/>
    <col min="16132" max="16132" width="5.5703125" style="1" customWidth="1"/>
    <col min="16133" max="16133" width="8.5703125" style="1" customWidth="1"/>
    <col min="16134" max="16134" width="9.42578125" style="1" customWidth="1"/>
    <col min="16135" max="16135" width="12" style="1" customWidth="1"/>
    <col min="16136" max="16136" width="9.140625" style="1"/>
    <col min="16137" max="16137" width="8.5703125" style="1" customWidth="1"/>
    <col min="16138" max="16138" width="11.5703125" style="1" customWidth="1"/>
    <col min="16139" max="16139" width="14.42578125" style="1" customWidth="1"/>
    <col min="16140" max="16140" width="12" style="1" customWidth="1"/>
    <col min="16141" max="16384" width="9.140625" style="1"/>
  </cols>
  <sheetData>
    <row r="1" spans="1:103" ht="15.75">
      <c r="A1" s="449" t="s">
        <v>0</v>
      </c>
      <c r="B1" s="449"/>
      <c r="C1" s="449"/>
      <c r="D1" s="449"/>
      <c r="E1" s="449"/>
      <c r="F1" s="449"/>
      <c r="G1" s="449"/>
    </row>
    <row r="2" spans="1:103" ht="14.25" customHeight="1" thickBot="1">
      <c r="B2" s="3"/>
      <c r="C2" s="4"/>
      <c r="D2" s="4"/>
      <c r="E2" s="5"/>
      <c r="F2" s="6"/>
      <c r="G2" s="6"/>
      <c r="H2" s="7"/>
      <c r="I2" s="7"/>
      <c r="J2" s="7"/>
      <c r="K2" s="7"/>
    </row>
    <row r="3" spans="1:103" ht="16.5" thickTop="1">
      <c r="A3" s="450" t="s">
        <v>1</v>
      </c>
      <c r="B3" s="451"/>
      <c r="C3" s="8" t="s">
        <v>2</v>
      </c>
      <c r="D3" s="300"/>
      <c r="E3" s="10" t="s">
        <v>3</v>
      </c>
      <c r="F3" s="11"/>
      <c r="G3" s="11"/>
      <c r="H3" s="452" t="s">
        <v>3</v>
      </c>
      <c r="I3" s="11"/>
      <c r="J3" s="12"/>
      <c r="K3" s="13" t="s">
        <v>3</v>
      </c>
    </row>
    <row r="4" spans="1:103" ht="15.75" thickBot="1">
      <c r="A4" s="454" t="s">
        <v>4</v>
      </c>
      <c r="B4" s="455"/>
      <c r="C4" s="301" t="s">
        <v>732</v>
      </c>
      <c r="D4" s="7"/>
      <c r="E4" s="15"/>
      <c r="F4" s="16"/>
      <c r="G4" s="16"/>
      <c r="H4" s="453"/>
      <c r="I4" s="16"/>
      <c r="J4" s="17"/>
      <c r="K4" s="18" t="s">
        <v>3</v>
      </c>
    </row>
    <row r="5" spans="1:103" ht="14.25" thickTop="1" thickBot="1">
      <c r="A5" s="19"/>
      <c r="B5" s="20"/>
      <c r="C5" s="21"/>
      <c r="E5" s="22"/>
      <c r="F5" s="22"/>
      <c r="G5" s="22"/>
    </row>
    <row r="6" spans="1:103" ht="13.5" thickBot="1">
      <c r="A6" s="23"/>
      <c r="B6" s="24"/>
      <c r="C6" s="24"/>
      <c r="D6" s="24"/>
      <c r="E6" s="456" t="s">
        <v>3</v>
      </c>
      <c r="F6" s="457"/>
      <c r="G6" s="458"/>
      <c r="H6" s="456" t="s">
        <v>3</v>
      </c>
      <c r="I6" s="457"/>
      <c r="J6" s="457"/>
      <c r="K6" s="25" t="s">
        <v>3</v>
      </c>
    </row>
    <row r="7" spans="1:103">
      <c r="A7" s="26" t="s">
        <v>6</v>
      </c>
      <c r="B7" s="27" t="s">
        <v>7</v>
      </c>
      <c r="C7" s="27" t="s">
        <v>8</v>
      </c>
      <c r="D7" s="27" t="s">
        <v>9</v>
      </c>
      <c r="E7" s="27" t="s">
        <v>10</v>
      </c>
      <c r="F7" s="27" t="s">
        <v>11</v>
      </c>
      <c r="G7" s="28" t="s">
        <v>12</v>
      </c>
      <c r="H7" s="27" t="s">
        <v>3</v>
      </c>
      <c r="I7" s="27" t="s">
        <v>3</v>
      </c>
      <c r="J7" s="29" t="s">
        <v>3</v>
      </c>
      <c r="K7" s="30" t="s">
        <v>3</v>
      </c>
    </row>
    <row r="8" spans="1:103">
      <c r="A8" s="302" t="s">
        <v>13</v>
      </c>
      <c r="B8" s="303" t="s">
        <v>14</v>
      </c>
      <c r="C8" s="304" t="s">
        <v>15</v>
      </c>
      <c r="D8" s="34"/>
      <c r="E8" s="35"/>
      <c r="F8" s="35" t="s">
        <v>3</v>
      </c>
      <c r="G8" s="36"/>
      <c r="H8" s="37"/>
      <c r="I8" s="37"/>
      <c r="J8" s="37"/>
      <c r="K8" s="37"/>
    </row>
    <row r="9" spans="1:103">
      <c r="A9" s="39">
        <v>1</v>
      </c>
      <c r="B9" s="40" t="s">
        <v>16</v>
      </c>
      <c r="C9" s="41" t="s">
        <v>17</v>
      </c>
      <c r="D9" s="42" t="s">
        <v>18</v>
      </c>
      <c r="E9" s="43">
        <v>200</v>
      </c>
      <c r="F9" s="43" t="s">
        <v>3</v>
      </c>
      <c r="G9" s="44" t="e">
        <f>E9*F9</f>
        <v>#VALUE!</v>
      </c>
      <c r="H9" s="45" t="s">
        <v>3</v>
      </c>
      <c r="I9" s="43" t="s">
        <v>3</v>
      </c>
      <c r="J9" s="46" t="s">
        <v>3</v>
      </c>
      <c r="K9" s="46" t="s">
        <v>3</v>
      </c>
      <c r="N9" s="38">
        <v>1</v>
      </c>
    </row>
    <row r="10" spans="1:103">
      <c r="A10" s="39">
        <v>2</v>
      </c>
      <c r="B10" s="40" t="s">
        <v>370</v>
      </c>
      <c r="C10" s="41" t="s">
        <v>733</v>
      </c>
      <c r="D10" s="42" t="s">
        <v>21</v>
      </c>
      <c r="E10" s="43">
        <v>5</v>
      </c>
      <c r="F10" s="43" t="s">
        <v>3</v>
      </c>
      <c r="G10" s="44" t="e">
        <f>E10*F10</f>
        <v>#VALUE!</v>
      </c>
      <c r="H10" s="45"/>
      <c r="I10" s="43"/>
      <c r="J10" s="46"/>
      <c r="K10" s="46"/>
      <c r="N10" s="38">
        <v>2</v>
      </c>
      <c r="Z10" s="1">
        <v>1</v>
      </c>
      <c r="AA10" s="1">
        <v>1</v>
      </c>
      <c r="AB10" s="1">
        <v>1</v>
      </c>
      <c r="AY10" s="1">
        <v>1</v>
      </c>
      <c r="AZ10" s="1" t="e">
        <f>IF(AY10=1,G9,0)</f>
        <v>#VALUE!</v>
      </c>
      <c r="BA10" s="1">
        <f>IF(AY10=2,G9,0)</f>
        <v>0</v>
      </c>
      <c r="BB10" s="1">
        <f>IF(AY10=3,G9,0)</f>
        <v>0</v>
      </c>
      <c r="BC10" s="1">
        <f>IF(AY10=4,G9,0)</f>
        <v>0</v>
      </c>
      <c r="BD10" s="1">
        <f>IF(AY10=5,G9,0)</f>
        <v>0</v>
      </c>
      <c r="BZ10" s="47">
        <v>1</v>
      </c>
      <c r="CA10" s="47">
        <v>1</v>
      </c>
      <c r="CY10" s="1">
        <v>0</v>
      </c>
    </row>
    <row r="11" spans="1:103">
      <c r="A11" s="39">
        <v>3</v>
      </c>
      <c r="B11" s="40" t="s">
        <v>372</v>
      </c>
      <c r="C11" s="41" t="s">
        <v>734</v>
      </c>
      <c r="D11" s="42" t="s">
        <v>21</v>
      </c>
      <c r="E11" s="43">
        <v>5</v>
      </c>
      <c r="F11" s="43" t="s">
        <v>3</v>
      </c>
      <c r="G11" s="44" t="e">
        <f>E11*F11</f>
        <v>#VALUE!</v>
      </c>
      <c r="H11" s="45"/>
      <c r="I11" s="43"/>
      <c r="J11" s="46"/>
      <c r="K11" s="46"/>
      <c r="N11" s="38"/>
      <c r="BZ11" s="47"/>
      <c r="CA11" s="47"/>
    </row>
    <row r="12" spans="1:103">
      <c r="A12" s="39">
        <v>4</v>
      </c>
      <c r="B12" s="40" t="s">
        <v>23</v>
      </c>
      <c r="C12" s="41" t="s">
        <v>735</v>
      </c>
      <c r="D12" s="42" t="s">
        <v>25</v>
      </c>
      <c r="E12" s="43">
        <v>80.599999999999994</v>
      </c>
      <c r="F12" s="43" t="s">
        <v>3</v>
      </c>
      <c r="G12" s="44" t="e">
        <f>E12*F12</f>
        <v>#VALUE!</v>
      </c>
      <c r="H12" s="45"/>
      <c r="I12" s="43"/>
      <c r="J12" s="46"/>
      <c r="K12" s="46"/>
      <c r="N12" s="38"/>
      <c r="BZ12" s="47"/>
      <c r="CA12" s="47"/>
    </row>
    <row r="13" spans="1:103">
      <c r="A13" s="39">
        <v>5</v>
      </c>
      <c r="B13" s="40" t="s">
        <v>259</v>
      </c>
      <c r="C13" s="50" t="s">
        <v>736</v>
      </c>
      <c r="D13" s="51" t="s">
        <v>25</v>
      </c>
      <c r="E13" s="52">
        <v>1010.5</v>
      </c>
      <c r="F13" s="66" t="s">
        <v>3</v>
      </c>
      <c r="G13" s="44" t="e">
        <f>E13*F13</f>
        <v>#VALUE!</v>
      </c>
      <c r="H13" s="53" t="s">
        <v>3</v>
      </c>
      <c r="I13" s="43" t="s">
        <v>3</v>
      </c>
      <c r="J13" s="54" t="s">
        <v>3</v>
      </c>
      <c r="K13" s="55" t="s">
        <v>3</v>
      </c>
      <c r="L13" s="2" t="s">
        <v>3</v>
      </c>
      <c r="N13" s="38" t="s">
        <v>3</v>
      </c>
      <c r="O13" s="1" t="s">
        <v>3</v>
      </c>
      <c r="P13" s="1" t="s">
        <v>3</v>
      </c>
      <c r="Z13" s="1">
        <v>1</v>
      </c>
      <c r="AA13" s="1">
        <v>1</v>
      </c>
      <c r="AB13" s="1">
        <v>1</v>
      </c>
      <c r="AY13" s="1">
        <v>1</v>
      </c>
      <c r="AZ13" s="1" t="e">
        <f>IF(AY13=1,G13,0)</f>
        <v>#VALUE!</v>
      </c>
      <c r="BA13" s="1">
        <f>IF(AY13=2,G13,0)</f>
        <v>0</v>
      </c>
      <c r="BB13" s="1">
        <f>IF(AY13=3,G13,0)</f>
        <v>0</v>
      </c>
      <c r="BC13" s="1">
        <f>IF(AY13=4,G13,0)</f>
        <v>0</v>
      </c>
      <c r="BD13" s="1">
        <f>IF(AY13=5,G13,0)</f>
        <v>0</v>
      </c>
      <c r="BZ13" s="47">
        <v>1</v>
      </c>
      <c r="CA13" s="47">
        <v>1</v>
      </c>
      <c r="CY13" s="1">
        <v>0</v>
      </c>
    </row>
    <row r="14" spans="1:103">
      <c r="A14" s="305"/>
      <c r="B14" s="306"/>
      <c r="C14" s="307" t="s">
        <v>737</v>
      </c>
      <c r="D14" s="308"/>
      <c r="E14" s="309">
        <v>1010.5</v>
      </c>
      <c r="F14" s="310"/>
      <c r="G14" s="311"/>
      <c r="H14" s="312"/>
      <c r="I14" s="310"/>
      <c r="J14" s="313"/>
      <c r="K14" s="313"/>
      <c r="N14" s="38">
        <v>2</v>
      </c>
      <c r="Z14" s="1">
        <v>1</v>
      </c>
      <c r="AA14" s="1">
        <v>1</v>
      </c>
      <c r="AB14" s="1">
        <v>1</v>
      </c>
      <c r="AY14" s="1">
        <v>1</v>
      </c>
      <c r="AZ14" s="1" t="e">
        <f>IF(AY14=1,G15,0)</f>
        <v>#VALUE!</v>
      </c>
      <c r="BA14" s="1">
        <f>IF(AY14=2,G15,0)</f>
        <v>0</v>
      </c>
      <c r="BB14" s="1">
        <f>IF(AY14=3,G15,0)</f>
        <v>0</v>
      </c>
      <c r="BC14" s="1">
        <f>IF(AY14=4,G15,0)</f>
        <v>0</v>
      </c>
      <c r="BD14" s="1">
        <f>IF(AY14=5,G15,0)</f>
        <v>0</v>
      </c>
      <c r="BZ14" s="47">
        <v>1</v>
      </c>
      <c r="CA14" s="47">
        <v>1</v>
      </c>
      <c r="CY14" s="1">
        <v>0</v>
      </c>
    </row>
    <row r="15" spans="1:103">
      <c r="A15" s="39">
        <v>6</v>
      </c>
      <c r="B15" s="40" t="s">
        <v>30</v>
      </c>
      <c r="C15" s="41" t="s">
        <v>738</v>
      </c>
      <c r="D15" s="42" t="s">
        <v>25</v>
      </c>
      <c r="E15" s="43">
        <v>505.25</v>
      </c>
      <c r="F15" s="43" t="s">
        <v>3</v>
      </c>
      <c r="G15" s="44" t="e">
        <f>E15*F15</f>
        <v>#VALUE!</v>
      </c>
      <c r="H15" s="48" t="s">
        <v>3</v>
      </c>
      <c r="I15" s="43" t="s">
        <v>3</v>
      </c>
      <c r="J15" s="46" t="s">
        <v>3</v>
      </c>
      <c r="K15" s="49" t="s">
        <v>3</v>
      </c>
      <c r="N15" s="38"/>
      <c r="BZ15" s="47"/>
      <c r="CA15" s="47"/>
    </row>
    <row r="16" spans="1:103">
      <c r="A16" s="39">
        <v>7</v>
      </c>
      <c r="B16" s="40" t="s">
        <v>32</v>
      </c>
      <c r="C16" s="67" t="s">
        <v>739</v>
      </c>
      <c r="D16" s="68" t="s">
        <v>34</v>
      </c>
      <c r="E16" s="69">
        <v>1219.26</v>
      </c>
      <c r="F16" s="66" t="s">
        <v>3</v>
      </c>
      <c r="G16" s="44" t="e">
        <f>E16*F16</f>
        <v>#VALUE!</v>
      </c>
      <c r="H16" s="53" t="s">
        <v>3</v>
      </c>
      <c r="I16" s="44">
        <v>0</v>
      </c>
      <c r="J16" s="54" t="s">
        <v>3</v>
      </c>
      <c r="K16" s="70" t="s">
        <v>3</v>
      </c>
      <c r="M16" s="1" t="s">
        <v>29</v>
      </c>
      <c r="N16" s="38"/>
      <c r="BZ16" s="47"/>
      <c r="CA16" s="47"/>
    </row>
    <row r="17" spans="1:103">
      <c r="A17" s="314"/>
      <c r="B17" s="306"/>
      <c r="C17" s="307" t="s">
        <v>740</v>
      </c>
      <c r="D17" s="308"/>
      <c r="E17" s="309">
        <v>1219.26</v>
      </c>
      <c r="F17" s="310" t="s">
        <v>3</v>
      </c>
      <c r="G17" s="311"/>
      <c r="H17" s="312"/>
      <c r="I17" s="310"/>
      <c r="J17" s="313"/>
      <c r="K17" s="313"/>
      <c r="N17" s="38">
        <v>2</v>
      </c>
      <c r="Z17" s="1">
        <v>1</v>
      </c>
      <c r="AA17" s="1">
        <v>1</v>
      </c>
      <c r="AB17" s="1">
        <v>1</v>
      </c>
      <c r="AY17" s="1">
        <v>1</v>
      </c>
      <c r="AZ17" s="1" t="e">
        <f>IF(AY17=1,G19,0)</f>
        <v>#VALUE!</v>
      </c>
      <c r="BA17" s="1">
        <f>IF(AY17=2,G19,0)</f>
        <v>0</v>
      </c>
      <c r="BB17" s="1">
        <f>IF(AY17=3,G19,0)</f>
        <v>0</v>
      </c>
      <c r="BC17" s="1">
        <f>IF(AY17=4,G19,0)</f>
        <v>0</v>
      </c>
      <c r="BD17" s="1">
        <f>IF(AY17=5,G19,0)</f>
        <v>0</v>
      </c>
      <c r="BZ17" s="47">
        <v>1</v>
      </c>
      <c r="CA17" s="47">
        <v>1</v>
      </c>
      <c r="CY17" s="1">
        <v>0</v>
      </c>
    </row>
    <row r="18" spans="1:103">
      <c r="A18" s="39">
        <v>8</v>
      </c>
      <c r="B18" s="72" t="s">
        <v>387</v>
      </c>
      <c r="C18" s="89" t="s">
        <v>741</v>
      </c>
      <c r="D18" s="90" t="s">
        <v>34</v>
      </c>
      <c r="E18" s="45">
        <v>1219.26</v>
      </c>
      <c r="F18" s="66" t="s">
        <v>3</v>
      </c>
      <c r="G18" s="44" t="e">
        <f>E18*F18</f>
        <v>#VALUE!</v>
      </c>
      <c r="H18" s="48" t="s">
        <v>3</v>
      </c>
      <c r="I18" s="84">
        <v>0</v>
      </c>
      <c r="J18" s="46" t="s">
        <v>3</v>
      </c>
      <c r="K18" s="85" t="s">
        <v>3</v>
      </c>
      <c r="N18" s="38">
        <v>2</v>
      </c>
      <c r="Z18" s="1">
        <v>1</v>
      </c>
      <c r="AA18" s="1">
        <v>1</v>
      </c>
      <c r="AB18" s="1">
        <v>1</v>
      </c>
      <c r="AY18" s="1">
        <v>1</v>
      </c>
      <c r="AZ18" s="1" t="e">
        <f>IF(AY18=1,G20,0)</f>
        <v>#VALUE!</v>
      </c>
      <c r="BA18" s="1">
        <f>IF(AY18=2,G20,0)</f>
        <v>0</v>
      </c>
      <c r="BB18" s="1">
        <f>IF(AY18=3,G20,0)</f>
        <v>0</v>
      </c>
      <c r="BC18" s="1">
        <f>IF(AY18=4,G20,0)</f>
        <v>0</v>
      </c>
      <c r="BD18" s="1">
        <f>IF(AY18=5,G20,0)</f>
        <v>0</v>
      </c>
      <c r="BZ18" s="47">
        <v>1</v>
      </c>
      <c r="CA18" s="47">
        <v>1</v>
      </c>
      <c r="CY18" s="1">
        <v>0</v>
      </c>
    </row>
    <row r="19" spans="1:103">
      <c r="A19" s="39">
        <v>9</v>
      </c>
      <c r="B19" s="40" t="s">
        <v>43</v>
      </c>
      <c r="C19" s="41" t="s">
        <v>742</v>
      </c>
      <c r="D19" s="42" t="s">
        <v>25</v>
      </c>
      <c r="E19" s="43">
        <v>505.25</v>
      </c>
      <c r="F19" s="43" t="s">
        <v>3</v>
      </c>
      <c r="G19" s="44" t="e">
        <f>E19*F19</f>
        <v>#VALUE!</v>
      </c>
      <c r="H19" s="48" t="s">
        <v>3</v>
      </c>
      <c r="I19" s="43" t="s">
        <v>3</v>
      </c>
      <c r="J19" s="46" t="s">
        <v>3</v>
      </c>
      <c r="K19" s="49" t="s">
        <v>3</v>
      </c>
      <c r="N19" s="38">
        <v>2</v>
      </c>
      <c r="Z19" s="1">
        <v>1</v>
      </c>
      <c r="AA19" s="1">
        <v>1</v>
      </c>
      <c r="AB19" s="1">
        <v>1</v>
      </c>
      <c r="AY19" s="1">
        <v>1</v>
      </c>
      <c r="AZ19" s="1" t="e">
        <f>IF(AY19=1,G22,0)</f>
        <v>#VALUE!</v>
      </c>
      <c r="BA19" s="1">
        <f>IF(AY19=2,G22,0)</f>
        <v>0</v>
      </c>
      <c r="BB19" s="1">
        <f>IF(AY19=3,G22,0)</f>
        <v>0</v>
      </c>
      <c r="BC19" s="1">
        <f>IF(AY19=4,G22,0)</f>
        <v>0</v>
      </c>
      <c r="BD19" s="1">
        <f>IF(AY19=5,G22,0)</f>
        <v>0</v>
      </c>
      <c r="BZ19" s="47">
        <v>1</v>
      </c>
      <c r="CA19" s="47">
        <v>1</v>
      </c>
      <c r="CY19" s="1">
        <v>0</v>
      </c>
    </row>
    <row r="20" spans="1:103">
      <c r="A20" s="39">
        <v>10</v>
      </c>
      <c r="B20" s="40" t="s">
        <v>743</v>
      </c>
      <c r="C20" s="50" t="s">
        <v>744</v>
      </c>
      <c r="D20" s="51" t="s">
        <v>25</v>
      </c>
      <c r="E20" s="52">
        <v>883.36</v>
      </c>
      <c r="F20" s="43" t="s">
        <v>3</v>
      </c>
      <c r="G20" s="44" t="e">
        <f>E20*F20</f>
        <v>#VALUE!</v>
      </c>
      <c r="H20" s="71" t="s">
        <v>3</v>
      </c>
      <c r="I20" s="43" t="s">
        <v>3</v>
      </c>
      <c r="J20" s="54" t="s">
        <v>3</v>
      </c>
      <c r="K20" s="54" t="s">
        <v>3</v>
      </c>
      <c r="N20" s="38"/>
      <c r="BZ20" s="47"/>
      <c r="CA20" s="47"/>
    </row>
    <row r="21" spans="1:103">
      <c r="A21" s="314"/>
      <c r="B21" s="306"/>
      <c r="C21" s="307" t="s">
        <v>745</v>
      </c>
      <c r="D21" s="308"/>
      <c r="E21" s="309">
        <v>883.36</v>
      </c>
      <c r="F21" s="310" t="s">
        <v>3</v>
      </c>
      <c r="G21" s="311"/>
      <c r="H21" s="312"/>
      <c r="I21" s="310"/>
      <c r="J21" s="313"/>
      <c r="K21" s="313"/>
      <c r="N21" s="38">
        <v>2</v>
      </c>
      <c r="Z21" s="1">
        <v>1</v>
      </c>
      <c r="AA21" s="1">
        <v>1</v>
      </c>
      <c r="AB21" s="1">
        <v>1</v>
      </c>
      <c r="AY21" s="1">
        <v>1</v>
      </c>
      <c r="AZ21" s="1" t="e">
        <f>IF(AY21=1,G24,0)</f>
        <v>#VALUE!</v>
      </c>
      <c r="BA21" s="1">
        <f>IF(AY21=2,G24,0)</f>
        <v>0</v>
      </c>
      <c r="BB21" s="1">
        <f>IF(AY21=3,G24,0)</f>
        <v>0</v>
      </c>
      <c r="BC21" s="1">
        <f>IF(AY21=4,G24,0)</f>
        <v>0</v>
      </c>
      <c r="BD21" s="1">
        <f>IF(AY21=5,G24,0)</f>
        <v>0</v>
      </c>
      <c r="BZ21" s="47">
        <v>1</v>
      </c>
      <c r="CA21" s="47">
        <v>1</v>
      </c>
      <c r="CY21" s="1">
        <v>0</v>
      </c>
    </row>
    <row r="22" spans="1:103">
      <c r="A22" s="39">
        <v>11</v>
      </c>
      <c r="B22" s="72" t="s">
        <v>48</v>
      </c>
      <c r="C22" s="73" t="s">
        <v>401</v>
      </c>
      <c r="D22" s="74" t="s">
        <v>25</v>
      </c>
      <c r="E22" s="75">
        <v>883.36</v>
      </c>
      <c r="F22" s="66" t="s">
        <v>3</v>
      </c>
      <c r="G22" s="44" t="e">
        <f t="shared" ref="G22:G27" si="0">E22*F22</f>
        <v>#VALUE!</v>
      </c>
      <c r="H22" s="76" t="s">
        <v>3</v>
      </c>
      <c r="I22" s="43" t="s">
        <v>3</v>
      </c>
      <c r="J22" s="46" t="s">
        <v>3</v>
      </c>
      <c r="K22" s="46" t="s">
        <v>3</v>
      </c>
      <c r="N22" s="38">
        <v>2</v>
      </c>
      <c r="Z22" s="1">
        <v>1</v>
      </c>
      <c r="AA22" s="1">
        <v>1</v>
      </c>
      <c r="AB22" s="1">
        <v>1</v>
      </c>
      <c r="AY22" s="1">
        <v>1</v>
      </c>
      <c r="AZ22" s="1" t="e">
        <f>IF(AY22=1,G25,0)</f>
        <v>#VALUE!</v>
      </c>
      <c r="BA22" s="1">
        <f>IF(AY22=2,G25,0)</f>
        <v>0</v>
      </c>
      <c r="BB22" s="1">
        <f>IF(AY22=3,G25,0)</f>
        <v>0</v>
      </c>
      <c r="BC22" s="1">
        <f>IF(AY22=4,G25,0)</f>
        <v>0</v>
      </c>
      <c r="BD22" s="1">
        <f>IF(AY22=5,G25,0)</f>
        <v>0</v>
      </c>
      <c r="BZ22" s="47">
        <v>1</v>
      </c>
      <c r="CA22" s="47">
        <v>1</v>
      </c>
      <c r="CY22" s="1">
        <v>0</v>
      </c>
    </row>
    <row r="23" spans="1:103">
      <c r="A23" s="79">
        <v>12</v>
      </c>
      <c r="B23" s="57" t="s">
        <v>50</v>
      </c>
      <c r="C23" s="80" t="s">
        <v>51</v>
      </c>
      <c r="D23" s="81" t="s">
        <v>25</v>
      </c>
      <c r="E23" s="76">
        <v>883.36</v>
      </c>
      <c r="F23" s="71" t="s">
        <v>3</v>
      </c>
      <c r="G23" s="44" t="e">
        <f t="shared" si="0"/>
        <v>#VALUE!</v>
      </c>
      <c r="H23" s="76" t="s">
        <v>3</v>
      </c>
      <c r="I23" s="84">
        <v>0</v>
      </c>
      <c r="J23" s="46" t="s">
        <v>3</v>
      </c>
      <c r="K23" s="85" t="s">
        <v>3</v>
      </c>
      <c r="N23" s="38">
        <v>2</v>
      </c>
      <c r="Z23" s="1">
        <v>1</v>
      </c>
      <c r="AA23" s="1">
        <v>1</v>
      </c>
      <c r="AB23" s="1">
        <v>1</v>
      </c>
      <c r="AY23" s="1">
        <v>1</v>
      </c>
      <c r="AZ23" s="1" t="e">
        <f>IF(AY23=1,G26,0)</f>
        <v>#VALUE!</v>
      </c>
      <c r="BA23" s="1">
        <f>IF(AY23=2,G26,0)</f>
        <v>0</v>
      </c>
      <c r="BB23" s="1">
        <f>IF(AY23=3,G26,0)</f>
        <v>0</v>
      </c>
      <c r="BC23" s="1">
        <f>IF(AY23=4,G26,0)</f>
        <v>0</v>
      </c>
      <c r="BD23" s="1">
        <f>IF(AY23=5,G26,0)</f>
        <v>0</v>
      </c>
      <c r="BZ23" s="47">
        <v>1</v>
      </c>
      <c r="CA23" s="47">
        <v>1</v>
      </c>
      <c r="CY23" s="1">
        <v>0</v>
      </c>
    </row>
    <row r="24" spans="1:103" s="78" customFormat="1" ht="22.5">
      <c r="A24" s="39">
        <v>13</v>
      </c>
      <c r="B24" s="40" t="s">
        <v>52</v>
      </c>
      <c r="C24" s="41" t="s">
        <v>746</v>
      </c>
      <c r="D24" s="42" t="s">
        <v>25</v>
      </c>
      <c r="E24" s="43">
        <v>498.8</v>
      </c>
      <c r="F24" s="43" t="s">
        <v>3</v>
      </c>
      <c r="G24" s="44" t="e">
        <f t="shared" si="0"/>
        <v>#VALUE!</v>
      </c>
      <c r="H24" s="48" t="s">
        <v>3</v>
      </c>
      <c r="I24" s="43" t="s">
        <v>3</v>
      </c>
      <c r="J24" s="46" t="s">
        <v>3</v>
      </c>
      <c r="K24" s="49" t="s">
        <v>3</v>
      </c>
      <c r="L24" s="77"/>
    </row>
    <row r="25" spans="1:103" s="78" customFormat="1" ht="22.5">
      <c r="A25" s="39">
        <v>14</v>
      </c>
      <c r="B25" s="40" t="s">
        <v>54</v>
      </c>
      <c r="C25" s="41" t="s">
        <v>747</v>
      </c>
      <c r="D25" s="42" t="s">
        <v>25</v>
      </c>
      <c r="E25" s="43">
        <v>398.14</v>
      </c>
      <c r="F25" s="66" t="s">
        <v>3</v>
      </c>
      <c r="G25" s="44" t="e">
        <f t="shared" si="0"/>
        <v>#VALUE!</v>
      </c>
      <c r="H25" s="48" t="s">
        <v>3</v>
      </c>
      <c r="I25" s="43" t="s">
        <v>3</v>
      </c>
      <c r="J25" s="49" t="s">
        <v>3</v>
      </c>
      <c r="K25" s="49" t="s">
        <v>3</v>
      </c>
      <c r="L25" s="77"/>
    </row>
    <row r="26" spans="1:103">
      <c r="A26" s="39">
        <v>15</v>
      </c>
      <c r="B26" s="72" t="s">
        <v>56</v>
      </c>
      <c r="C26" s="73" t="s">
        <v>748</v>
      </c>
      <c r="D26" s="74" t="s">
        <v>34</v>
      </c>
      <c r="E26" s="43">
        <v>100</v>
      </c>
      <c r="F26" s="43" t="s">
        <v>3</v>
      </c>
      <c r="G26" s="44" t="e">
        <f t="shared" si="0"/>
        <v>#VALUE!</v>
      </c>
      <c r="H26" s="45" t="s">
        <v>3</v>
      </c>
      <c r="I26" s="43" t="s">
        <v>3</v>
      </c>
      <c r="J26" s="64" t="s">
        <v>3</v>
      </c>
      <c r="K26" s="64" t="s">
        <v>3</v>
      </c>
      <c r="N26" s="38"/>
      <c r="BZ26" s="47"/>
      <c r="CA26" s="47"/>
    </row>
    <row r="27" spans="1:103">
      <c r="A27" s="39">
        <v>16</v>
      </c>
      <c r="B27" s="72" t="s">
        <v>58</v>
      </c>
      <c r="C27" s="73" t="s">
        <v>290</v>
      </c>
      <c r="D27" s="74" t="s">
        <v>21</v>
      </c>
      <c r="E27" s="43">
        <v>1690</v>
      </c>
      <c r="F27" s="88" t="s">
        <v>3</v>
      </c>
      <c r="G27" s="44" t="e">
        <f t="shared" si="0"/>
        <v>#VALUE!</v>
      </c>
      <c r="H27" s="45"/>
      <c r="I27" s="43"/>
      <c r="J27" s="64"/>
      <c r="K27" s="64"/>
      <c r="N27" s="38">
        <v>4</v>
      </c>
      <c r="AZ27" s="87" t="e">
        <f>SUM(AZ9:AZ23)</f>
        <v>#VALUE!</v>
      </c>
      <c r="BA27" s="87">
        <f>SUM(BA9:BA23)</f>
        <v>0</v>
      </c>
      <c r="BB27" s="87">
        <f>SUM(BB9:BB23)</f>
        <v>0</v>
      </c>
      <c r="BC27" s="87">
        <f>SUM(BC9:BC23)</f>
        <v>0</v>
      </c>
      <c r="BD27" s="87">
        <f>SUM(BD9:BD23)</f>
        <v>0</v>
      </c>
    </row>
    <row r="28" spans="1:103">
      <c r="A28" s="39"/>
      <c r="B28" s="72"/>
      <c r="C28" s="73" t="s">
        <v>60</v>
      </c>
      <c r="D28" s="74"/>
      <c r="E28" s="43"/>
      <c r="F28" s="88"/>
      <c r="G28" s="44"/>
      <c r="H28" s="45"/>
      <c r="I28" s="43"/>
      <c r="J28" s="64"/>
      <c r="K28" s="64"/>
      <c r="N28" s="38"/>
      <c r="AZ28" s="87"/>
      <c r="BA28" s="87"/>
      <c r="BB28" s="87"/>
      <c r="BC28" s="87"/>
      <c r="BD28" s="87"/>
    </row>
    <row r="29" spans="1:103">
      <c r="A29" s="39">
        <v>17</v>
      </c>
      <c r="B29" s="72" t="s">
        <v>61</v>
      </c>
      <c r="C29" s="89" t="s">
        <v>749</v>
      </c>
      <c r="D29" s="90" t="s">
        <v>63</v>
      </c>
      <c r="E29" s="45">
        <v>669</v>
      </c>
      <c r="F29" s="91" t="s">
        <v>3</v>
      </c>
      <c r="G29" s="83" t="e">
        <f>E29*F29</f>
        <v>#VALUE!</v>
      </c>
      <c r="H29" s="45" t="s">
        <v>3</v>
      </c>
      <c r="I29" s="91" t="s">
        <v>3</v>
      </c>
      <c r="J29" s="92" t="s">
        <v>3</v>
      </c>
      <c r="K29" s="92" t="s">
        <v>3</v>
      </c>
      <c r="N29" s="38"/>
      <c r="AZ29" s="87"/>
      <c r="BA29" s="87"/>
      <c r="BB29" s="87"/>
      <c r="BC29" s="87"/>
      <c r="BD29" s="87"/>
    </row>
    <row r="30" spans="1:103">
      <c r="A30" s="39">
        <v>18</v>
      </c>
      <c r="B30" s="72" t="s">
        <v>406</v>
      </c>
      <c r="C30" s="89" t="s">
        <v>407</v>
      </c>
      <c r="D30" s="90" t="s">
        <v>98</v>
      </c>
      <c r="E30" s="45">
        <v>3</v>
      </c>
      <c r="F30" s="91" t="s">
        <v>3</v>
      </c>
      <c r="G30" s="83" t="e">
        <f>E30*F30</f>
        <v>#VALUE!</v>
      </c>
      <c r="H30" s="45" t="s">
        <v>3</v>
      </c>
      <c r="I30" s="91" t="s">
        <v>3</v>
      </c>
      <c r="J30" s="92" t="s">
        <v>3</v>
      </c>
      <c r="K30" s="92" t="s">
        <v>3</v>
      </c>
      <c r="N30" s="38">
        <v>1</v>
      </c>
    </row>
    <row r="31" spans="1:103">
      <c r="A31" s="39">
        <v>19</v>
      </c>
      <c r="B31" s="57" t="s">
        <v>750</v>
      </c>
      <c r="C31" s="80" t="s">
        <v>65</v>
      </c>
      <c r="D31" s="81" t="s">
        <v>63</v>
      </c>
      <c r="E31" s="45">
        <v>1590.05</v>
      </c>
      <c r="F31" s="315" t="s">
        <v>3</v>
      </c>
      <c r="G31" s="83" t="e">
        <f>E31*F31</f>
        <v>#VALUE!</v>
      </c>
      <c r="H31" s="45" t="s">
        <v>3</v>
      </c>
      <c r="I31" s="84">
        <v>0</v>
      </c>
      <c r="J31" s="46" t="s">
        <v>3</v>
      </c>
      <c r="K31" s="85" t="s">
        <v>3</v>
      </c>
      <c r="N31" s="38"/>
    </row>
    <row r="32" spans="1:103">
      <c r="A32" s="94"/>
      <c r="B32" s="316" t="s">
        <v>66</v>
      </c>
      <c r="C32" s="96" t="str">
        <f>CONCATENATE(B8," ",C8)</f>
        <v>1 Zemní práce</v>
      </c>
      <c r="D32" s="317"/>
      <c r="E32" s="318"/>
      <c r="F32" s="319" t="s">
        <v>3</v>
      </c>
      <c r="G32" s="320" t="e">
        <f>SUM(G8:G31)</f>
        <v>#VALUE!</v>
      </c>
      <c r="H32" s="45"/>
      <c r="I32" s="37"/>
      <c r="J32" s="101" t="s">
        <v>3</v>
      </c>
      <c r="K32" s="102" t="s">
        <v>3</v>
      </c>
      <c r="N32" s="38">
        <v>2</v>
      </c>
      <c r="Z32" s="1">
        <v>1</v>
      </c>
      <c r="AA32" s="1">
        <v>1</v>
      </c>
      <c r="AB32" s="1">
        <v>1</v>
      </c>
      <c r="AY32" s="1">
        <v>1</v>
      </c>
      <c r="AZ32" s="1" t="e">
        <f>IF(AY32=1,#REF!,0)</f>
        <v>#REF!</v>
      </c>
      <c r="BA32" s="1">
        <f>IF(AY32=2,#REF!,0)</f>
        <v>0</v>
      </c>
      <c r="BB32" s="1">
        <f>IF(AY32=3,#REF!,0)</f>
        <v>0</v>
      </c>
      <c r="BC32" s="1">
        <f>IF(AY32=4,#REF!,0)</f>
        <v>0</v>
      </c>
      <c r="BD32" s="1">
        <f>IF(AY32=5,#REF!,0)</f>
        <v>0</v>
      </c>
      <c r="BZ32" s="47">
        <v>1</v>
      </c>
      <c r="CA32" s="47">
        <v>1</v>
      </c>
      <c r="CY32" s="1">
        <v>2.3549999999995599</v>
      </c>
    </row>
    <row r="33" spans="1:103">
      <c r="A33" s="103" t="s">
        <v>13</v>
      </c>
      <c r="B33" s="104" t="s">
        <v>751</v>
      </c>
      <c r="C33" s="33" t="s">
        <v>752</v>
      </c>
      <c r="D33" s="317"/>
      <c r="E33" s="318"/>
      <c r="F33" s="318" t="s">
        <v>3</v>
      </c>
      <c r="G33" s="83" t="e">
        <f>E33*F33</f>
        <v>#VALUE!</v>
      </c>
      <c r="H33" s="45"/>
      <c r="I33" s="37"/>
      <c r="J33" s="101"/>
      <c r="K33" s="102"/>
      <c r="N33" s="38">
        <v>2</v>
      </c>
      <c r="Z33" s="1">
        <v>1</v>
      </c>
      <c r="AA33" s="1">
        <v>1</v>
      </c>
      <c r="AB33" s="1">
        <v>1</v>
      </c>
      <c r="AY33" s="1">
        <v>1</v>
      </c>
      <c r="AZ33" s="1" t="e">
        <f>IF(AY33=1,#REF!,0)</f>
        <v>#REF!</v>
      </c>
      <c r="BA33" s="1">
        <f>IF(AY33=2,#REF!,0)</f>
        <v>0</v>
      </c>
      <c r="BB33" s="1">
        <f>IF(AY33=3,#REF!,0)</f>
        <v>0</v>
      </c>
      <c r="BC33" s="1">
        <f>IF(AY33=4,#REF!,0)</f>
        <v>0</v>
      </c>
      <c r="BD33" s="1">
        <f>IF(AY33=5,#REF!,0)</f>
        <v>0</v>
      </c>
      <c r="BZ33" s="47">
        <v>1</v>
      </c>
      <c r="CA33" s="47">
        <v>1</v>
      </c>
      <c r="CY33" s="1">
        <v>5.0000000000025597E-3</v>
      </c>
    </row>
    <row r="34" spans="1:103">
      <c r="A34" s="321">
        <v>1</v>
      </c>
      <c r="B34" s="322" t="s">
        <v>753</v>
      </c>
      <c r="C34" s="323" t="s">
        <v>754</v>
      </c>
      <c r="D34" s="324" t="s">
        <v>34</v>
      </c>
      <c r="E34" s="113">
        <v>228</v>
      </c>
      <c r="F34" s="46" t="s">
        <v>3</v>
      </c>
      <c r="G34" s="83" t="e">
        <f>E34*F34</f>
        <v>#VALUE!</v>
      </c>
      <c r="H34" s="45"/>
      <c r="I34" s="37"/>
      <c r="J34" s="101" t="s">
        <v>3</v>
      </c>
      <c r="K34" s="102" t="s">
        <v>3</v>
      </c>
      <c r="N34" s="38">
        <v>4</v>
      </c>
      <c r="AZ34" s="87" t="e">
        <f>SUM(AZ30:AZ33)</f>
        <v>#REF!</v>
      </c>
      <c r="BA34" s="87">
        <f>SUM(BA30:BA33)</f>
        <v>0</v>
      </c>
      <c r="BB34" s="87">
        <f>SUM(BB30:BB33)</f>
        <v>0</v>
      </c>
      <c r="BC34" s="87">
        <f>SUM(BC30:BC33)</f>
        <v>0</v>
      </c>
      <c r="BD34" s="87">
        <f>SUM(BD30:BD33)</f>
        <v>0</v>
      </c>
    </row>
    <row r="35" spans="1:103">
      <c r="A35" s="39">
        <v>2</v>
      </c>
      <c r="B35" s="72" t="s">
        <v>755</v>
      </c>
      <c r="C35" s="323" t="s">
        <v>756</v>
      </c>
      <c r="D35" s="74" t="s">
        <v>34</v>
      </c>
      <c r="E35" s="43">
        <v>228</v>
      </c>
      <c r="F35" s="43" t="s">
        <v>3</v>
      </c>
      <c r="G35" s="44" t="e">
        <f>E35*F35</f>
        <v>#VALUE!</v>
      </c>
      <c r="H35" s="45" t="s">
        <v>3</v>
      </c>
      <c r="I35" s="43" t="s">
        <v>3</v>
      </c>
      <c r="J35" s="64" t="s">
        <v>3</v>
      </c>
      <c r="K35" s="64" t="s">
        <v>3</v>
      </c>
      <c r="N35" s="38">
        <v>1</v>
      </c>
    </row>
    <row r="36" spans="1:103">
      <c r="A36" s="121">
        <v>3</v>
      </c>
      <c r="B36" s="72" t="s">
        <v>757</v>
      </c>
      <c r="C36" s="325" t="s">
        <v>758</v>
      </c>
      <c r="D36" s="74" t="s">
        <v>34</v>
      </c>
      <c r="E36" s="75">
        <v>228</v>
      </c>
      <c r="F36" s="75" t="s">
        <v>3</v>
      </c>
      <c r="G36" s="84" t="e">
        <f>E36*F36</f>
        <v>#VALUE!</v>
      </c>
      <c r="H36" s="45" t="s">
        <v>3</v>
      </c>
      <c r="I36" s="75" t="s">
        <v>3</v>
      </c>
      <c r="J36" s="46" t="s">
        <v>3</v>
      </c>
      <c r="K36" s="46" t="s">
        <v>3</v>
      </c>
      <c r="N36" s="38"/>
      <c r="BZ36" s="47"/>
      <c r="CA36" s="47"/>
    </row>
    <row r="37" spans="1:103">
      <c r="A37" s="103" t="s">
        <v>3</v>
      </c>
      <c r="B37" s="326" t="s">
        <v>66</v>
      </c>
      <c r="C37" s="327" t="s">
        <v>759</v>
      </c>
      <c r="D37" s="328"/>
      <c r="E37" s="329"/>
      <c r="F37" s="330" t="s">
        <v>3</v>
      </c>
      <c r="G37" s="331" t="e">
        <f>SUM(G33:G36)</f>
        <v>#VALUE!</v>
      </c>
      <c r="H37" s="37"/>
      <c r="I37" s="37"/>
      <c r="J37" s="46" t="s">
        <v>3</v>
      </c>
      <c r="K37" s="46" t="s">
        <v>3</v>
      </c>
      <c r="N37" s="38">
        <v>2</v>
      </c>
      <c r="Z37" s="1">
        <v>1</v>
      </c>
      <c r="AA37" s="1">
        <v>1</v>
      </c>
      <c r="AB37" s="1">
        <v>1</v>
      </c>
      <c r="AY37" s="1">
        <v>1</v>
      </c>
      <c r="AZ37" s="1" t="e">
        <f>IF(AY37=1,#REF!,0)</f>
        <v>#REF!</v>
      </c>
      <c r="BA37" s="1">
        <f>IF(AY37=2,#REF!,0)</f>
        <v>0</v>
      </c>
      <c r="BB37" s="1">
        <f>IF(AY37=3,#REF!,0)</f>
        <v>0</v>
      </c>
      <c r="BC37" s="1">
        <f>IF(AY37=4,#REF!,0)</f>
        <v>0</v>
      </c>
      <c r="BD37" s="1">
        <f>IF(AY37=5,#REF!,0)</f>
        <v>0</v>
      </c>
      <c r="BZ37" s="47">
        <v>1</v>
      </c>
      <c r="CA37" s="47">
        <v>1</v>
      </c>
      <c r="CY37" s="1">
        <v>3.0000000000001098E-3</v>
      </c>
    </row>
    <row r="38" spans="1:103">
      <c r="A38" s="103" t="s">
        <v>13</v>
      </c>
      <c r="B38" s="104" t="s">
        <v>298</v>
      </c>
      <c r="C38" s="33" t="s">
        <v>760</v>
      </c>
      <c r="D38" s="97"/>
      <c r="E38" s="105"/>
      <c r="F38" s="105" t="s">
        <v>3</v>
      </c>
      <c r="G38" s="106"/>
      <c r="H38" s="45"/>
      <c r="I38" s="37" t="s">
        <v>761</v>
      </c>
      <c r="J38" s="46" t="s">
        <v>3</v>
      </c>
      <c r="K38" s="85" t="s">
        <v>3</v>
      </c>
      <c r="N38" s="38">
        <v>2</v>
      </c>
      <c r="Z38" s="1">
        <v>1</v>
      </c>
      <c r="AA38" s="1">
        <v>1</v>
      </c>
      <c r="AB38" s="1">
        <v>1</v>
      </c>
      <c r="AY38" s="1">
        <v>1</v>
      </c>
      <c r="AZ38" s="1" t="e">
        <f>IF(AY38=1,G47,0)</f>
        <v>#VALUE!</v>
      </c>
      <c r="BA38" s="1">
        <f>IF(AY38=2,G47,0)</f>
        <v>0</v>
      </c>
      <c r="BB38" s="1">
        <f>IF(AY38=3,G47,0)</f>
        <v>0</v>
      </c>
      <c r="BC38" s="1">
        <f>IF(AY38=4,G47,0)</f>
        <v>0</v>
      </c>
      <c r="BD38" s="1">
        <f>IF(AY38=5,G47,0)</f>
        <v>0</v>
      </c>
      <c r="BZ38" s="47">
        <v>1</v>
      </c>
      <c r="CA38" s="47">
        <v>1</v>
      </c>
      <c r="CY38" s="1">
        <v>3.0000000000001098E-3</v>
      </c>
    </row>
    <row r="39" spans="1:103">
      <c r="A39" s="39">
        <v>1</v>
      </c>
      <c r="B39" s="322" t="s">
        <v>69</v>
      </c>
      <c r="C39" s="323" t="s">
        <v>410</v>
      </c>
      <c r="D39" s="324" t="s">
        <v>25</v>
      </c>
      <c r="E39" s="113">
        <v>82.82</v>
      </c>
      <c r="F39" s="46" t="s">
        <v>3</v>
      </c>
      <c r="G39" s="44" t="e">
        <f>E39*F39</f>
        <v>#VALUE!</v>
      </c>
      <c r="H39" s="48" t="s">
        <v>3</v>
      </c>
      <c r="I39" s="46" t="s">
        <v>3</v>
      </c>
      <c r="J39" s="46" t="s">
        <v>3</v>
      </c>
      <c r="K39" s="85" t="s">
        <v>3</v>
      </c>
      <c r="N39" s="38">
        <v>2</v>
      </c>
      <c r="Z39" s="1">
        <v>1</v>
      </c>
      <c r="AA39" s="1">
        <v>1</v>
      </c>
      <c r="AB39" s="1">
        <v>1</v>
      </c>
      <c r="AY39" s="1">
        <v>1</v>
      </c>
      <c r="AZ39" s="1" t="e">
        <f>IF(AY39=1,#REF!,0)</f>
        <v>#REF!</v>
      </c>
      <c r="BA39" s="1">
        <f>IF(AY39=2,#REF!,0)</f>
        <v>0</v>
      </c>
      <c r="BB39" s="1">
        <f>IF(AY39=3,#REF!,0)</f>
        <v>0</v>
      </c>
      <c r="BC39" s="1">
        <f>IF(AY39=4,#REF!,0)</f>
        <v>0</v>
      </c>
      <c r="BD39" s="1">
        <f>IF(AY39=5,#REF!,0)</f>
        <v>0</v>
      </c>
      <c r="BZ39" s="47">
        <v>1</v>
      </c>
      <c r="CA39" s="47">
        <v>1</v>
      </c>
      <c r="CY39" s="1">
        <v>3.9999999999977796E-3</v>
      </c>
    </row>
    <row r="40" spans="1:103">
      <c r="A40" s="39">
        <v>2</v>
      </c>
      <c r="B40" s="40" t="s">
        <v>762</v>
      </c>
      <c r="C40" s="41" t="s">
        <v>763</v>
      </c>
      <c r="D40" s="42" t="s">
        <v>25</v>
      </c>
      <c r="E40" s="43">
        <v>4.91</v>
      </c>
      <c r="F40" s="43" t="s">
        <v>3</v>
      </c>
      <c r="G40" s="44" t="e">
        <f>E40*F40</f>
        <v>#VALUE!</v>
      </c>
      <c r="H40" s="112" t="s">
        <v>3</v>
      </c>
      <c r="I40" s="43" t="s">
        <v>3</v>
      </c>
      <c r="J40" s="46" t="s">
        <v>3</v>
      </c>
      <c r="K40" s="85" t="s">
        <v>3</v>
      </c>
      <c r="N40" s="38"/>
      <c r="BZ40" s="47"/>
      <c r="CA40" s="47"/>
    </row>
    <row r="41" spans="1:103">
      <c r="A41" s="39">
        <v>3</v>
      </c>
      <c r="B41" s="40" t="s">
        <v>764</v>
      </c>
      <c r="C41" s="41" t="s">
        <v>765</v>
      </c>
      <c r="D41" s="42" t="s">
        <v>34</v>
      </c>
      <c r="E41" s="43">
        <v>43.5</v>
      </c>
      <c r="F41" s="43" t="s">
        <v>3</v>
      </c>
      <c r="G41" s="44" t="e">
        <f>E41*F41</f>
        <v>#VALUE!</v>
      </c>
      <c r="H41" s="112" t="s">
        <v>3</v>
      </c>
      <c r="I41" s="43" t="s">
        <v>3</v>
      </c>
      <c r="J41" s="46" t="s">
        <v>3</v>
      </c>
      <c r="K41" s="85" t="s">
        <v>3</v>
      </c>
      <c r="N41" s="38">
        <v>2</v>
      </c>
      <c r="Z41" s="1">
        <v>3</v>
      </c>
      <c r="AA41" s="1">
        <v>1</v>
      </c>
      <c r="AB41" s="1" t="s">
        <v>88</v>
      </c>
      <c r="AY41" s="1">
        <v>1</v>
      </c>
      <c r="AZ41" s="1" t="e">
        <f>IF(AY41=1,#REF!,0)</f>
        <v>#REF!</v>
      </c>
      <c r="BA41" s="1">
        <f>IF(AY41=2,#REF!,0)</f>
        <v>0</v>
      </c>
      <c r="BB41" s="1">
        <f>IF(AY41=3,#REF!,0)</f>
        <v>0</v>
      </c>
      <c r="BC41" s="1">
        <f>IF(AY41=4,#REF!,0)</f>
        <v>0</v>
      </c>
      <c r="BD41" s="1">
        <f>IF(AY41=5,#REF!,0)</f>
        <v>0</v>
      </c>
      <c r="BZ41" s="47">
        <v>3</v>
      </c>
      <c r="CA41" s="47">
        <v>1</v>
      </c>
      <c r="CY41" s="1">
        <v>5.0000000000011403E-2</v>
      </c>
    </row>
    <row r="42" spans="1:103">
      <c r="A42" s="332" t="s">
        <v>3</v>
      </c>
      <c r="B42" s="326" t="s">
        <v>66</v>
      </c>
      <c r="C42" s="333" t="s">
        <v>766</v>
      </c>
      <c r="D42" s="328"/>
      <c r="E42" s="329"/>
      <c r="F42" s="330" t="s">
        <v>3</v>
      </c>
      <c r="G42" s="331" t="e">
        <f>SUM(G38:G41)</f>
        <v>#VALUE!</v>
      </c>
      <c r="H42" s="101"/>
      <c r="I42" s="101"/>
      <c r="J42" s="44" t="s">
        <v>3</v>
      </c>
      <c r="K42" s="49" t="s">
        <v>3</v>
      </c>
      <c r="N42" s="38">
        <v>2</v>
      </c>
      <c r="Z42" s="1">
        <v>3</v>
      </c>
      <c r="AA42" s="1">
        <v>1</v>
      </c>
      <c r="AB42" s="1" t="s">
        <v>91</v>
      </c>
      <c r="AY42" s="1">
        <v>1</v>
      </c>
      <c r="AZ42" s="1" t="e">
        <f>IF(AY42=1,G49,0)</f>
        <v>#VALUE!</v>
      </c>
      <c r="BA42" s="1">
        <f>IF(AY42=2,G49,0)</f>
        <v>0</v>
      </c>
      <c r="BB42" s="1">
        <f>IF(AY42=3,G49,0)</f>
        <v>0</v>
      </c>
      <c r="BC42" s="1">
        <f>IF(AY42=4,G49,0)</f>
        <v>0</v>
      </c>
      <c r="BD42" s="1">
        <f>IF(AY42=5,G49,0)</f>
        <v>0</v>
      </c>
      <c r="BZ42" s="47">
        <v>3</v>
      </c>
      <c r="CA42" s="47">
        <v>1</v>
      </c>
      <c r="CY42" s="1">
        <v>5.0000000000011403E-2</v>
      </c>
    </row>
    <row r="43" spans="1:103">
      <c r="A43" s="103" t="s">
        <v>13</v>
      </c>
      <c r="B43" s="334" t="s">
        <v>93</v>
      </c>
      <c r="C43" s="335" t="s">
        <v>767</v>
      </c>
      <c r="D43" s="328"/>
      <c r="E43" s="336"/>
      <c r="F43" s="336" t="s">
        <v>3</v>
      </c>
      <c r="G43" s="337"/>
      <c r="H43" s="37"/>
      <c r="I43" s="37"/>
      <c r="J43" s="46" t="s">
        <v>3</v>
      </c>
      <c r="K43" s="85" t="s">
        <v>3</v>
      </c>
      <c r="N43" s="38"/>
      <c r="BZ43" s="47"/>
      <c r="CA43" s="47"/>
    </row>
    <row r="44" spans="1:103">
      <c r="A44" s="39">
        <v>1</v>
      </c>
      <c r="B44" s="338" t="s">
        <v>108</v>
      </c>
      <c r="C44" s="122" t="s">
        <v>768</v>
      </c>
      <c r="D44" s="74" t="s">
        <v>98</v>
      </c>
      <c r="E44" s="339">
        <v>2</v>
      </c>
      <c r="F44" s="339" t="s">
        <v>3</v>
      </c>
      <c r="G44" s="46" t="e">
        <f>E44*F44</f>
        <v>#VALUE!</v>
      </c>
      <c r="H44" s="340" t="s">
        <v>3</v>
      </c>
      <c r="I44" s="75" t="s">
        <v>3</v>
      </c>
      <c r="J44" s="46" t="s">
        <v>3</v>
      </c>
      <c r="K44" s="49" t="s">
        <v>3</v>
      </c>
      <c r="N44" s="38">
        <v>2</v>
      </c>
      <c r="Z44" s="1">
        <v>3</v>
      </c>
      <c r="AA44" s="1">
        <v>1</v>
      </c>
      <c r="AB44" s="1" t="s">
        <v>99</v>
      </c>
      <c r="AY44" s="1">
        <v>1</v>
      </c>
      <c r="AZ44" s="1" t="e">
        <f>IF(AY44=1,#REF!,0)</f>
        <v>#REF!</v>
      </c>
      <c r="BA44" s="1">
        <f>IF(AY44=2,#REF!,0)</f>
        <v>0</v>
      </c>
      <c r="BB44" s="1">
        <f>IF(AY44=3,#REF!,0)</f>
        <v>0</v>
      </c>
      <c r="BC44" s="1">
        <f>IF(AY44=4,#REF!,0)</f>
        <v>0</v>
      </c>
      <c r="BD44" s="1">
        <f>IF(AY44=5,#REF!,0)</f>
        <v>0</v>
      </c>
      <c r="BZ44" s="47">
        <v>3</v>
      </c>
      <c r="CA44" s="47">
        <v>1</v>
      </c>
      <c r="CY44" s="1">
        <v>1.8599999999992199E-2</v>
      </c>
    </row>
    <row r="45" spans="1:103">
      <c r="A45" s="39">
        <v>2</v>
      </c>
      <c r="B45" s="338" t="s">
        <v>769</v>
      </c>
      <c r="C45" s="122" t="s">
        <v>770</v>
      </c>
      <c r="D45" s="74" t="s">
        <v>98</v>
      </c>
      <c r="E45" s="339">
        <v>14</v>
      </c>
      <c r="F45" s="339" t="s">
        <v>3</v>
      </c>
      <c r="G45" s="46" t="e">
        <f>E45*F45</f>
        <v>#VALUE!</v>
      </c>
      <c r="H45" s="340" t="s">
        <v>3</v>
      </c>
      <c r="I45" s="75" t="s">
        <v>3</v>
      </c>
      <c r="J45" s="46" t="s">
        <v>3</v>
      </c>
      <c r="K45" s="49" t="s">
        <v>3</v>
      </c>
      <c r="N45" s="38">
        <v>2</v>
      </c>
      <c r="Z45" s="1">
        <v>12</v>
      </c>
      <c r="AA45" s="1">
        <v>1</v>
      </c>
      <c r="AB45" s="1">
        <v>102</v>
      </c>
      <c r="AY45" s="1">
        <v>1</v>
      </c>
      <c r="AZ45" s="1" t="e">
        <f>IF(AY45=1,G56,0)</f>
        <v>#VALUE!</v>
      </c>
      <c r="BA45" s="1">
        <f>IF(AY45=2,G56,0)</f>
        <v>0</v>
      </c>
      <c r="BB45" s="1">
        <f>IF(AY45=3,G56,0)</f>
        <v>0</v>
      </c>
      <c r="BC45" s="1">
        <f>IF(AY45=4,G56,0)</f>
        <v>0</v>
      </c>
      <c r="BD45" s="1">
        <f>IF(AY45=5,G56,0)</f>
        <v>0</v>
      </c>
      <c r="BZ45" s="47">
        <v>12</v>
      </c>
      <c r="CA45" s="47">
        <v>1</v>
      </c>
      <c r="CY45" s="1">
        <v>2.9500000000012998E-2</v>
      </c>
    </row>
    <row r="46" spans="1:103">
      <c r="A46" s="39">
        <v>3</v>
      </c>
      <c r="B46" s="338" t="s">
        <v>110</v>
      </c>
      <c r="C46" s="122" t="s">
        <v>771</v>
      </c>
      <c r="D46" s="74" t="s">
        <v>98</v>
      </c>
      <c r="E46" s="339">
        <v>25</v>
      </c>
      <c r="F46" s="339" t="s">
        <v>3</v>
      </c>
      <c r="G46" s="46" t="e">
        <f>E46*F46</f>
        <v>#VALUE!</v>
      </c>
      <c r="H46" s="340" t="s">
        <v>3</v>
      </c>
      <c r="I46" s="75" t="s">
        <v>3</v>
      </c>
      <c r="J46" s="46" t="s">
        <v>3</v>
      </c>
      <c r="K46" s="49" t="s">
        <v>3</v>
      </c>
      <c r="N46" s="38">
        <v>2</v>
      </c>
      <c r="Z46" s="1">
        <v>12</v>
      </c>
      <c r="AA46" s="1">
        <v>1</v>
      </c>
      <c r="AB46" s="1">
        <v>97</v>
      </c>
      <c r="AY46" s="1">
        <v>1</v>
      </c>
      <c r="AZ46" s="1" t="e">
        <f>IF(AY46=1,#REF!,0)</f>
        <v>#REF!</v>
      </c>
      <c r="BA46" s="1">
        <f>IF(AY46=2,#REF!,0)</f>
        <v>0</v>
      </c>
      <c r="BB46" s="1">
        <f>IF(AY46=3,#REF!,0)</f>
        <v>0</v>
      </c>
      <c r="BC46" s="1">
        <f>IF(AY46=4,#REF!,0)</f>
        <v>0</v>
      </c>
      <c r="BD46" s="1">
        <f>IF(AY46=5,#REF!,0)</f>
        <v>0</v>
      </c>
      <c r="BZ46" s="47">
        <v>12</v>
      </c>
      <c r="CA46" s="47">
        <v>1</v>
      </c>
      <c r="CY46" s="1">
        <v>1.14999999999981E-2</v>
      </c>
    </row>
    <row r="47" spans="1:103" ht="12.75" customHeight="1">
      <c r="A47" s="39">
        <v>4</v>
      </c>
      <c r="B47" s="40" t="s">
        <v>112</v>
      </c>
      <c r="C47" s="41" t="s">
        <v>772</v>
      </c>
      <c r="D47" s="42" t="s">
        <v>98</v>
      </c>
      <c r="E47" s="43">
        <v>3</v>
      </c>
      <c r="F47" s="66" t="s">
        <v>3</v>
      </c>
      <c r="G47" s="44" t="e">
        <f>E47*F47</f>
        <v>#VALUE!</v>
      </c>
      <c r="H47" s="112" t="s">
        <v>3</v>
      </c>
      <c r="I47" s="43" t="s">
        <v>3</v>
      </c>
      <c r="J47" s="46"/>
      <c r="K47" s="49"/>
      <c r="N47" s="38"/>
      <c r="BZ47" s="47"/>
      <c r="CA47" s="47"/>
    </row>
    <row r="48" spans="1:103">
      <c r="A48" s="39" t="s">
        <v>3</v>
      </c>
      <c r="B48" s="40"/>
      <c r="C48" s="41" t="s">
        <v>60</v>
      </c>
      <c r="D48" s="42"/>
      <c r="E48" s="43"/>
      <c r="F48" s="43" t="s">
        <v>3</v>
      </c>
      <c r="G48" s="44"/>
      <c r="H48" s="112"/>
      <c r="I48" s="43"/>
      <c r="J48" s="46" t="s">
        <v>3</v>
      </c>
      <c r="K48" s="49" t="s">
        <v>3</v>
      </c>
      <c r="N48" s="38">
        <v>1</v>
      </c>
    </row>
    <row r="49" spans="1:103">
      <c r="A49" s="39">
        <v>5</v>
      </c>
      <c r="B49" s="40" t="s">
        <v>124</v>
      </c>
      <c r="C49" s="41" t="s">
        <v>773</v>
      </c>
      <c r="D49" s="42" t="s">
        <v>98</v>
      </c>
      <c r="E49" s="43">
        <v>3</v>
      </c>
      <c r="F49" s="43" t="s">
        <v>3</v>
      </c>
      <c r="G49" s="44" t="e">
        <f>E49*F49</f>
        <v>#VALUE!</v>
      </c>
      <c r="H49" s="112" t="s">
        <v>3</v>
      </c>
      <c r="I49" s="43" t="s">
        <v>3</v>
      </c>
      <c r="J49" s="46"/>
      <c r="K49" s="49"/>
      <c r="N49" s="38"/>
    </row>
    <row r="50" spans="1:103">
      <c r="A50" s="341">
        <v>6</v>
      </c>
      <c r="B50" s="40" t="s">
        <v>126</v>
      </c>
      <c r="C50" s="41" t="s">
        <v>774</v>
      </c>
      <c r="D50" s="42" t="s">
        <v>98</v>
      </c>
      <c r="E50" s="43">
        <v>7</v>
      </c>
      <c r="F50" s="43" t="s">
        <v>3</v>
      </c>
      <c r="G50" s="44" t="e">
        <f t="shared" ref="G50:G55" si="1">E50*F50</f>
        <v>#VALUE!</v>
      </c>
      <c r="H50" s="112"/>
      <c r="I50" s="43"/>
      <c r="J50" s="46" t="s">
        <v>3</v>
      </c>
      <c r="K50" s="49" t="s">
        <v>3</v>
      </c>
      <c r="N50" s="38">
        <v>2</v>
      </c>
      <c r="Z50" s="1">
        <v>1</v>
      </c>
      <c r="AA50" s="1">
        <v>1</v>
      </c>
      <c r="AB50" s="1">
        <v>1</v>
      </c>
      <c r="AY50" s="1">
        <v>1</v>
      </c>
      <c r="AZ50" s="1" t="e">
        <f>IF(AY50=1,#REF!,0)</f>
        <v>#REF!</v>
      </c>
      <c r="BA50" s="1">
        <f>IF(AY50=2,#REF!,0)</f>
        <v>0</v>
      </c>
      <c r="BB50" s="1">
        <f>IF(AY50=3,#REF!,0)</f>
        <v>0</v>
      </c>
      <c r="BC50" s="1">
        <f>IF(AY50=4,#REF!,0)</f>
        <v>0</v>
      </c>
      <c r="BD50" s="1">
        <f>IF(AY50=5,#REF!,0)</f>
        <v>0</v>
      </c>
      <c r="BZ50" s="47">
        <v>1</v>
      </c>
      <c r="CA50" s="47">
        <v>1</v>
      </c>
      <c r="CY50" s="1">
        <v>0</v>
      </c>
    </row>
    <row r="51" spans="1:103">
      <c r="A51" s="342">
        <v>7</v>
      </c>
      <c r="B51" s="72" t="s">
        <v>128</v>
      </c>
      <c r="C51" s="73" t="s">
        <v>775</v>
      </c>
      <c r="D51" s="74" t="s">
        <v>98</v>
      </c>
      <c r="E51" s="75">
        <v>1</v>
      </c>
      <c r="F51" s="75" t="s">
        <v>3</v>
      </c>
      <c r="G51" s="84" t="e">
        <f t="shared" si="1"/>
        <v>#VALUE!</v>
      </c>
      <c r="H51" s="340"/>
      <c r="I51" s="43"/>
      <c r="J51" s="343" t="s">
        <v>3</v>
      </c>
      <c r="K51" s="344" t="s">
        <v>3</v>
      </c>
      <c r="N51" s="38">
        <v>2</v>
      </c>
      <c r="Z51" s="1">
        <v>3</v>
      </c>
      <c r="AA51" s="1">
        <v>1</v>
      </c>
      <c r="AB51" s="1">
        <v>800243</v>
      </c>
      <c r="AY51" s="1">
        <v>1</v>
      </c>
      <c r="AZ51" s="1" t="e">
        <f>IF(AY51=1,#REF!,0)</f>
        <v>#REF!</v>
      </c>
      <c r="BA51" s="1">
        <f>IF(AY51=2,#REF!,0)</f>
        <v>0</v>
      </c>
      <c r="BB51" s="1">
        <f>IF(AY51=3,#REF!,0)</f>
        <v>0</v>
      </c>
      <c r="BC51" s="1">
        <f>IF(AY51=4,#REF!,0)</f>
        <v>0</v>
      </c>
      <c r="BD51" s="1">
        <f>IF(AY51=5,#REF!,0)</f>
        <v>0</v>
      </c>
      <c r="BZ51" s="47">
        <v>3</v>
      </c>
      <c r="CA51" s="47">
        <v>1</v>
      </c>
      <c r="CY51" s="1">
        <v>4.99999999999723E-4</v>
      </c>
    </row>
    <row r="52" spans="1:103" ht="12.6" customHeight="1">
      <c r="A52" s="345">
        <v>8</v>
      </c>
      <c r="B52" s="40" t="s">
        <v>131</v>
      </c>
      <c r="C52" s="41" t="s">
        <v>776</v>
      </c>
      <c r="D52" s="42" t="s">
        <v>98</v>
      </c>
      <c r="E52" s="43">
        <v>7</v>
      </c>
      <c r="F52" s="43" t="s">
        <v>3</v>
      </c>
      <c r="G52" s="44" t="e">
        <f t="shared" si="1"/>
        <v>#VALUE!</v>
      </c>
      <c r="H52" s="43" t="s">
        <v>3</v>
      </c>
      <c r="I52" s="43" t="s">
        <v>3</v>
      </c>
      <c r="J52" s="343" t="s">
        <v>3</v>
      </c>
      <c r="K52" s="344" t="s">
        <v>3</v>
      </c>
      <c r="N52" s="38"/>
      <c r="BZ52" s="47"/>
      <c r="CA52" s="47"/>
    </row>
    <row r="53" spans="1:103" ht="12.6" customHeight="1">
      <c r="A53" s="136">
        <v>9</v>
      </c>
      <c r="B53" s="346" t="s">
        <v>134</v>
      </c>
      <c r="C53" s="347" t="s">
        <v>777</v>
      </c>
      <c r="D53" s="348" t="s">
        <v>98</v>
      </c>
      <c r="E53" s="349">
        <v>1</v>
      </c>
      <c r="F53" s="349" t="s">
        <v>3</v>
      </c>
      <c r="G53" s="350" t="e">
        <f t="shared" si="1"/>
        <v>#VALUE!</v>
      </c>
      <c r="H53" s="349" t="s">
        <v>3</v>
      </c>
      <c r="I53" s="349" t="s">
        <v>3</v>
      </c>
      <c r="J53" s="101" t="s">
        <v>3</v>
      </c>
      <c r="K53" s="119" t="s">
        <v>3</v>
      </c>
      <c r="N53" s="38"/>
      <c r="BZ53" s="47"/>
      <c r="CA53" s="47"/>
    </row>
    <row r="54" spans="1:103">
      <c r="A54" s="136">
        <v>10</v>
      </c>
      <c r="B54" s="346" t="s">
        <v>136</v>
      </c>
      <c r="C54" s="347" t="s">
        <v>778</v>
      </c>
      <c r="D54" s="348" t="s">
        <v>98</v>
      </c>
      <c r="E54" s="349">
        <v>2</v>
      </c>
      <c r="F54" s="349" t="s">
        <v>3</v>
      </c>
      <c r="G54" s="350" t="e">
        <f t="shared" si="1"/>
        <v>#VALUE!</v>
      </c>
      <c r="H54" s="349" t="s">
        <v>3</v>
      </c>
      <c r="I54" s="349" t="s">
        <v>3</v>
      </c>
      <c r="J54" s="101" t="s">
        <v>3</v>
      </c>
      <c r="K54" s="119" t="s">
        <v>3</v>
      </c>
      <c r="N54" s="38"/>
      <c r="BZ54" s="47"/>
      <c r="CA54" s="47"/>
    </row>
    <row r="55" spans="1:103" ht="12.6" customHeight="1">
      <c r="A55" s="136">
        <v>11</v>
      </c>
      <c r="B55" s="346" t="s">
        <v>138</v>
      </c>
      <c r="C55" s="347" t="s">
        <v>779</v>
      </c>
      <c r="D55" s="348" t="s">
        <v>98</v>
      </c>
      <c r="E55" s="349">
        <v>7</v>
      </c>
      <c r="F55" s="349" t="s">
        <v>3</v>
      </c>
      <c r="G55" s="350" t="e">
        <f t="shared" si="1"/>
        <v>#VALUE!</v>
      </c>
      <c r="H55" s="349" t="s">
        <v>3</v>
      </c>
      <c r="I55" s="349" t="s">
        <v>3</v>
      </c>
      <c r="J55" s="101" t="s">
        <v>3</v>
      </c>
      <c r="K55" s="119" t="s">
        <v>3</v>
      </c>
      <c r="N55" s="38"/>
      <c r="BZ55" s="47"/>
      <c r="CA55" s="47"/>
    </row>
    <row r="56" spans="1:103" ht="12.6" customHeight="1">
      <c r="A56" s="107">
        <v>12</v>
      </c>
      <c r="B56" s="346" t="s">
        <v>140</v>
      </c>
      <c r="C56" s="347" t="s">
        <v>780</v>
      </c>
      <c r="D56" s="348" t="s">
        <v>98</v>
      </c>
      <c r="E56" s="349">
        <v>4</v>
      </c>
      <c r="F56" s="349" t="s">
        <v>3</v>
      </c>
      <c r="G56" s="350" t="e">
        <f>E56*F56</f>
        <v>#VALUE!</v>
      </c>
      <c r="H56" s="349" t="s">
        <v>3</v>
      </c>
      <c r="I56" s="349" t="s">
        <v>3</v>
      </c>
      <c r="J56" s="46">
        <f>H59*I59</f>
        <v>0</v>
      </c>
      <c r="K56" s="46">
        <f>J56-G59</f>
        <v>0</v>
      </c>
      <c r="N56" s="38"/>
      <c r="BZ56" s="47"/>
      <c r="CA56" s="47"/>
    </row>
    <row r="57" spans="1:103" ht="12.6" customHeight="1">
      <c r="A57" s="107">
        <v>13</v>
      </c>
      <c r="B57" s="346" t="s">
        <v>142</v>
      </c>
      <c r="C57" s="347" t="s">
        <v>781</v>
      </c>
      <c r="D57" s="348" t="s">
        <v>98</v>
      </c>
      <c r="E57" s="349">
        <v>5</v>
      </c>
      <c r="F57" s="349" t="s">
        <v>3</v>
      </c>
      <c r="G57" s="350" t="e">
        <f>E57*F57</f>
        <v>#VALUE!</v>
      </c>
      <c r="H57" s="349" t="s">
        <v>3</v>
      </c>
      <c r="I57" s="349" t="s">
        <v>3</v>
      </c>
      <c r="J57" s="46" t="s">
        <v>3</v>
      </c>
      <c r="K57" s="46" t="s">
        <v>3</v>
      </c>
      <c r="N57" s="38"/>
      <c r="BZ57" s="47"/>
      <c r="CA57" s="47"/>
    </row>
    <row r="58" spans="1:103" ht="12.6" customHeight="1">
      <c r="A58" s="332" t="s">
        <v>3</v>
      </c>
      <c r="B58" s="326" t="s">
        <v>66</v>
      </c>
      <c r="C58" s="333" t="str">
        <f>CONCATENATE(B43," ",C43)</f>
        <v>85 Potrubí z trub litinových TLT</v>
      </c>
      <c r="D58" s="328"/>
      <c r="E58" s="329"/>
      <c r="F58" s="330" t="s">
        <v>3</v>
      </c>
      <c r="G58" s="331" t="e">
        <f>SUM(G43:G57)</f>
        <v>#VALUE!</v>
      </c>
      <c r="H58" s="101"/>
      <c r="I58" s="101"/>
      <c r="J58" s="44" t="s">
        <v>3</v>
      </c>
      <c r="K58" s="49" t="s">
        <v>3</v>
      </c>
      <c r="N58" s="38"/>
      <c r="BZ58" s="47"/>
      <c r="CA58" s="47"/>
    </row>
    <row r="59" spans="1:103" ht="12.6" customHeight="1">
      <c r="A59" s="103" t="s">
        <v>13</v>
      </c>
      <c r="B59" s="334" t="s">
        <v>412</v>
      </c>
      <c r="C59" s="335" t="s">
        <v>413</v>
      </c>
      <c r="D59" s="328"/>
      <c r="E59" s="336"/>
      <c r="F59" s="336" t="s">
        <v>3</v>
      </c>
      <c r="G59" s="337"/>
      <c r="H59" s="37"/>
      <c r="I59" s="37"/>
      <c r="J59" s="44" t="s">
        <v>3</v>
      </c>
      <c r="K59" s="85" t="s">
        <v>3</v>
      </c>
      <c r="N59" s="38"/>
      <c r="BZ59" s="47"/>
      <c r="CA59" s="47"/>
    </row>
    <row r="60" spans="1:103" ht="12.6" customHeight="1">
      <c r="A60" s="39">
        <v>1</v>
      </c>
      <c r="B60" s="40" t="s">
        <v>782</v>
      </c>
      <c r="C60" s="41" t="s">
        <v>783</v>
      </c>
      <c r="D60" s="42" t="s">
        <v>21</v>
      </c>
      <c r="E60" s="43">
        <v>43</v>
      </c>
      <c r="F60" s="66" t="s">
        <v>3</v>
      </c>
      <c r="G60" s="44" t="e">
        <f t="shared" ref="G60:G72" si="2">E60*F60</f>
        <v>#VALUE!</v>
      </c>
      <c r="H60" s="112" t="s">
        <v>3</v>
      </c>
      <c r="I60" s="43" t="s">
        <v>3</v>
      </c>
      <c r="J60" s="44" t="s">
        <v>3</v>
      </c>
      <c r="K60" s="85" t="s">
        <v>3</v>
      </c>
      <c r="N60" s="38"/>
      <c r="BZ60" s="47"/>
      <c r="CA60" s="47"/>
    </row>
    <row r="61" spans="1:103" ht="12.6" customHeight="1">
      <c r="A61" s="39">
        <v>2</v>
      </c>
      <c r="B61" s="40" t="s">
        <v>782</v>
      </c>
      <c r="C61" s="41" t="s">
        <v>784</v>
      </c>
      <c r="D61" s="42" t="s">
        <v>21</v>
      </c>
      <c r="E61" s="43">
        <v>17.5</v>
      </c>
      <c r="F61" s="66" t="s">
        <v>3</v>
      </c>
      <c r="G61" s="44" t="e">
        <f t="shared" si="2"/>
        <v>#VALUE!</v>
      </c>
      <c r="H61" s="112" t="s">
        <v>3</v>
      </c>
      <c r="I61" s="43" t="s">
        <v>3</v>
      </c>
      <c r="J61" s="44" t="s">
        <v>3</v>
      </c>
      <c r="K61" s="85" t="s">
        <v>3</v>
      </c>
      <c r="N61" s="38"/>
      <c r="BZ61" s="47"/>
      <c r="CA61" s="47"/>
    </row>
    <row r="62" spans="1:103" ht="12.6" customHeight="1">
      <c r="A62" s="39">
        <v>3</v>
      </c>
      <c r="B62" s="40" t="s">
        <v>782</v>
      </c>
      <c r="C62" s="41" t="s">
        <v>785</v>
      </c>
      <c r="D62" s="42" t="s">
        <v>21</v>
      </c>
      <c r="E62" s="43">
        <v>768</v>
      </c>
      <c r="F62" s="66" t="s">
        <v>3</v>
      </c>
      <c r="G62" s="44" t="e">
        <f t="shared" si="2"/>
        <v>#VALUE!</v>
      </c>
      <c r="H62" s="112" t="s">
        <v>3</v>
      </c>
      <c r="I62" s="43" t="s">
        <v>3</v>
      </c>
      <c r="J62" s="44" t="s">
        <v>3</v>
      </c>
      <c r="K62" s="85" t="s">
        <v>3</v>
      </c>
      <c r="N62" s="38">
        <v>2</v>
      </c>
      <c r="Z62" s="1">
        <v>3</v>
      </c>
      <c r="AA62" s="1">
        <v>1</v>
      </c>
      <c r="AB62" s="1" t="s">
        <v>130</v>
      </c>
      <c r="AY62" s="1">
        <v>1</v>
      </c>
      <c r="AZ62" s="1" t="e">
        <f>IF(AY62=1,G74,0)</f>
        <v>#VALUE!</v>
      </c>
      <c r="BA62" s="1">
        <f>IF(AY62=2,G74,0)</f>
        <v>0</v>
      </c>
      <c r="BB62" s="1">
        <f>IF(AY62=3,G74,0)</f>
        <v>0</v>
      </c>
      <c r="BC62" s="1">
        <f>IF(AY62=4,G74,0)</f>
        <v>0</v>
      </c>
      <c r="BD62" s="1">
        <f>IF(AY62=5,G74,0)</f>
        <v>0</v>
      </c>
      <c r="BZ62" s="47">
        <v>3</v>
      </c>
      <c r="CA62" s="47">
        <v>1</v>
      </c>
      <c r="CY62" s="1">
        <v>3.4099999999987998E-3</v>
      </c>
    </row>
    <row r="63" spans="1:103">
      <c r="A63" s="39">
        <v>4</v>
      </c>
      <c r="B63" s="40" t="s">
        <v>786</v>
      </c>
      <c r="C63" s="41" t="s">
        <v>787</v>
      </c>
      <c r="D63" s="42" t="s">
        <v>98</v>
      </c>
      <c r="E63" s="43">
        <v>5</v>
      </c>
      <c r="F63" s="66" t="s">
        <v>3</v>
      </c>
      <c r="G63" s="44" t="e">
        <f>E63*F63</f>
        <v>#VALUE!</v>
      </c>
      <c r="H63" s="112" t="s">
        <v>3</v>
      </c>
      <c r="I63" s="43" t="s">
        <v>3</v>
      </c>
      <c r="J63" s="44" t="s">
        <v>3</v>
      </c>
      <c r="K63" s="85" t="s">
        <v>3</v>
      </c>
      <c r="N63" s="38"/>
      <c r="BZ63" s="47"/>
      <c r="CA63" s="47"/>
    </row>
    <row r="64" spans="1:103">
      <c r="A64" s="39">
        <v>5</v>
      </c>
      <c r="B64" s="40" t="s">
        <v>786</v>
      </c>
      <c r="C64" s="41" t="s">
        <v>788</v>
      </c>
      <c r="D64" s="42" t="s">
        <v>98</v>
      </c>
      <c r="E64" s="43">
        <v>3</v>
      </c>
      <c r="F64" s="66" t="s">
        <v>3</v>
      </c>
      <c r="G64" s="44" t="e">
        <f>E64*F64</f>
        <v>#VALUE!</v>
      </c>
      <c r="H64" s="112" t="s">
        <v>3</v>
      </c>
      <c r="I64" s="43" t="s">
        <v>3</v>
      </c>
      <c r="J64" s="44" t="s">
        <v>3</v>
      </c>
      <c r="K64" s="85" t="s">
        <v>3</v>
      </c>
      <c r="N64" s="38">
        <v>4</v>
      </c>
      <c r="AZ64" s="87" t="e">
        <f>SUM(AZ48:AZ62)</f>
        <v>#REF!</v>
      </c>
      <c r="BA64" s="87">
        <f>SUM(BA48:BA62)</f>
        <v>0</v>
      </c>
      <c r="BB64" s="87">
        <f>SUM(BB48:BB62)</f>
        <v>0</v>
      </c>
      <c r="BC64" s="87">
        <f>SUM(BC48:BC62)</f>
        <v>0</v>
      </c>
      <c r="BD64" s="87">
        <f>SUM(BD48:BD62)</f>
        <v>0</v>
      </c>
    </row>
    <row r="65" spans="1:103" ht="12.6" customHeight="1">
      <c r="A65" s="39">
        <v>6</v>
      </c>
      <c r="B65" s="40" t="s">
        <v>789</v>
      </c>
      <c r="C65" s="41" t="s">
        <v>790</v>
      </c>
      <c r="D65" s="42" t="s">
        <v>98</v>
      </c>
      <c r="E65" s="43">
        <v>3</v>
      </c>
      <c r="F65" s="66" t="s">
        <v>3</v>
      </c>
      <c r="G65" s="44" t="e">
        <f>E65*F65</f>
        <v>#VALUE!</v>
      </c>
      <c r="H65" s="112" t="s">
        <v>3</v>
      </c>
      <c r="I65" s="43" t="s">
        <v>3</v>
      </c>
      <c r="J65" s="44" t="s">
        <v>3</v>
      </c>
      <c r="K65" s="85" t="s">
        <v>3</v>
      </c>
      <c r="N65" s="38">
        <v>1</v>
      </c>
    </row>
    <row r="66" spans="1:103" ht="12.6" customHeight="1">
      <c r="A66" s="39">
        <v>7</v>
      </c>
      <c r="B66" s="40" t="s">
        <v>791</v>
      </c>
      <c r="C66" s="41" t="s">
        <v>792</v>
      </c>
      <c r="D66" s="42" t="s">
        <v>98</v>
      </c>
      <c r="E66" s="43">
        <v>188</v>
      </c>
      <c r="F66" s="66" t="s">
        <v>3</v>
      </c>
      <c r="G66" s="44" t="e">
        <f t="shared" si="2"/>
        <v>#VALUE!</v>
      </c>
      <c r="H66" s="112" t="s">
        <v>3</v>
      </c>
      <c r="I66" s="43" t="s">
        <v>3</v>
      </c>
      <c r="J66" s="44" t="s">
        <v>3</v>
      </c>
      <c r="K66" s="85" t="s">
        <v>3</v>
      </c>
      <c r="N66" s="38">
        <v>2</v>
      </c>
      <c r="Z66" s="1">
        <v>1</v>
      </c>
      <c r="AA66" s="1">
        <v>1</v>
      </c>
      <c r="AB66" s="1">
        <v>1</v>
      </c>
      <c r="AY66" s="1">
        <v>1</v>
      </c>
      <c r="AZ66" s="1" t="e">
        <f>IF(AY66=1,G92,0)</f>
        <v>#VALUE!</v>
      </c>
      <c r="BA66" s="1">
        <f>IF(AY66=2,G92,0)</f>
        <v>0</v>
      </c>
      <c r="BB66" s="1">
        <f>IF(AY66=3,G92,0)</f>
        <v>0</v>
      </c>
      <c r="BC66" s="1">
        <f>IF(AY66=4,G92,0)</f>
        <v>0</v>
      </c>
      <c r="BD66" s="1">
        <f>IF(AY66=5,G92,0)</f>
        <v>0</v>
      </c>
      <c r="BZ66" s="47">
        <v>1</v>
      </c>
      <c r="CA66" s="47">
        <v>1</v>
      </c>
      <c r="CY66" s="1">
        <v>3.0000000000001098E-3</v>
      </c>
    </row>
    <row r="67" spans="1:103" ht="12.6" customHeight="1">
      <c r="A67" s="121">
        <v>8</v>
      </c>
      <c r="B67" s="72" t="s">
        <v>793</v>
      </c>
      <c r="C67" s="73" t="s">
        <v>794</v>
      </c>
      <c r="D67" s="74" t="s">
        <v>98</v>
      </c>
      <c r="E67" s="75">
        <v>14</v>
      </c>
      <c r="F67" s="339" t="s">
        <v>3</v>
      </c>
      <c r="G67" s="84" t="e">
        <f t="shared" si="2"/>
        <v>#VALUE!</v>
      </c>
      <c r="H67" s="340" t="s">
        <v>3</v>
      </c>
      <c r="I67" s="75" t="s">
        <v>3</v>
      </c>
      <c r="J67" s="84" t="s">
        <v>3</v>
      </c>
      <c r="K67" s="85" t="s">
        <v>3</v>
      </c>
      <c r="N67" s="38">
        <v>2</v>
      </c>
      <c r="Z67" s="1">
        <v>1</v>
      </c>
      <c r="AA67" s="1">
        <v>1</v>
      </c>
      <c r="AB67" s="1">
        <v>1</v>
      </c>
      <c r="AY67" s="1">
        <v>1</v>
      </c>
      <c r="AZ67" s="1" t="e">
        <f>IF(AY67=1,#REF!,0)</f>
        <v>#REF!</v>
      </c>
      <c r="BA67" s="1">
        <f>IF(AY67=2,#REF!,0)</f>
        <v>0</v>
      </c>
      <c r="BB67" s="1">
        <f>IF(AY67=3,#REF!,0)</f>
        <v>0</v>
      </c>
      <c r="BC67" s="1">
        <f>IF(AY67=4,#REF!,0)</f>
        <v>0</v>
      </c>
      <c r="BD67" s="1">
        <f>IF(AY67=5,#REF!,0)</f>
        <v>0</v>
      </c>
      <c r="BZ67" s="47">
        <v>1</v>
      </c>
      <c r="CA67" s="47">
        <v>1</v>
      </c>
      <c r="CY67" s="1">
        <v>0</v>
      </c>
    </row>
    <row r="68" spans="1:103" ht="12.6" customHeight="1">
      <c r="A68" s="39">
        <v>9</v>
      </c>
      <c r="B68" s="40" t="s">
        <v>795</v>
      </c>
      <c r="C68" s="41" t="s">
        <v>796</v>
      </c>
      <c r="D68" s="42" t="s">
        <v>98</v>
      </c>
      <c r="E68" s="43">
        <v>12</v>
      </c>
      <c r="F68" s="66" t="s">
        <v>3</v>
      </c>
      <c r="G68" s="44" t="e">
        <f>E68*F68</f>
        <v>#VALUE!</v>
      </c>
      <c r="H68" s="112" t="s">
        <v>3</v>
      </c>
      <c r="I68" s="43" t="s">
        <v>3</v>
      </c>
      <c r="J68" s="44" t="s">
        <v>3</v>
      </c>
      <c r="K68" s="85" t="s">
        <v>3</v>
      </c>
      <c r="N68" s="38">
        <v>2</v>
      </c>
      <c r="Z68" s="1">
        <v>1</v>
      </c>
      <c r="AA68" s="1">
        <v>1</v>
      </c>
      <c r="AB68" s="1">
        <v>1</v>
      </c>
      <c r="AY68" s="1">
        <v>1</v>
      </c>
      <c r="AZ68" s="1" t="e">
        <f>IF(AY68=1,G98,0)</f>
        <v>#VALUE!</v>
      </c>
      <c r="BA68" s="1">
        <f>IF(AY68=2,G98,0)</f>
        <v>0</v>
      </c>
      <c r="BB68" s="1">
        <f>IF(AY68=3,G98,0)</f>
        <v>0</v>
      </c>
      <c r="BC68" s="1">
        <f>IF(AY68=4,G98,0)</f>
        <v>0</v>
      </c>
      <c r="BD68" s="1">
        <f>IF(AY68=5,G98,0)</f>
        <v>0</v>
      </c>
      <c r="BZ68" s="47">
        <v>1</v>
      </c>
      <c r="CA68" s="47">
        <v>1</v>
      </c>
      <c r="CY68" s="1">
        <v>3.0000000000001098E-3</v>
      </c>
    </row>
    <row r="69" spans="1:103">
      <c r="A69" s="39">
        <v>10</v>
      </c>
      <c r="B69" s="338" t="s">
        <v>110</v>
      </c>
      <c r="C69" s="122" t="s">
        <v>771</v>
      </c>
      <c r="D69" s="74" t="s">
        <v>98</v>
      </c>
      <c r="E69" s="339">
        <v>26</v>
      </c>
      <c r="F69" s="339" t="s">
        <v>3</v>
      </c>
      <c r="G69" s="46" t="e">
        <f>E69*F69</f>
        <v>#VALUE!</v>
      </c>
      <c r="H69" s="340" t="s">
        <v>3</v>
      </c>
      <c r="I69" s="75" t="s">
        <v>3</v>
      </c>
      <c r="J69" s="46" t="s">
        <v>3</v>
      </c>
      <c r="K69" s="49" t="s">
        <v>3</v>
      </c>
      <c r="N69" s="38">
        <v>2</v>
      </c>
      <c r="Z69" s="1">
        <v>1</v>
      </c>
      <c r="AA69" s="1">
        <v>1</v>
      </c>
      <c r="AB69" s="1">
        <v>1</v>
      </c>
      <c r="AY69" s="1">
        <v>1</v>
      </c>
      <c r="AZ69" s="1" t="e">
        <f>IF(AY69=1,#REF!,0)</f>
        <v>#REF!</v>
      </c>
      <c r="BA69" s="1">
        <f>IF(AY69=2,#REF!,0)</f>
        <v>0</v>
      </c>
      <c r="BB69" s="1">
        <f>IF(AY69=3,#REF!,0)</f>
        <v>0</v>
      </c>
      <c r="BC69" s="1">
        <f>IF(AY69=4,#REF!,0)</f>
        <v>0</v>
      </c>
      <c r="BD69" s="1">
        <f>IF(AY69=5,#REF!,0)</f>
        <v>0</v>
      </c>
      <c r="BZ69" s="47">
        <v>1</v>
      </c>
      <c r="CA69" s="47">
        <v>1</v>
      </c>
      <c r="CY69" s="1">
        <v>3.0000000000001098E-3</v>
      </c>
    </row>
    <row r="70" spans="1:103">
      <c r="A70" s="39">
        <v>11</v>
      </c>
      <c r="B70" s="40" t="s">
        <v>797</v>
      </c>
      <c r="C70" s="41" t="s">
        <v>798</v>
      </c>
      <c r="D70" s="42" t="s">
        <v>21</v>
      </c>
      <c r="E70" s="43">
        <v>64</v>
      </c>
      <c r="F70" s="43" t="s">
        <v>3</v>
      </c>
      <c r="G70" s="44" t="e">
        <f t="shared" si="2"/>
        <v>#VALUE!</v>
      </c>
      <c r="H70" s="112" t="s">
        <v>3</v>
      </c>
      <c r="I70" s="43" t="s">
        <v>3</v>
      </c>
      <c r="J70" s="44"/>
      <c r="K70" s="85"/>
      <c r="N70" s="38">
        <v>2</v>
      </c>
      <c r="Z70" s="1">
        <v>1</v>
      </c>
      <c r="AA70" s="1">
        <v>1</v>
      </c>
      <c r="AB70" s="1">
        <v>1</v>
      </c>
      <c r="AY70" s="1">
        <v>1</v>
      </c>
      <c r="AZ70" s="1" t="e">
        <f>IF(AY70=1,G99,0)</f>
        <v>#VALUE!</v>
      </c>
      <c r="BA70" s="1">
        <f>IF(AY70=2,G99,0)</f>
        <v>0</v>
      </c>
      <c r="BB70" s="1">
        <f>IF(AY70=3,G99,0)</f>
        <v>0</v>
      </c>
      <c r="BC70" s="1">
        <f>IF(AY70=4,G99,0)</f>
        <v>0</v>
      </c>
      <c r="BD70" s="1">
        <f>IF(AY70=5,G99,0)</f>
        <v>0</v>
      </c>
      <c r="BZ70" s="47">
        <v>1</v>
      </c>
      <c r="CA70" s="47">
        <v>1</v>
      </c>
      <c r="CY70" s="1">
        <v>0</v>
      </c>
    </row>
    <row r="71" spans="1:103">
      <c r="A71" s="39">
        <v>12</v>
      </c>
      <c r="B71" s="40" t="s">
        <v>118</v>
      </c>
      <c r="C71" s="41" t="s">
        <v>799</v>
      </c>
      <c r="D71" s="42" t="s">
        <v>21</v>
      </c>
      <c r="E71" s="43">
        <v>770</v>
      </c>
      <c r="F71" s="66" t="s">
        <v>3</v>
      </c>
      <c r="G71" s="44" t="e">
        <f t="shared" si="2"/>
        <v>#VALUE!</v>
      </c>
      <c r="H71" s="112" t="s">
        <v>3</v>
      </c>
      <c r="I71" s="43" t="s">
        <v>3</v>
      </c>
      <c r="J71" s="44"/>
      <c r="K71" s="85"/>
      <c r="N71" s="38">
        <v>2</v>
      </c>
      <c r="Z71" s="1">
        <v>1</v>
      </c>
      <c r="AA71" s="1">
        <v>1</v>
      </c>
      <c r="AB71" s="1">
        <v>1</v>
      </c>
      <c r="AY71" s="1">
        <v>1</v>
      </c>
      <c r="AZ71" s="1" t="e">
        <f>IF(AY71=1,#REF!,0)</f>
        <v>#REF!</v>
      </c>
      <c r="BA71" s="1">
        <f>IF(AY71=2,#REF!,0)</f>
        <v>0</v>
      </c>
      <c r="BB71" s="1">
        <f>IF(AY71=3,#REF!,0)</f>
        <v>0</v>
      </c>
      <c r="BC71" s="1">
        <f>IF(AY71=4,#REF!,0)</f>
        <v>0</v>
      </c>
      <c r="BD71" s="1">
        <f>IF(AY71=5,#REF!,0)</f>
        <v>0</v>
      </c>
      <c r="BZ71" s="47">
        <v>1</v>
      </c>
      <c r="CA71" s="47">
        <v>1</v>
      </c>
      <c r="CY71" s="1">
        <v>0</v>
      </c>
    </row>
    <row r="72" spans="1:103">
      <c r="A72" s="39">
        <v>13</v>
      </c>
      <c r="B72" s="40" t="s">
        <v>120</v>
      </c>
      <c r="C72" s="41" t="s">
        <v>800</v>
      </c>
      <c r="D72" s="42" t="s">
        <v>21</v>
      </c>
      <c r="E72" s="43">
        <v>840</v>
      </c>
      <c r="F72" s="43" t="s">
        <v>3</v>
      </c>
      <c r="G72" s="44" t="e">
        <f t="shared" si="2"/>
        <v>#VALUE!</v>
      </c>
      <c r="H72" s="112" t="s">
        <v>3</v>
      </c>
      <c r="I72" s="43" t="s">
        <v>3</v>
      </c>
      <c r="J72" s="44"/>
      <c r="K72" s="85"/>
      <c r="N72" s="38">
        <v>2</v>
      </c>
      <c r="Z72" s="1">
        <v>1</v>
      </c>
      <c r="AA72" s="1">
        <v>1</v>
      </c>
      <c r="AB72" s="1">
        <v>1</v>
      </c>
      <c r="AY72" s="1">
        <v>1</v>
      </c>
      <c r="AZ72" s="1" t="e">
        <f>IF(AY72=1,G101,0)</f>
        <v>#VALUE!</v>
      </c>
      <c r="BA72" s="1">
        <f>IF(AY72=2,G101,0)</f>
        <v>0</v>
      </c>
      <c r="BB72" s="1">
        <f>IF(AY72=3,G101,0)</f>
        <v>0</v>
      </c>
      <c r="BC72" s="1">
        <f>IF(AY72=4,G101,0)</f>
        <v>0</v>
      </c>
      <c r="BD72" s="1">
        <f>IF(AY72=5,G101,0)</f>
        <v>0</v>
      </c>
      <c r="BZ72" s="47">
        <v>1</v>
      </c>
      <c r="CA72" s="47">
        <v>1</v>
      </c>
      <c r="CY72" s="1">
        <v>0</v>
      </c>
    </row>
    <row r="73" spans="1:103">
      <c r="A73" s="39" t="s">
        <v>3</v>
      </c>
      <c r="B73" s="40"/>
      <c r="C73" s="41" t="s">
        <v>60</v>
      </c>
      <c r="D73" s="42"/>
      <c r="E73" s="43"/>
      <c r="F73" s="43" t="s">
        <v>3</v>
      </c>
      <c r="G73" s="44"/>
      <c r="H73" s="112"/>
      <c r="I73" s="43"/>
      <c r="J73" s="84"/>
      <c r="K73" s="85"/>
      <c r="N73" s="38"/>
      <c r="BZ73" s="47"/>
      <c r="CA73" s="47"/>
    </row>
    <row r="74" spans="1:103">
      <c r="A74" s="39">
        <v>14</v>
      </c>
      <c r="B74" s="72" t="s">
        <v>445</v>
      </c>
      <c r="C74" s="73" t="s">
        <v>801</v>
      </c>
      <c r="D74" s="74" t="s">
        <v>21</v>
      </c>
      <c r="E74" s="75">
        <v>779.52</v>
      </c>
      <c r="F74" s="75" t="s">
        <v>3</v>
      </c>
      <c r="G74" s="84" t="e">
        <f t="shared" ref="G74:G89" si="3">E74*F74</f>
        <v>#VALUE!</v>
      </c>
      <c r="H74" s="340" t="s">
        <v>3</v>
      </c>
      <c r="I74" s="75" t="s">
        <v>3</v>
      </c>
      <c r="J74" s="84"/>
      <c r="K74" s="85"/>
      <c r="N74" s="38">
        <v>2</v>
      </c>
      <c r="Z74" s="1">
        <v>1</v>
      </c>
      <c r="AA74" s="1">
        <v>1</v>
      </c>
      <c r="AB74" s="1">
        <v>1</v>
      </c>
      <c r="AY74" s="1">
        <v>1</v>
      </c>
      <c r="AZ74" s="1" t="e">
        <f>IF(AY74=1,G105,0)</f>
        <v>#VALUE!</v>
      </c>
      <c r="BA74" s="1">
        <f>IF(AY74=2,G105,0)</f>
        <v>0</v>
      </c>
      <c r="BB74" s="1">
        <f>IF(AY74=3,G105,0)</f>
        <v>0</v>
      </c>
      <c r="BC74" s="1">
        <f>IF(AY74=4,G105,0)</f>
        <v>0</v>
      </c>
      <c r="BD74" s="1">
        <f>IF(AY74=5,G105,0)</f>
        <v>0</v>
      </c>
      <c r="BZ74" s="47">
        <v>1</v>
      </c>
      <c r="CA74" s="47">
        <v>1</v>
      </c>
      <c r="CY74" s="1">
        <v>3.6049999999988799E-2</v>
      </c>
    </row>
    <row r="75" spans="1:103" ht="12.6" customHeight="1">
      <c r="A75" s="39">
        <v>15</v>
      </c>
      <c r="B75" s="40" t="s">
        <v>447</v>
      </c>
      <c r="C75" s="73" t="s">
        <v>802</v>
      </c>
      <c r="D75" s="42" t="s">
        <v>21</v>
      </c>
      <c r="E75" s="43">
        <v>17.8</v>
      </c>
      <c r="F75" s="43" t="s">
        <v>3</v>
      </c>
      <c r="G75" s="44" t="e">
        <f t="shared" si="3"/>
        <v>#VALUE!</v>
      </c>
      <c r="H75" s="340"/>
      <c r="I75" s="75"/>
      <c r="J75" s="84"/>
      <c r="K75" s="85"/>
      <c r="N75" s="38">
        <v>2</v>
      </c>
      <c r="Z75" s="1">
        <v>1</v>
      </c>
      <c r="AA75" s="1">
        <v>1</v>
      </c>
      <c r="AB75" s="1">
        <v>1</v>
      </c>
      <c r="AY75" s="1">
        <v>1</v>
      </c>
      <c r="AZ75" s="1" t="e">
        <f>IF(AY75=1,#REF!,0)</f>
        <v>#REF!</v>
      </c>
      <c r="BA75" s="1">
        <f>IF(AY75=2,#REF!,0)</f>
        <v>0</v>
      </c>
      <c r="BB75" s="1">
        <f>IF(AY75=3,#REF!,0)</f>
        <v>0</v>
      </c>
      <c r="BC75" s="1">
        <f>IF(AY75=4,#REF!,0)</f>
        <v>0</v>
      </c>
      <c r="BD75" s="1">
        <f>IF(AY75=5,#REF!,0)</f>
        <v>0</v>
      </c>
      <c r="BZ75" s="47">
        <v>1</v>
      </c>
      <c r="CA75" s="47">
        <v>1</v>
      </c>
      <c r="CY75" s="1">
        <v>14.668000000005099</v>
      </c>
    </row>
    <row r="76" spans="1:103">
      <c r="A76" s="39">
        <v>16</v>
      </c>
      <c r="B76" s="40" t="s">
        <v>449</v>
      </c>
      <c r="C76" s="73" t="s">
        <v>803</v>
      </c>
      <c r="D76" s="42" t="s">
        <v>21</v>
      </c>
      <c r="E76" s="43">
        <v>43.65</v>
      </c>
      <c r="F76" s="43" t="s">
        <v>3</v>
      </c>
      <c r="G76" s="44" t="e">
        <f t="shared" si="3"/>
        <v>#VALUE!</v>
      </c>
      <c r="H76" s="340"/>
      <c r="I76" s="75"/>
      <c r="J76" s="84"/>
      <c r="K76" s="85"/>
      <c r="N76" s="38">
        <v>2</v>
      </c>
      <c r="Z76" s="1">
        <v>1</v>
      </c>
      <c r="AA76" s="1">
        <v>1</v>
      </c>
      <c r="AB76" s="1">
        <v>1</v>
      </c>
      <c r="AY76" s="1">
        <v>1</v>
      </c>
      <c r="AZ76" s="1" t="e">
        <f>IF(AY76=1,#REF!,0)</f>
        <v>#REF!</v>
      </c>
      <c r="BA76" s="1">
        <f>IF(AY76=2,#REF!,0)</f>
        <v>0</v>
      </c>
      <c r="BB76" s="1">
        <f>IF(AY76=3,#REF!,0)</f>
        <v>0</v>
      </c>
      <c r="BC76" s="1">
        <f>IF(AY76=4,#REF!,0)</f>
        <v>0</v>
      </c>
      <c r="BD76" s="1">
        <f>IF(AY76=5,#REF!,0)</f>
        <v>0</v>
      </c>
      <c r="BZ76" s="47">
        <v>1</v>
      </c>
      <c r="CA76" s="47">
        <v>1</v>
      </c>
      <c r="CY76" s="1">
        <v>18.296000000002099</v>
      </c>
    </row>
    <row r="77" spans="1:103">
      <c r="A77" s="39">
        <v>17</v>
      </c>
      <c r="B77" s="40" t="s">
        <v>804</v>
      </c>
      <c r="C77" s="41" t="s">
        <v>805</v>
      </c>
      <c r="D77" s="42" t="s">
        <v>98</v>
      </c>
      <c r="E77" s="43">
        <v>8.1199999999999992</v>
      </c>
      <c r="F77" s="43" t="s">
        <v>3</v>
      </c>
      <c r="G77" s="44" t="e">
        <f t="shared" si="3"/>
        <v>#VALUE!</v>
      </c>
      <c r="H77" s="340"/>
      <c r="I77" s="75"/>
      <c r="J77" s="84"/>
      <c r="K77" s="85"/>
      <c r="N77" s="38">
        <v>2</v>
      </c>
      <c r="Z77" s="1">
        <v>1</v>
      </c>
      <c r="AA77" s="1">
        <v>1</v>
      </c>
      <c r="AB77" s="1">
        <v>1</v>
      </c>
      <c r="AY77" s="1">
        <v>1</v>
      </c>
      <c r="AZ77" s="1" t="e">
        <f>IF(AY77=1,#REF!,0)</f>
        <v>#REF!</v>
      </c>
      <c r="BA77" s="1">
        <f>IF(AY77=2,#REF!,0)</f>
        <v>0</v>
      </c>
      <c r="BB77" s="1">
        <f>IF(AY77=3,#REF!,0)</f>
        <v>0</v>
      </c>
      <c r="BC77" s="1">
        <f>IF(AY77=4,#REF!,0)</f>
        <v>0</v>
      </c>
      <c r="BD77" s="1">
        <f>IF(AY77=5,#REF!,0)</f>
        <v>0</v>
      </c>
      <c r="BZ77" s="47">
        <v>1</v>
      </c>
      <c r="CA77" s="47">
        <v>1</v>
      </c>
      <c r="CY77" s="1">
        <v>1.0619999999998999</v>
      </c>
    </row>
    <row r="78" spans="1:103">
      <c r="A78" s="39">
        <v>18</v>
      </c>
      <c r="B78" s="40" t="s">
        <v>453</v>
      </c>
      <c r="C78" s="41" t="s">
        <v>806</v>
      </c>
      <c r="D78" s="42" t="s">
        <v>98</v>
      </c>
      <c r="E78" s="43">
        <v>2.0299999999999998</v>
      </c>
      <c r="F78" s="43" t="s">
        <v>3</v>
      </c>
      <c r="G78" s="44" t="e">
        <f t="shared" si="3"/>
        <v>#VALUE!</v>
      </c>
      <c r="H78" s="340"/>
      <c r="I78" s="75"/>
      <c r="J78" s="84"/>
      <c r="K78" s="85"/>
      <c r="N78" s="38">
        <v>2</v>
      </c>
      <c r="Z78" s="1">
        <v>1</v>
      </c>
      <c r="AA78" s="1">
        <v>1</v>
      </c>
      <c r="AB78" s="1">
        <v>1</v>
      </c>
      <c r="AY78" s="1">
        <v>1</v>
      </c>
      <c r="AZ78" s="1" t="e">
        <f>IF(AY78=1,#REF!,0)</f>
        <v>#REF!</v>
      </c>
      <c r="BA78" s="1">
        <f>IF(AY78=2,#REF!,0)</f>
        <v>0</v>
      </c>
      <c r="BB78" s="1">
        <f>IF(AY78=3,#REF!,0)</f>
        <v>0</v>
      </c>
      <c r="BC78" s="1">
        <f>IF(AY78=4,#REF!,0)</f>
        <v>0</v>
      </c>
      <c r="BD78" s="1">
        <f>IF(AY78=5,#REF!,0)</f>
        <v>0</v>
      </c>
      <c r="BZ78" s="47">
        <v>1</v>
      </c>
      <c r="CA78" s="47">
        <v>1</v>
      </c>
      <c r="CY78" s="1">
        <v>1.6680000000008001E-2</v>
      </c>
    </row>
    <row r="79" spans="1:103">
      <c r="A79" s="39">
        <v>19</v>
      </c>
      <c r="B79" s="40" t="s">
        <v>455</v>
      </c>
      <c r="C79" s="41" t="s">
        <v>807</v>
      </c>
      <c r="D79" s="42" t="s">
        <v>98</v>
      </c>
      <c r="E79" s="43">
        <v>3.05</v>
      </c>
      <c r="F79" s="43" t="s">
        <v>3</v>
      </c>
      <c r="G79" s="44" t="e">
        <f t="shared" si="3"/>
        <v>#VALUE!</v>
      </c>
      <c r="H79" s="340"/>
      <c r="I79" s="75"/>
      <c r="J79" s="84" t="s">
        <v>3</v>
      </c>
      <c r="K79" s="49" t="s">
        <v>3</v>
      </c>
      <c r="N79" s="38"/>
      <c r="BZ79" s="47"/>
      <c r="CA79" s="47"/>
    </row>
    <row r="80" spans="1:103">
      <c r="A80" s="345">
        <v>20</v>
      </c>
      <c r="B80" s="40" t="s">
        <v>457</v>
      </c>
      <c r="C80" s="41" t="s">
        <v>808</v>
      </c>
      <c r="D80" s="42" t="s">
        <v>98</v>
      </c>
      <c r="E80" s="43">
        <v>1.02</v>
      </c>
      <c r="F80" s="43" t="s">
        <v>3</v>
      </c>
      <c r="G80" s="44" t="e">
        <f t="shared" si="3"/>
        <v>#VALUE!</v>
      </c>
      <c r="H80" s="340"/>
      <c r="I80" s="75"/>
      <c r="J80" s="44" t="s">
        <v>3</v>
      </c>
      <c r="K80" s="85" t="s">
        <v>3</v>
      </c>
      <c r="N80" s="38">
        <v>2</v>
      </c>
      <c r="Z80" s="1">
        <v>1</v>
      </c>
      <c r="AA80" s="1">
        <v>1</v>
      </c>
      <c r="AB80" s="1">
        <v>1</v>
      </c>
      <c r="AY80" s="1">
        <v>1</v>
      </c>
      <c r="AZ80" s="1" t="e">
        <f>IF(AY80=1,#REF!,0)</f>
        <v>#REF!</v>
      </c>
      <c r="BA80" s="1">
        <f>IF(AY80=2,#REF!,0)</f>
        <v>0</v>
      </c>
      <c r="BB80" s="1">
        <f>IF(AY80=3,#REF!,0)</f>
        <v>0</v>
      </c>
      <c r="BC80" s="1">
        <f>IF(AY80=4,#REF!,0)</f>
        <v>0</v>
      </c>
      <c r="BD80" s="1">
        <f>IF(AY80=5,#REF!,0)</f>
        <v>0</v>
      </c>
      <c r="BZ80" s="47">
        <v>1</v>
      </c>
      <c r="CA80" s="47">
        <v>1</v>
      </c>
      <c r="CY80" s="1">
        <v>6.0999999999978599E-2</v>
      </c>
    </row>
    <row r="81" spans="1:103">
      <c r="A81" s="351">
        <v>21</v>
      </c>
      <c r="B81" s="40" t="s">
        <v>459</v>
      </c>
      <c r="C81" s="347" t="s">
        <v>809</v>
      </c>
      <c r="D81" s="42" t="s">
        <v>98</v>
      </c>
      <c r="E81" s="43">
        <v>12.6</v>
      </c>
      <c r="F81" s="43" t="s">
        <v>3</v>
      </c>
      <c r="G81" s="44" t="e">
        <f t="shared" si="3"/>
        <v>#VALUE!</v>
      </c>
      <c r="H81" s="44" t="s">
        <v>3</v>
      </c>
      <c r="I81" s="75"/>
      <c r="J81" s="44"/>
      <c r="K81" s="85"/>
      <c r="N81" s="38">
        <v>2</v>
      </c>
      <c r="Z81" s="1">
        <v>3</v>
      </c>
      <c r="AA81" s="1">
        <v>1</v>
      </c>
      <c r="AB81" s="1" t="s">
        <v>176</v>
      </c>
      <c r="AY81" s="1">
        <v>1</v>
      </c>
      <c r="AZ81" s="1" t="e">
        <f>IF(AY81=1,#REF!,0)</f>
        <v>#REF!</v>
      </c>
      <c r="BA81" s="1">
        <f>IF(AY81=2,#REF!,0)</f>
        <v>0</v>
      </c>
      <c r="BB81" s="1">
        <f>IF(AY81=3,#REF!,0)</f>
        <v>0</v>
      </c>
      <c r="BC81" s="1">
        <f>IF(AY81=4,#REF!,0)</f>
        <v>0</v>
      </c>
      <c r="BD81" s="1">
        <f>IF(AY81=5,#REF!,0)</f>
        <v>0</v>
      </c>
      <c r="BZ81" s="47">
        <v>3</v>
      </c>
      <c r="CA81" s="47">
        <v>1</v>
      </c>
      <c r="CY81" s="1">
        <v>1.9999999999988898E-3</v>
      </c>
    </row>
    <row r="82" spans="1:103">
      <c r="A82" s="39">
        <v>22</v>
      </c>
      <c r="B82" s="40" t="s">
        <v>461</v>
      </c>
      <c r="C82" s="41" t="s">
        <v>810</v>
      </c>
      <c r="D82" s="42" t="s">
        <v>98</v>
      </c>
      <c r="E82" s="43">
        <v>5.08</v>
      </c>
      <c r="F82" s="43" t="s">
        <v>3</v>
      </c>
      <c r="G82" s="44" t="e">
        <f t="shared" si="3"/>
        <v>#VALUE!</v>
      </c>
      <c r="H82" s="340"/>
      <c r="I82" s="75"/>
      <c r="J82" s="84"/>
      <c r="K82" s="85"/>
      <c r="N82" s="38">
        <v>2</v>
      </c>
      <c r="Z82" s="1">
        <v>3</v>
      </c>
      <c r="AA82" s="1">
        <v>1</v>
      </c>
      <c r="AB82" s="1" t="s">
        <v>179</v>
      </c>
      <c r="AY82" s="1">
        <v>1</v>
      </c>
      <c r="AZ82" s="1" t="e">
        <f>IF(AY82=1,#REF!,0)</f>
        <v>#REF!</v>
      </c>
      <c r="BA82" s="1">
        <f>IF(AY82=2,#REF!,0)</f>
        <v>0</v>
      </c>
      <c r="BB82" s="1">
        <f>IF(AY82=3,#REF!,0)</f>
        <v>0</v>
      </c>
      <c r="BC82" s="1">
        <f>IF(AY82=4,#REF!,0)</f>
        <v>0</v>
      </c>
      <c r="BD82" s="1">
        <f>IF(AY82=5,#REF!,0)</f>
        <v>0</v>
      </c>
      <c r="BZ82" s="47">
        <v>3</v>
      </c>
      <c r="CA82" s="47">
        <v>1</v>
      </c>
      <c r="CY82" s="1">
        <v>1.9999999999988898E-3</v>
      </c>
    </row>
    <row r="83" spans="1:103">
      <c r="A83" s="39">
        <v>23</v>
      </c>
      <c r="B83" s="40" t="s">
        <v>463</v>
      </c>
      <c r="C83" s="41" t="s">
        <v>811</v>
      </c>
      <c r="D83" s="42" t="s">
        <v>98</v>
      </c>
      <c r="E83" s="43">
        <v>3.05</v>
      </c>
      <c r="F83" s="43" t="s">
        <v>3</v>
      </c>
      <c r="G83" s="44" t="e">
        <f t="shared" si="3"/>
        <v>#VALUE!</v>
      </c>
      <c r="H83" s="340"/>
      <c r="I83" s="75"/>
      <c r="J83" s="84"/>
      <c r="K83" s="85"/>
      <c r="N83" s="38">
        <v>2</v>
      </c>
      <c r="Z83" s="1">
        <v>3</v>
      </c>
      <c r="AA83" s="1">
        <v>1</v>
      </c>
      <c r="AB83" s="1" t="s">
        <v>182</v>
      </c>
      <c r="AY83" s="1">
        <v>1</v>
      </c>
      <c r="AZ83" s="1" t="e">
        <f>IF(AY83=1,#REF!,0)</f>
        <v>#REF!</v>
      </c>
      <c r="BA83" s="1">
        <f>IF(AY83=2,#REF!,0)</f>
        <v>0</v>
      </c>
      <c r="BB83" s="1">
        <f>IF(AY83=3,#REF!,0)</f>
        <v>0</v>
      </c>
      <c r="BC83" s="1">
        <f>IF(AY83=4,#REF!,0)</f>
        <v>0</v>
      </c>
      <c r="BD83" s="1">
        <f>IF(AY83=5,#REF!,0)</f>
        <v>0</v>
      </c>
      <c r="BZ83" s="47">
        <v>3</v>
      </c>
      <c r="CA83" s="47">
        <v>1</v>
      </c>
      <c r="CY83" s="1">
        <v>6.00000000000023E-3</v>
      </c>
    </row>
    <row r="84" spans="1:103">
      <c r="A84" s="39">
        <v>24</v>
      </c>
      <c r="B84" s="40" t="s">
        <v>465</v>
      </c>
      <c r="C84" s="41" t="s">
        <v>812</v>
      </c>
      <c r="D84" s="42" t="s">
        <v>98</v>
      </c>
      <c r="E84" s="43">
        <v>190.82</v>
      </c>
      <c r="F84" s="43" t="s">
        <v>3</v>
      </c>
      <c r="G84" s="44" t="e">
        <f t="shared" si="3"/>
        <v>#VALUE!</v>
      </c>
      <c r="H84" s="340"/>
      <c r="I84" s="75"/>
      <c r="J84" s="84"/>
      <c r="K84" s="85"/>
      <c r="N84" s="38">
        <v>2</v>
      </c>
      <c r="Z84" s="1">
        <v>3</v>
      </c>
      <c r="AA84" s="1">
        <v>1</v>
      </c>
      <c r="AB84" s="1" t="s">
        <v>196</v>
      </c>
      <c r="AY84" s="1">
        <v>1</v>
      </c>
      <c r="AZ84" s="1" t="e">
        <f>IF(AY84=1,G120,0)</f>
        <v>#VALUE!</v>
      </c>
      <c r="BA84" s="1">
        <f>IF(AY84=2,G120,0)</f>
        <v>0</v>
      </c>
      <c r="BB84" s="1">
        <f>IF(AY84=3,G120,0)</f>
        <v>0</v>
      </c>
      <c r="BC84" s="1">
        <f>IF(AY84=4,G120,0)</f>
        <v>0</v>
      </c>
      <c r="BD84" s="1">
        <f>IF(AY84=5,G120,0)</f>
        <v>0</v>
      </c>
      <c r="BZ84" s="47">
        <v>3</v>
      </c>
      <c r="CA84" s="47">
        <v>1</v>
      </c>
      <c r="CY84" s="1">
        <v>6.2999999999988204E-2</v>
      </c>
    </row>
    <row r="85" spans="1:103">
      <c r="A85" s="39">
        <v>25</v>
      </c>
      <c r="B85" s="40" t="s">
        <v>467</v>
      </c>
      <c r="C85" s="41" t="s">
        <v>813</v>
      </c>
      <c r="D85" s="42" t="s">
        <v>98</v>
      </c>
      <c r="E85" s="43">
        <v>12.18</v>
      </c>
      <c r="F85" s="43" t="s">
        <v>3</v>
      </c>
      <c r="G85" s="44" t="e">
        <f t="shared" si="3"/>
        <v>#VALUE!</v>
      </c>
      <c r="H85" s="340"/>
      <c r="I85" s="75"/>
      <c r="J85" s="84" t="s">
        <v>3</v>
      </c>
      <c r="K85" s="49" t="s">
        <v>3</v>
      </c>
      <c r="N85" s="38">
        <v>2</v>
      </c>
      <c r="Z85" s="1">
        <v>3</v>
      </c>
      <c r="AA85" s="1">
        <v>1</v>
      </c>
      <c r="AB85" s="1" t="s">
        <v>199</v>
      </c>
      <c r="AY85" s="1">
        <v>1</v>
      </c>
      <c r="AZ85" s="1" t="e">
        <f>IF(AY85=1,#REF!,0)</f>
        <v>#REF!</v>
      </c>
      <c r="BA85" s="1">
        <f>IF(AY85=2,#REF!,0)</f>
        <v>0</v>
      </c>
      <c r="BB85" s="1">
        <f>IF(AY85=3,#REF!,0)</f>
        <v>0</v>
      </c>
      <c r="BC85" s="1">
        <f>IF(AY85=4,#REF!,0)</f>
        <v>0</v>
      </c>
      <c r="BD85" s="1">
        <f>IF(AY85=5,#REF!,0)</f>
        <v>0</v>
      </c>
      <c r="BZ85" s="47">
        <v>3</v>
      </c>
      <c r="CA85" s="47">
        <v>1</v>
      </c>
      <c r="CY85" s="1">
        <v>1.9999999999988898E-3</v>
      </c>
    </row>
    <row r="86" spans="1:103">
      <c r="A86" s="345">
        <v>26</v>
      </c>
      <c r="B86" s="40" t="s">
        <v>468</v>
      </c>
      <c r="C86" s="41" t="s">
        <v>814</v>
      </c>
      <c r="D86" s="42" t="s">
        <v>98</v>
      </c>
      <c r="E86" s="43">
        <v>12.18</v>
      </c>
      <c r="F86" s="43" t="s">
        <v>3</v>
      </c>
      <c r="G86" s="44" t="e">
        <f t="shared" si="3"/>
        <v>#VALUE!</v>
      </c>
      <c r="H86" s="340"/>
      <c r="I86" s="75"/>
      <c r="J86" s="44" t="s">
        <v>3</v>
      </c>
      <c r="K86" s="85" t="s">
        <v>3</v>
      </c>
      <c r="N86" s="38">
        <v>2</v>
      </c>
      <c r="Z86" s="1">
        <v>12</v>
      </c>
      <c r="AA86" s="1">
        <v>1</v>
      </c>
      <c r="AB86" s="1">
        <v>112</v>
      </c>
      <c r="AY86" s="1">
        <v>1</v>
      </c>
      <c r="AZ86" s="1" t="e">
        <f>IF(AY86=1,#REF!,0)</f>
        <v>#REF!</v>
      </c>
      <c r="BA86" s="1">
        <f>IF(AY86=2,#REF!,0)</f>
        <v>0</v>
      </c>
      <c r="BB86" s="1">
        <f>IF(AY86=3,#REF!,0)</f>
        <v>0</v>
      </c>
      <c r="BC86" s="1">
        <f>IF(AY86=4,#REF!,0)</f>
        <v>0</v>
      </c>
      <c r="BD86" s="1">
        <f>IF(AY86=5,#REF!,0)</f>
        <v>0</v>
      </c>
      <c r="BZ86" s="47">
        <v>12</v>
      </c>
      <c r="CA86" s="47">
        <v>1</v>
      </c>
      <c r="CY86" s="1">
        <v>0</v>
      </c>
    </row>
    <row r="87" spans="1:103">
      <c r="A87" s="345">
        <v>27</v>
      </c>
      <c r="B87" s="40" t="s">
        <v>470</v>
      </c>
      <c r="C87" s="41" t="s">
        <v>810</v>
      </c>
      <c r="D87" s="42" t="s">
        <v>98</v>
      </c>
      <c r="E87" s="43">
        <v>5.08</v>
      </c>
      <c r="F87" s="43" t="s">
        <v>3</v>
      </c>
      <c r="G87" s="44" t="e">
        <f t="shared" si="3"/>
        <v>#VALUE!</v>
      </c>
      <c r="H87" s="340"/>
      <c r="I87" s="75"/>
      <c r="J87" s="44" t="s">
        <v>3</v>
      </c>
      <c r="K87" s="85" t="s">
        <v>3</v>
      </c>
      <c r="N87" s="38"/>
      <c r="BZ87" s="47"/>
      <c r="CA87" s="47"/>
    </row>
    <row r="88" spans="1:103">
      <c r="A88" s="345">
        <v>28</v>
      </c>
      <c r="B88" s="40" t="s">
        <v>472</v>
      </c>
      <c r="C88" s="41" t="s">
        <v>815</v>
      </c>
      <c r="D88" s="42" t="s">
        <v>98</v>
      </c>
      <c r="E88" s="43">
        <v>3</v>
      </c>
      <c r="F88" s="43" t="s">
        <v>3</v>
      </c>
      <c r="G88" s="44" t="e">
        <f t="shared" si="3"/>
        <v>#VALUE!</v>
      </c>
      <c r="H88" s="340"/>
      <c r="I88" s="75"/>
      <c r="J88" s="44" t="s">
        <v>3</v>
      </c>
      <c r="K88" s="85" t="s">
        <v>3</v>
      </c>
      <c r="N88" s="38"/>
      <c r="BZ88" s="47"/>
      <c r="CA88" s="47"/>
    </row>
    <row r="89" spans="1:103">
      <c r="A89" s="345">
        <v>29</v>
      </c>
      <c r="B89" s="40" t="s">
        <v>476</v>
      </c>
      <c r="C89" s="41" t="s">
        <v>816</v>
      </c>
      <c r="D89" s="42" t="s">
        <v>98</v>
      </c>
      <c r="E89" s="43">
        <v>2</v>
      </c>
      <c r="F89" s="43" t="s">
        <v>3</v>
      </c>
      <c r="G89" s="44" t="e">
        <f t="shared" si="3"/>
        <v>#VALUE!</v>
      </c>
      <c r="H89" s="340"/>
      <c r="I89" s="75"/>
      <c r="J89" s="44" t="s">
        <v>3</v>
      </c>
      <c r="K89" s="85" t="s">
        <v>3</v>
      </c>
      <c r="N89" s="38"/>
      <c r="BZ89" s="47"/>
      <c r="CA89" s="47"/>
    </row>
    <row r="90" spans="1:103">
      <c r="A90" s="352"/>
      <c r="B90" s="326" t="s">
        <v>66</v>
      </c>
      <c r="C90" s="333" t="str">
        <f>CONCATENATE(B59," ",C59)</f>
        <v>87 Potrubí z trub z plastických hmot</v>
      </c>
      <c r="D90" s="328"/>
      <c r="E90" s="329"/>
      <c r="F90" s="330" t="s">
        <v>3</v>
      </c>
      <c r="G90" s="331" t="e">
        <f>SUM(G59:G89)</f>
        <v>#VALUE!</v>
      </c>
      <c r="H90" s="112"/>
      <c r="I90" s="43"/>
      <c r="J90" s="44">
        <f>H92*I92</f>
        <v>0</v>
      </c>
      <c r="K90" s="46">
        <f>J90-G91</f>
        <v>0</v>
      </c>
      <c r="N90" s="38"/>
      <c r="BZ90" s="47"/>
      <c r="CA90" s="47"/>
    </row>
    <row r="91" spans="1:103">
      <c r="A91" s="352" t="s">
        <v>13</v>
      </c>
      <c r="B91" s="334" t="s">
        <v>152</v>
      </c>
      <c r="C91" s="335" t="s">
        <v>153</v>
      </c>
      <c r="D91" s="328"/>
      <c r="E91" s="336"/>
      <c r="F91" s="336" t="s">
        <v>3</v>
      </c>
      <c r="G91" s="337"/>
      <c r="H91" s="37"/>
      <c r="I91" s="37"/>
      <c r="J91" s="44">
        <f>H95*I95</f>
        <v>0</v>
      </c>
      <c r="K91" s="46" t="s">
        <v>3</v>
      </c>
      <c r="N91" s="38">
        <v>2</v>
      </c>
      <c r="Z91" s="1">
        <v>12</v>
      </c>
      <c r="AA91" s="1">
        <v>1</v>
      </c>
      <c r="AB91" s="1">
        <v>87</v>
      </c>
      <c r="AY91" s="1">
        <v>1</v>
      </c>
      <c r="AZ91" s="1" t="e">
        <f>IF(AY91=1,#REF!,0)</f>
        <v>#REF!</v>
      </c>
      <c r="BA91" s="1">
        <f>IF(AY91=2,#REF!,0)</f>
        <v>0</v>
      </c>
      <c r="BB91" s="1">
        <f>IF(AY91=3,#REF!,0)</f>
        <v>0</v>
      </c>
      <c r="BC91" s="1">
        <f>IF(AY91=4,#REF!,0)</f>
        <v>0</v>
      </c>
      <c r="BD91" s="1">
        <f>IF(AY91=5,#REF!,0)</f>
        <v>0</v>
      </c>
      <c r="BZ91" s="47">
        <v>12</v>
      </c>
      <c r="CA91" s="47">
        <v>1</v>
      </c>
      <c r="CY91" s="1">
        <v>1.30000000000052E-2</v>
      </c>
    </row>
    <row r="92" spans="1:103">
      <c r="A92" s="39">
        <v>1</v>
      </c>
      <c r="B92" s="40" t="s">
        <v>817</v>
      </c>
      <c r="C92" s="41" t="s">
        <v>818</v>
      </c>
      <c r="D92" s="42" t="s">
        <v>98</v>
      </c>
      <c r="E92" s="43">
        <v>3</v>
      </c>
      <c r="F92" s="66" t="s">
        <v>3</v>
      </c>
      <c r="G92" s="44" t="e">
        <f t="shared" ref="G92:G110" si="4">E92*F92</f>
        <v>#VALUE!</v>
      </c>
      <c r="H92" s="37"/>
      <c r="I92" s="37"/>
      <c r="J92" s="44" t="s">
        <v>3</v>
      </c>
      <c r="K92" s="46" t="s">
        <v>3</v>
      </c>
      <c r="N92" s="78"/>
    </row>
    <row r="93" spans="1:103">
      <c r="A93" s="39">
        <v>2</v>
      </c>
      <c r="B93" s="40" t="s">
        <v>819</v>
      </c>
      <c r="C93" s="41" t="s">
        <v>820</v>
      </c>
      <c r="D93" s="42" t="s">
        <v>98</v>
      </c>
      <c r="E93" s="43">
        <v>4</v>
      </c>
      <c r="F93" s="66" t="s">
        <v>3</v>
      </c>
      <c r="G93" s="44" t="e">
        <f t="shared" si="4"/>
        <v>#VALUE!</v>
      </c>
      <c r="H93" s="37"/>
      <c r="I93" s="37"/>
      <c r="J93" s="44" t="s">
        <v>3</v>
      </c>
      <c r="K93" s="46" t="s">
        <v>3</v>
      </c>
      <c r="N93" s="78"/>
    </row>
    <row r="94" spans="1:103">
      <c r="A94" s="39">
        <v>3</v>
      </c>
      <c r="B94" s="40" t="s">
        <v>821</v>
      </c>
      <c r="C94" s="41" t="s">
        <v>822</v>
      </c>
      <c r="D94" s="42" t="s">
        <v>98</v>
      </c>
      <c r="E94" s="43">
        <v>1</v>
      </c>
      <c r="F94" s="66" t="s">
        <v>3</v>
      </c>
      <c r="G94" s="44" t="e">
        <f t="shared" si="4"/>
        <v>#VALUE!</v>
      </c>
      <c r="H94" s="37"/>
      <c r="I94" s="37"/>
      <c r="J94" s="44" t="s">
        <v>3</v>
      </c>
      <c r="K94" s="46" t="s">
        <v>3</v>
      </c>
      <c r="L94" s="77"/>
      <c r="N94" s="78"/>
    </row>
    <row r="95" spans="1:103" s="78" customFormat="1">
      <c r="A95" s="39">
        <v>4</v>
      </c>
      <c r="B95" s="40" t="s">
        <v>158</v>
      </c>
      <c r="C95" s="41" t="s">
        <v>823</v>
      </c>
      <c r="D95" s="42" t="s">
        <v>98</v>
      </c>
      <c r="E95" s="43">
        <v>1</v>
      </c>
      <c r="F95" s="66" t="s">
        <v>3</v>
      </c>
      <c r="G95" s="44" t="e">
        <f t="shared" si="4"/>
        <v>#VALUE!</v>
      </c>
      <c r="H95" s="37"/>
      <c r="I95" s="37"/>
      <c r="J95" s="44" t="s">
        <v>3</v>
      </c>
      <c r="K95" s="46" t="s">
        <v>3</v>
      </c>
      <c r="L95" s="2"/>
    </row>
    <row r="96" spans="1:103">
      <c r="A96" s="39">
        <v>5</v>
      </c>
      <c r="B96" s="40" t="s">
        <v>824</v>
      </c>
      <c r="C96" s="41" t="s">
        <v>825</v>
      </c>
      <c r="D96" s="42" t="s">
        <v>98</v>
      </c>
      <c r="E96" s="43">
        <v>2</v>
      </c>
      <c r="F96" s="66" t="s">
        <v>3</v>
      </c>
      <c r="G96" s="44" t="e">
        <f t="shared" si="4"/>
        <v>#VALUE!</v>
      </c>
      <c r="H96" s="43" t="s">
        <v>3</v>
      </c>
      <c r="I96" s="43" t="s">
        <v>3</v>
      </c>
      <c r="J96" s="44" t="s">
        <v>3</v>
      </c>
      <c r="K96" s="46" t="s">
        <v>3</v>
      </c>
      <c r="N96" s="78"/>
    </row>
    <row r="97" spans="1:103">
      <c r="A97" s="39">
        <v>6</v>
      </c>
      <c r="B97" s="40" t="s">
        <v>826</v>
      </c>
      <c r="C97" s="41" t="s">
        <v>827</v>
      </c>
      <c r="D97" s="42" t="s">
        <v>98</v>
      </c>
      <c r="E97" s="43">
        <v>7</v>
      </c>
      <c r="F97" s="66" t="s">
        <v>3</v>
      </c>
      <c r="G97" s="44" t="e">
        <f t="shared" si="4"/>
        <v>#VALUE!</v>
      </c>
      <c r="H97" s="43" t="s">
        <v>3</v>
      </c>
      <c r="I97" s="43" t="s">
        <v>3</v>
      </c>
      <c r="J97" s="44" t="s">
        <v>3</v>
      </c>
      <c r="K97" s="46" t="s">
        <v>3</v>
      </c>
      <c r="N97" s="78"/>
    </row>
    <row r="98" spans="1:103">
      <c r="A98" s="121">
        <v>7</v>
      </c>
      <c r="B98" s="72" t="s">
        <v>156</v>
      </c>
      <c r="C98" s="73" t="s">
        <v>828</v>
      </c>
      <c r="D98" s="74" t="s">
        <v>98</v>
      </c>
      <c r="E98" s="75">
        <v>10</v>
      </c>
      <c r="F98" s="339" t="s">
        <v>3</v>
      </c>
      <c r="G98" s="84" t="e">
        <f t="shared" si="4"/>
        <v>#VALUE!</v>
      </c>
      <c r="H98" s="75" t="s">
        <v>3</v>
      </c>
      <c r="I98" s="75" t="s">
        <v>3</v>
      </c>
      <c r="J98" s="84" t="s">
        <v>3</v>
      </c>
      <c r="K98" s="46" t="s">
        <v>3</v>
      </c>
      <c r="N98" s="78"/>
    </row>
    <row r="99" spans="1:103">
      <c r="A99" s="39">
        <v>8</v>
      </c>
      <c r="B99" s="40" t="s">
        <v>164</v>
      </c>
      <c r="C99" s="41" t="s">
        <v>829</v>
      </c>
      <c r="D99" s="42" t="s">
        <v>98</v>
      </c>
      <c r="E99" s="43">
        <v>1</v>
      </c>
      <c r="F99" s="66" t="s">
        <v>3</v>
      </c>
      <c r="G99" s="44" t="e">
        <f t="shared" si="4"/>
        <v>#VALUE!</v>
      </c>
      <c r="H99" s="112" t="s">
        <v>3</v>
      </c>
      <c r="I99" s="43" t="s">
        <v>3</v>
      </c>
      <c r="J99" s="44" t="s">
        <v>3</v>
      </c>
      <c r="K99" s="85" t="s">
        <v>3</v>
      </c>
      <c r="N99" s="78"/>
    </row>
    <row r="100" spans="1:103">
      <c r="A100" s="39">
        <v>9</v>
      </c>
      <c r="B100" s="40" t="s">
        <v>830</v>
      </c>
      <c r="C100" s="41" t="s">
        <v>831</v>
      </c>
      <c r="D100" s="42" t="s">
        <v>21</v>
      </c>
      <c r="E100" s="43">
        <v>60.5</v>
      </c>
      <c r="F100" s="66" t="s">
        <v>3</v>
      </c>
      <c r="G100" s="44" t="e">
        <f t="shared" si="4"/>
        <v>#VALUE!</v>
      </c>
      <c r="H100" s="112" t="s">
        <v>3</v>
      </c>
      <c r="I100" s="43" t="s">
        <v>3</v>
      </c>
      <c r="J100" s="44" t="s">
        <v>3</v>
      </c>
      <c r="K100" s="85" t="s">
        <v>3</v>
      </c>
      <c r="N100" s="38">
        <v>4</v>
      </c>
      <c r="AZ100" s="87" t="e">
        <f>SUM(AZ65:AZ91)</f>
        <v>#VALUE!</v>
      </c>
      <c r="BA100" s="87">
        <f>SUM(BA65:BA91)</f>
        <v>0</v>
      </c>
      <c r="BB100" s="87">
        <f>SUM(BB65:BB91)</f>
        <v>0</v>
      </c>
      <c r="BC100" s="87">
        <f>SUM(BC65:BC91)</f>
        <v>0</v>
      </c>
      <c r="BD100" s="87">
        <f>SUM(BD65:BD91)</f>
        <v>0</v>
      </c>
    </row>
    <row r="101" spans="1:103">
      <c r="A101" s="39">
        <v>10</v>
      </c>
      <c r="B101" s="40" t="s">
        <v>168</v>
      </c>
      <c r="C101" s="41" t="s">
        <v>832</v>
      </c>
      <c r="D101" s="42" t="s">
        <v>21</v>
      </c>
      <c r="E101" s="43">
        <v>768</v>
      </c>
      <c r="F101" s="66" t="s">
        <v>3</v>
      </c>
      <c r="G101" s="44" t="e">
        <f t="shared" si="4"/>
        <v>#VALUE!</v>
      </c>
      <c r="H101" s="112" t="s">
        <v>3</v>
      </c>
      <c r="I101" s="43" t="s">
        <v>3</v>
      </c>
      <c r="J101" s="44" t="s">
        <v>3</v>
      </c>
      <c r="K101" s="85" t="s">
        <v>3</v>
      </c>
      <c r="N101" s="38">
        <v>1</v>
      </c>
    </row>
    <row r="102" spans="1:103" ht="12" customHeight="1">
      <c r="A102" s="39">
        <v>11</v>
      </c>
      <c r="B102" s="40" t="s">
        <v>172</v>
      </c>
      <c r="C102" s="41" t="s">
        <v>833</v>
      </c>
      <c r="D102" s="42" t="s">
        <v>21</v>
      </c>
      <c r="E102" s="43">
        <v>43</v>
      </c>
      <c r="F102" s="43" t="s">
        <v>3</v>
      </c>
      <c r="G102" s="44" t="e">
        <f t="shared" si="4"/>
        <v>#VALUE!</v>
      </c>
      <c r="H102" s="112" t="s">
        <v>3</v>
      </c>
      <c r="I102" s="43" t="s">
        <v>3</v>
      </c>
      <c r="J102" s="44" t="s">
        <v>3</v>
      </c>
      <c r="K102" s="46" t="s">
        <v>3</v>
      </c>
      <c r="N102" s="38">
        <v>2</v>
      </c>
      <c r="Z102" s="1">
        <v>12</v>
      </c>
      <c r="AA102" s="1">
        <v>0</v>
      </c>
      <c r="AB102" s="1">
        <v>105</v>
      </c>
      <c r="AY102" s="1">
        <v>2</v>
      </c>
      <c r="AZ102" s="1">
        <f>IF(AY102=1,#REF!,0)</f>
        <v>0</v>
      </c>
      <c r="BA102" s="1" t="e">
        <f>IF(AY102=2,#REF!,0)</f>
        <v>#REF!</v>
      </c>
      <c r="BB102" s="1">
        <f>IF(AY102=3,#REF!,0)</f>
        <v>0</v>
      </c>
      <c r="BC102" s="1">
        <f>IF(AY102=4,#REF!,0)</f>
        <v>0</v>
      </c>
      <c r="BD102" s="1">
        <f>IF(AY102=5,#REF!,0)</f>
        <v>0</v>
      </c>
      <c r="BZ102" s="47">
        <v>12</v>
      </c>
      <c r="CA102" s="47">
        <v>0</v>
      </c>
      <c r="CY102" s="1">
        <v>1.99999999999978E-4</v>
      </c>
    </row>
    <row r="103" spans="1:103" ht="12" customHeight="1">
      <c r="A103" s="39">
        <v>12</v>
      </c>
      <c r="B103" s="40" t="s">
        <v>834</v>
      </c>
      <c r="C103" s="41" t="s">
        <v>835</v>
      </c>
      <c r="D103" s="42" t="s">
        <v>21</v>
      </c>
      <c r="E103" s="43">
        <v>17.5</v>
      </c>
      <c r="F103" s="43" t="s">
        <v>3</v>
      </c>
      <c r="G103" s="44" t="e">
        <f t="shared" si="4"/>
        <v>#VALUE!</v>
      </c>
      <c r="H103" s="112" t="s">
        <v>3</v>
      </c>
      <c r="I103" s="43" t="s">
        <v>3</v>
      </c>
      <c r="J103" s="44" t="s">
        <v>3</v>
      </c>
      <c r="K103" s="46" t="s">
        <v>3</v>
      </c>
      <c r="N103" s="38">
        <v>2</v>
      </c>
      <c r="Z103" s="1">
        <v>12</v>
      </c>
      <c r="AA103" s="1">
        <v>0</v>
      </c>
      <c r="AB103" s="1">
        <v>104</v>
      </c>
      <c r="AY103" s="1">
        <v>2</v>
      </c>
      <c r="AZ103" s="1">
        <f>IF(AY103=1,#REF!,0)</f>
        <v>0</v>
      </c>
      <c r="BA103" s="1" t="e">
        <f>IF(AY103=2,#REF!,0)</f>
        <v>#REF!</v>
      </c>
      <c r="BB103" s="1">
        <f>IF(AY103=3,#REF!,0)</f>
        <v>0</v>
      </c>
      <c r="BC103" s="1">
        <f>IF(AY103=4,#REF!,0)</f>
        <v>0</v>
      </c>
      <c r="BD103" s="1">
        <f>IF(AY103=5,#REF!,0)</f>
        <v>0</v>
      </c>
      <c r="BZ103" s="47">
        <v>12</v>
      </c>
      <c r="CA103" s="47">
        <v>0</v>
      </c>
      <c r="CY103" s="1">
        <v>9.9999999999944599E-4</v>
      </c>
    </row>
    <row r="104" spans="1:103">
      <c r="A104" s="39">
        <v>13</v>
      </c>
      <c r="B104" s="40" t="s">
        <v>172</v>
      </c>
      <c r="C104" s="41" t="s">
        <v>836</v>
      </c>
      <c r="D104" s="42" t="s">
        <v>21</v>
      </c>
      <c r="E104" s="43">
        <v>768</v>
      </c>
      <c r="F104" s="43" t="s">
        <v>3</v>
      </c>
      <c r="G104" s="44" t="e">
        <f t="shared" si="4"/>
        <v>#VALUE!</v>
      </c>
      <c r="H104" s="112" t="s">
        <v>3</v>
      </c>
      <c r="I104" s="43" t="s">
        <v>3</v>
      </c>
      <c r="J104" s="44" t="s">
        <v>3</v>
      </c>
      <c r="K104" s="46" t="s">
        <v>3</v>
      </c>
      <c r="N104" s="38">
        <v>2</v>
      </c>
      <c r="Z104" s="1">
        <v>12</v>
      </c>
      <c r="AA104" s="1">
        <v>0</v>
      </c>
      <c r="AB104" s="1">
        <v>106</v>
      </c>
      <c r="AY104" s="1">
        <v>2</v>
      </c>
      <c r="AZ104" s="1">
        <f>IF(AY104=1,#REF!,0)</f>
        <v>0</v>
      </c>
      <c r="BA104" s="1" t="e">
        <f>IF(AY104=2,#REF!,0)</f>
        <v>#REF!</v>
      </c>
      <c r="BB104" s="1">
        <f>IF(AY104=3,#REF!,0)</f>
        <v>0</v>
      </c>
      <c r="BC104" s="1">
        <f>IF(AY104=4,#REF!,0)</f>
        <v>0</v>
      </c>
      <c r="BD104" s="1">
        <f>IF(AY104=5,#REF!,0)</f>
        <v>0</v>
      </c>
      <c r="BZ104" s="47">
        <v>12</v>
      </c>
      <c r="CA104" s="47">
        <v>0</v>
      </c>
      <c r="CY104" s="1">
        <v>0</v>
      </c>
    </row>
    <row r="105" spans="1:103" ht="12" customHeight="1">
      <c r="A105" s="39">
        <v>14</v>
      </c>
      <c r="B105" s="40" t="s">
        <v>837</v>
      </c>
      <c r="C105" s="41" t="s">
        <v>171</v>
      </c>
      <c r="D105" s="42" t="s">
        <v>98</v>
      </c>
      <c r="E105" s="43">
        <v>6</v>
      </c>
      <c r="F105" s="43" t="s">
        <v>3</v>
      </c>
      <c r="G105" s="44" t="e">
        <f t="shared" si="4"/>
        <v>#VALUE!</v>
      </c>
      <c r="H105" s="112" t="s">
        <v>3</v>
      </c>
      <c r="I105" s="43" t="s">
        <v>3</v>
      </c>
      <c r="J105" s="44" t="s">
        <v>3</v>
      </c>
      <c r="K105" s="46" t="s">
        <v>3</v>
      </c>
      <c r="N105" s="38">
        <v>2</v>
      </c>
      <c r="Z105" s="1">
        <v>12</v>
      </c>
      <c r="AA105" s="1">
        <v>0</v>
      </c>
      <c r="AB105" s="1">
        <v>109</v>
      </c>
      <c r="AY105" s="1">
        <v>2</v>
      </c>
      <c r="AZ105" s="1">
        <f>IF(AY105=1,#REF!,0)</f>
        <v>0</v>
      </c>
      <c r="BA105" s="1" t="e">
        <f>IF(AY105=2,#REF!,0)</f>
        <v>#REF!</v>
      </c>
      <c r="BB105" s="1">
        <f>IF(AY105=3,#REF!,0)</f>
        <v>0</v>
      </c>
      <c r="BC105" s="1">
        <f>IF(AY105=4,#REF!,0)</f>
        <v>0</v>
      </c>
      <c r="BD105" s="1">
        <f>IF(AY105=5,#REF!,0)</f>
        <v>0</v>
      </c>
      <c r="BZ105" s="47">
        <v>12</v>
      </c>
      <c r="CA105" s="47">
        <v>0</v>
      </c>
      <c r="CY105" s="1">
        <v>6.7299999999974602E-3</v>
      </c>
    </row>
    <row r="106" spans="1:103" ht="12" customHeight="1">
      <c r="A106" s="39">
        <v>15</v>
      </c>
      <c r="B106" s="114" t="s">
        <v>838</v>
      </c>
      <c r="C106" s="41" t="s">
        <v>839</v>
      </c>
      <c r="D106" s="42" t="s">
        <v>98</v>
      </c>
      <c r="E106" s="43">
        <v>5</v>
      </c>
      <c r="F106" s="43" t="s">
        <v>3</v>
      </c>
      <c r="G106" s="44" t="e">
        <f t="shared" si="4"/>
        <v>#VALUE!</v>
      </c>
      <c r="H106" s="112" t="s">
        <v>3</v>
      </c>
      <c r="I106" s="43" t="s">
        <v>3</v>
      </c>
      <c r="J106" s="44" t="s">
        <v>3</v>
      </c>
      <c r="K106" s="46" t="s">
        <v>3</v>
      </c>
      <c r="N106" s="38">
        <v>2</v>
      </c>
      <c r="Z106" s="1">
        <v>12</v>
      </c>
      <c r="AA106" s="1">
        <v>0</v>
      </c>
      <c r="AB106" s="1">
        <v>110</v>
      </c>
      <c r="AY106" s="1">
        <v>2</v>
      </c>
      <c r="AZ106" s="1">
        <f>IF(AY106=1,#REF!,0)</f>
        <v>0</v>
      </c>
      <c r="BA106" s="1" t="e">
        <f>IF(AY106=2,#REF!,0)</f>
        <v>#REF!</v>
      </c>
      <c r="BB106" s="1">
        <f>IF(AY106=3,#REF!,0)</f>
        <v>0</v>
      </c>
      <c r="BC106" s="1">
        <f>IF(AY106=4,#REF!,0)</f>
        <v>0</v>
      </c>
      <c r="BD106" s="1">
        <f>IF(AY106=5,#REF!,0)</f>
        <v>0</v>
      </c>
      <c r="BZ106" s="47">
        <v>12</v>
      </c>
      <c r="CA106" s="47">
        <v>0</v>
      </c>
      <c r="CY106" s="1">
        <v>1.99999999999978E-4</v>
      </c>
    </row>
    <row r="107" spans="1:103" ht="12" customHeight="1">
      <c r="A107" s="39">
        <v>16</v>
      </c>
      <c r="B107" s="114" t="s">
        <v>180</v>
      </c>
      <c r="C107" s="41" t="s">
        <v>840</v>
      </c>
      <c r="D107" s="42" t="s">
        <v>98</v>
      </c>
      <c r="E107" s="43">
        <v>19</v>
      </c>
      <c r="F107" s="43" t="s">
        <v>3</v>
      </c>
      <c r="G107" s="44" t="e">
        <f t="shared" si="4"/>
        <v>#VALUE!</v>
      </c>
      <c r="H107" s="112" t="s">
        <v>3</v>
      </c>
      <c r="I107" s="43" t="s">
        <v>3</v>
      </c>
      <c r="J107" s="44" t="s">
        <v>3</v>
      </c>
      <c r="K107" s="46" t="s">
        <v>3</v>
      </c>
      <c r="L107" s="353"/>
      <c r="N107" s="38">
        <v>2</v>
      </c>
      <c r="Z107" s="1">
        <v>12</v>
      </c>
      <c r="AA107" s="1">
        <v>0</v>
      </c>
      <c r="AB107" s="1">
        <v>108</v>
      </c>
      <c r="AY107" s="1">
        <v>2</v>
      </c>
      <c r="AZ107" s="1">
        <f>IF(AY107=1,#REF!,0)</f>
        <v>0</v>
      </c>
      <c r="BA107" s="1" t="e">
        <f>IF(AY107=2,#REF!,0)</f>
        <v>#REF!</v>
      </c>
      <c r="BB107" s="1">
        <f>IF(AY107=3,#REF!,0)</f>
        <v>0</v>
      </c>
      <c r="BC107" s="1">
        <f>IF(AY107=4,#REF!,0)</f>
        <v>0</v>
      </c>
      <c r="BD107" s="1">
        <f>IF(AY107=5,#REF!,0)</f>
        <v>0</v>
      </c>
      <c r="BZ107" s="47">
        <v>12</v>
      </c>
      <c r="CA107" s="47">
        <v>0</v>
      </c>
      <c r="CY107" s="1">
        <v>4.2000000000008702E-4</v>
      </c>
    </row>
    <row r="108" spans="1:103" s="354" customFormat="1">
      <c r="A108" s="39">
        <v>17</v>
      </c>
      <c r="B108" s="114" t="s">
        <v>841</v>
      </c>
      <c r="C108" s="41" t="s">
        <v>842</v>
      </c>
      <c r="D108" s="42" t="s">
        <v>98</v>
      </c>
      <c r="E108" s="43">
        <v>1</v>
      </c>
      <c r="F108" s="43" t="s">
        <v>3</v>
      </c>
      <c r="G108" s="44" t="e">
        <f t="shared" si="4"/>
        <v>#VALUE!</v>
      </c>
      <c r="H108" s="112" t="s">
        <v>3</v>
      </c>
      <c r="I108" s="43" t="s">
        <v>3</v>
      </c>
      <c r="J108" s="44" t="s">
        <v>3</v>
      </c>
      <c r="K108" s="46" t="s">
        <v>3</v>
      </c>
      <c r="L108" s="77"/>
    </row>
    <row r="109" spans="1:103" s="78" customFormat="1">
      <c r="A109" s="39">
        <v>18</v>
      </c>
      <c r="B109" s="114" t="s">
        <v>843</v>
      </c>
      <c r="C109" s="41" t="s">
        <v>844</v>
      </c>
      <c r="D109" s="42" t="s">
        <v>98</v>
      </c>
      <c r="E109" s="43">
        <v>8</v>
      </c>
      <c r="F109" s="43" t="s">
        <v>3</v>
      </c>
      <c r="G109" s="44" t="e">
        <f t="shared" si="4"/>
        <v>#VALUE!</v>
      </c>
      <c r="H109" s="112" t="s">
        <v>3</v>
      </c>
      <c r="I109" s="43" t="s">
        <v>3</v>
      </c>
      <c r="J109" s="44"/>
      <c r="K109" s="46"/>
      <c r="L109" s="2"/>
    </row>
    <row r="110" spans="1:103">
      <c r="A110" s="121">
        <v>19</v>
      </c>
      <c r="B110" s="114" t="s">
        <v>194</v>
      </c>
      <c r="C110" s="41" t="s">
        <v>845</v>
      </c>
      <c r="D110" s="42" t="s">
        <v>98</v>
      </c>
      <c r="E110" s="43">
        <v>10</v>
      </c>
      <c r="F110" s="43" t="s">
        <v>3</v>
      </c>
      <c r="G110" s="44" t="e">
        <f t="shared" si="4"/>
        <v>#VALUE!</v>
      </c>
      <c r="H110" s="112" t="s">
        <v>3</v>
      </c>
      <c r="I110" s="43" t="s">
        <v>3</v>
      </c>
      <c r="J110" s="44"/>
      <c r="K110" s="46"/>
      <c r="N110" s="38"/>
      <c r="BZ110" s="47"/>
      <c r="CA110" s="47"/>
    </row>
    <row r="111" spans="1:103">
      <c r="A111" s="121"/>
      <c r="B111" s="114"/>
      <c r="C111" s="41" t="s">
        <v>60</v>
      </c>
      <c r="D111" s="42"/>
      <c r="E111" s="43"/>
      <c r="F111" s="43" t="s">
        <v>3</v>
      </c>
      <c r="G111" s="44"/>
      <c r="H111" s="112"/>
      <c r="I111" s="43"/>
      <c r="J111" s="44" t="s">
        <v>3</v>
      </c>
      <c r="K111" s="46" t="s">
        <v>3</v>
      </c>
      <c r="N111" s="38"/>
      <c r="BZ111" s="47"/>
      <c r="CA111" s="47"/>
    </row>
    <row r="112" spans="1:103">
      <c r="A112" s="39">
        <v>20</v>
      </c>
      <c r="B112" s="40" t="s">
        <v>197</v>
      </c>
      <c r="C112" s="41" t="s">
        <v>846</v>
      </c>
      <c r="D112" s="42" t="s">
        <v>98</v>
      </c>
      <c r="E112" s="43">
        <v>3</v>
      </c>
      <c r="F112" s="43" t="s">
        <v>3</v>
      </c>
      <c r="G112" s="44" t="e">
        <f>E112*F112</f>
        <v>#VALUE!</v>
      </c>
      <c r="H112" s="112" t="s">
        <v>3</v>
      </c>
      <c r="I112" s="43" t="s">
        <v>3</v>
      </c>
      <c r="J112" s="44" t="s">
        <v>3</v>
      </c>
      <c r="K112" s="46" t="s">
        <v>3</v>
      </c>
      <c r="N112" s="38"/>
      <c r="BZ112" s="47"/>
      <c r="CA112" s="47"/>
    </row>
    <row r="113" spans="1:79">
      <c r="A113" s="39">
        <v>21</v>
      </c>
      <c r="B113" s="40" t="s">
        <v>200</v>
      </c>
      <c r="C113" s="41" t="s">
        <v>847</v>
      </c>
      <c r="D113" s="42" t="s">
        <v>98</v>
      </c>
      <c r="E113" s="43">
        <v>4</v>
      </c>
      <c r="F113" s="43" t="s">
        <v>3</v>
      </c>
      <c r="G113" s="44" t="e">
        <f t="shared" ref="G113:G127" si="5">E113*F113</f>
        <v>#VALUE!</v>
      </c>
      <c r="H113" s="112" t="s">
        <v>3</v>
      </c>
      <c r="I113" s="43" t="s">
        <v>3</v>
      </c>
      <c r="J113" s="44" t="s">
        <v>3</v>
      </c>
      <c r="K113" s="46" t="s">
        <v>3</v>
      </c>
      <c r="N113" s="38"/>
      <c r="BZ113" s="47"/>
      <c r="CA113" s="47"/>
    </row>
    <row r="114" spans="1:79">
      <c r="A114" s="39">
        <v>22</v>
      </c>
      <c r="B114" s="40" t="s">
        <v>202</v>
      </c>
      <c r="C114" s="41" t="s">
        <v>848</v>
      </c>
      <c r="D114" s="42" t="s">
        <v>98</v>
      </c>
      <c r="E114" s="43">
        <v>1</v>
      </c>
      <c r="F114" s="43" t="s">
        <v>3</v>
      </c>
      <c r="G114" s="44" t="e">
        <f t="shared" si="5"/>
        <v>#VALUE!</v>
      </c>
      <c r="H114" s="112" t="s">
        <v>3</v>
      </c>
      <c r="I114" s="43" t="s">
        <v>3</v>
      </c>
      <c r="J114" s="44" t="s">
        <v>3</v>
      </c>
      <c r="K114" s="46" t="s">
        <v>3</v>
      </c>
      <c r="N114" s="38"/>
      <c r="BZ114" s="47"/>
      <c r="CA114" s="47"/>
    </row>
    <row r="115" spans="1:79">
      <c r="A115" s="39">
        <v>23</v>
      </c>
      <c r="B115" s="40" t="s">
        <v>205</v>
      </c>
      <c r="C115" s="73" t="s">
        <v>849</v>
      </c>
      <c r="D115" s="74" t="s">
        <v>98</v>
      </c>
      <c r="E115" s="75">
        <v>1</v>
      </c>
      <c r="F115" s="75" t="s">
        <v>3</v>
      </c>
      <c r="G115" s="84" t="e">
        <f t="shared" si="5"/>
        <v>#VALUE!</v>
      </c>
      <c r="H115" s="43" t="s">
        <v>3</v>
      </c>
      <c r="I115" s="43" t="s">
        <v>3</v>
      </c>
      <c r="J115" s="44" t="s">
        <v>3</v>
      </c>
      <c r="K115" s="46" t="s">
        <v>3</v>
      </c>
      <c r="N115" s="38"/>
      <c r="BZ115" s="47"/>
      <c r="CA115" s="47"/>
    </row>
    <row r="116" spans="1:79">
      <c r="A116" s="39">
        <v>24</v>
      </c>
      <c r="B116" s="40" t="s">
        <v>207</v>
      </c>
      <c r="C116" s="73" t="s">
        <v>850</v>
      </c>
      <c r="D116" s="74" t="s">
        <v>98</v>
      </c>
      <c r="E116" s="75">
        <v>1</v>
      </c>
      <c r="F116" s="75" t="s">
        <v>3</v>
      </c>
      <c r="G116" s="84" t="e">
        <f>E116*F116</f>
        <v>#VALUE!</v>
      </c>
      <c r="H116" s="43" t="s">
        <v>3</v>
      </c>
      <c r="I116" s="43" t="s">
        <v>3</v>
      </c>
      <c r="J116" s="44" t="s">
        <v>3</v>
      </c>
      <c r="K116" s="46" t="s">
        <v>3</v>
      </c>
      <c r="N116" s="38"/>
      <c r="BZ116" s="47"/>
      <c r="CA116" s="47"/>
    </row>
    <row r="117" spans="1:79">
      <c r="A117" s="39">
        <v>25</v>
      </c>
      <c r="B117" s="40" t="s">
        <v>209</v>
      </c>
      <c r="C117" s="73" t="s">
        <v>851</v>
      </c>
      <c r="D117" s="74" t="s">
        <v>98</v>
      </c>
      <c r="E117" s="75">
        <v>7</v>
      </c>
      <c r="F117" s="75" t="s">
        <v>3</v>
      </c>
      <c r="G117" s="84" t="e">
        <f t="shared" si="5"/>
        <v>#VALUE!</v>
      </c>
      <c r="H117" s="43" t="s">
        <v>3</v>
      </c>
      <c r="I117" s="43" t="s">
        <v>3</v>
      </c>
      <c r="J117" s="44" t="s">
        <v>3</v>
      </c>
      <c r="K117" s="46" t="s">
        <v>3</v>
      </c>
      <c r="N117" s="38"/>
      <c r="BZ117" s="47"/>
      <c r="CA117" s="47"/>
    </row>
    <row r="118" spans="1:79">
      <c r="A118" s="39">
        <v>26</v>
      </c>
      <c r="B118" s="40" t="s">
        <v>211</v>
      </c>
      <c r="C118" s="73" t="s">
        <v>852</v>
      </c>
      <c r="D118" s="74" t="s">
        <v>98</v>
      </c>
      <c r="E118" s="75">
        <v>10</v>
      </c>
      <c r="F118" s="75" t="s">
        <v>3</v>
      </c>
      <c r="G118" s="84" t="e">
        <f t="shared" si="5"/>
        <v>#VALUE!</v>
      </c>
      <c r="H118" s="43" t="s">
        <v>3</v>
      </c>
      <c r="I118" s="43" t="s">
        <v>3</v>
      </c>
      <c r="J118" s="44" t="s">
        <v>3</v>
      </c>
      <c r="K118" s="46" t="s">
        <v>3</v>
      </c>
      <c r="N118" s="38"/>
      <c r="BZ118" s="47"/>
      <c r="CA118" s="47"/>
    </row>
    <row r="119" spans="1:79">
      <c r="A119" s="39">
        <v>27</v>
      </c>
      <c r="B119" s="40" t="s">
        <v>213</v>
      </c>
      <c r="C119" s="41" t="s">
        <v>853</v>
      </c>
      <c r="D119" s="42" t="s">
        <v>98</v>
      </c>
      <c r="E119" s="43">
        <v>9</v>
      </c>
      <c r="F119" s="43" t="s">
        <v>3</v>
      </c>
      <c r="G119" s="44" t="e">
        <f t="shared" si="5"/>
        <v>#VALUE!</v>
      </c>
      <c r="H119" s="75" t="s">
        <v>3</v>
      </c>
      <c r="I119" s="75" t="s">
        <v>3</v>
      </c>
      <c r="J119" s="44" t="s">
        <v>3</v>
      </c>
      <c r="K119" s="85" t="s">
        <v>3</v>
      </c>
      <c r="N119" s="38"/>
      <c r="BZ119" s="47"/>
      <c r="CA119" s="47"/>
    </row>
    <row r="120" spans="1:79">
      <c r="A120" s="79">
        <v>28</v>
      </c>
      <c r="B120" s="40" t="s">
        <v>215</v>
      </c>
      <c r="C120" s="41" t="s">
        <v>854</v>
      </c>
      <c r="D120" s="42" t="s">
        <v>98</v>
      </c>
      <c r="E120" s="43">
        <v>12</v>
      </c>
      <c r="F120" s="43" t="s">
        <v>3</v>
      </c>
      <c r="G120" s="44" t="e">
        <f t="shared" si="5"/>
        <v>#VALUE!</v>
      </c>
      <c r="H120" s="75" t="s">
        <v>3</v>
      </c>
      <c r="I120" s="75" t="s">
        <v>3</v>
      </c>
      <c r="J120" s="44" t="s">
        <v>3</v>
      </c>
      <c r="K120" s="46" t="s">
        <v>3</v>
      </c>
      <c r="N120" s="38"/>
      <c r="BZ120" s="47"/>
      <c r="CA120" s="47"/>
    </row>
    <row r="121" spans="1:79">
      <c r="A121" s="79">
        <v>29</v>
      </c>
      <c r="B121" s="40" t="s">
        <v>217</v>
      </c>
      <c r="C121" s="41" t="s">
        <v>855</v>
      </c>
      <c r="D121" s="42" t="s">
        <v>98</v>
      </c>
      <c r="E121" s="43">
        <v>1</v>
      </c>
      <c r="F121" s="43" t="s">
        <v>3</v>
      </c>
      <c r="G121" s="44" t="e">
        <f t="shared" si="5"/>
        <v>#VALUE!</v>
      </c>
      <c r="H121" s="112" t="s">
        <v>3</v>
      </c>
      <c r="I121" s="43" t="s">
        <v>3</v>
      </c>
      <c r="J121" s="44" t="s">
        <v>3</v>
      </c>
      <c r="K121" s="85" t="s">
        <v>3</v>
      </c>
    </row>
    <row r="122" spans="1:79">
      <c r="A122" s="39">
        <v>30</v>
      </c>
      <c r="B122" s="40" t="s">
        <v>219</v>
      </c>
      <c r="C122" s="41" t="s">
        <v>856</v>
      </c>
      <c r="D122" s="42" t="s">
        <v>98</v>
      </c>
      <c r="E122" s="43">
        <v>2</v>
      </c>
      <c r="F122" s="43" t="s">
        <v>3</v>
      </c>
      <c r="G122" s="44" t="e">
        <f t="shared" si="5"/>
        <v>#VALUE!</v>
      </c>
      <c r="H122" s="43" t="s">
        <v>3</v>
      </c>
      <c r="I122" s="43" t="s">
        <v>3</v>
      </c>
      <c r="J122" s="44" t="s">
        <v>3</v>
      </c>
      <c r="K122" s="85" t="s">
        <v>3</v>
      </c>
    </row>
    <row r="123" spans="1:79">
      <c r="A123" s="39">
        <v>31</v>
      </c>
      <c r="B123" s="40" t="s">
        <v>221</v>
      </c>
      <c r="C123" s="115" t="s">
        <v>857</v>
      </c>
      <c r="D123" s="42" t="s">
        <v>98</v>
      </c>
      <c r="E123" s="66">
        <v>1</v>
      </c>
      <c r="F123" s="43" t="s">
        <v>3</v>
      </c>
      <c r="G123" s="44" t="e">
        <f t="shared" si="5"/>
        <v>#VALUE!</v>
      </c>
      <c r="H123" s="112" t="s">
        <v>3</v>
      </c>
      <c r="I123" s="43" t="s">
        <v>3</v>
      </c>
      <c r="J123" s="44" t="s">
        <v>3</v>
      </c>
      <c r="K123" s="46" t="s">
        <v>3</v>
      </c>
    </row>
    <row r="124" spans="1:79">
      <c r="A124" s="39">
        <v>32</v>
      </c>
      <c r="B124" s="40" t="s">
        <v>223</v>
      </c>
      <c r="C124" s="41" t="s">
        <v>222</v>
      </c>
      <c r="D124" s="42" t="s">
        <v>98</v>
      </c>
      <c r="E124" s="43">
        <v>21</v>
      </c>
      <c r="F124" s="43" t="s">
        <v>3</v>
      </c>
      <c r="G124" s="44" t="e">
        <f t="shared" si="5"/>
        <v>#VALUE!</v>
      </c>
      <c r="H124" s="43" t="s">
        <v>3</v>
      </c>
      <c r="I124" s="43" t="s">
        <v>3</v>
      </c>
      <c r="J124" s="44" t="s">
        <v>3</v>
      </c>
      <c r="K124" s="85" t="s">
        <v>3</v>
      </c>
    </row>
    <row r="125" spans="1:79">
      <c r="A125" s="39">
        <v>33</v>
      </c>
      <c r="B125" s="40" t="s">
        <v>225</v>
      </c>
      <c r="C125" s="41" t="s">
        <v>858</v>
      </c>
      <c r="D125" s="42" t="s">
        <v>98</v>
      </c>
      <c r="E125" s="43">
        <v>5</v>
      </c>
      <c r="F125" s="43" t="s">
        <v>3</v>
      </c>
      <c r="G125" s="44" t="e">
        <f t="shared" si="5"/>
        <v>#VALUE!</v>
      </c>
      <c r="H125" s="43" t="s">
        <v>3</v>
      </c>
      <c r="I125" s="43" t="s">
        <v>3</v>
      </c>
      <c r="J125" s="44" t="s">
        <v>3</v>
      </c>
      <c r="K125" s="85" t="s">
        <v>3</v>
      </c>
    </row>
    <row r="126" spans="1:79">
      <c r="A126" s="39">
        <v>34</v>
      </c>
      <c r="B126" s="40" t="s">
        <v>227</v>
      </c>
      <c r="C126" s="41" t="s">
        <v>859</v>
      </c>
      <c r="D126" s="42" t="s">
        <v>98</v>
      </c>
      <c r="E126" s="43">
        <v>1</v>
      </c>
      <c r="F126" s="43" t="s">
        <v>3</v>
      </c>
      <c r="G126" s="44" t="e">
        <f t="shared" si="5"/>
        <v>#VALUE!</v>
      </c>
      <c r="H126" s="43" t="s">
        <v>3</v>
      </c>
      <c r="I126" s="43" t="s">
        <v>3</v>
      </c>
      <c r="J126" s="44" t="s">
        <v>3</v>
      </c>
      <c r="K126" s="85" t="s">
        <v>3</v>
      </c>
    </row>
    <row r="127" spans="1:79">
      <c r="A127" s="345">
        <v>35</v>
      </c>
      <c r="B127" s="40" t="s">
        <v>229</v>
      </c>
      <c r="C127" s="115" t="s">
        <v>220</v>
      </c>
      <c r="D127" s="42" t="s">
        <v>98</v>
      </c>
      <c r="E127" s="43">
        <v>10</v>
      </c>
      <c r="F127" s="43" t="s">
        <v>3</v>
      </c>
      <c r="G127" s="44" t="e">
        <f t="shared" si="5"/>
        <v>#VALUE!</v>
      </c>
      <c r="H127" s="112" t="s">
        <v>3</v>
      </c>
      <c r="I127" s="43" t="s">
        <v>3</v>
      </c>
      <c r="J127" s="44" t="s">
        <v>3</v>
      </c>
      <c r="K127" s="46" t="s">
        <v>3</v>
      </c>
    </row>
    <row r="128" spans="1:79">
      <c r="A128" s="121" t="s">
        <v>3</v>
      </c>
      <c r="B128" s="326" t="s">
        <v>66</v>
      </c>
      <c r="C128" s="333" t="str">
        <f>CONCATENATE(B91," ",C91)</f>
        <v>89 Ostatní konstrukce na trubním vedení</v>
      </c>
      <c r="D128" s="328"/>
      <c r="E128" s="329"/>
      <c r="F128" s="330"/>
      <c r="G128" s="331" t="e">
        <f>SUM(G91:G127)</f>
        <v>#VALUE!</v>
      </c>
      <c r="H128" s="43" t="s">
        <v>3</v>
      </c>
      <c r="I128" s="43" t="s">
        <v>3</v>
      </c>
      <c r="J128" s="131"/>
      <c r="K128" s="46"/>
    </row>
    <row r="129" spans="1:11">
      <c r="A129" s="121"/>
      <c r="B129" s="326"/>
      <c r="C129" s="333"/>
      <c r="D129" s="328"/>
      <c r="E129" s="329"/>
      <c r="F129" s="330"/>
      <c r="G129" s="331"/>
      <c r="H129" s="75"/>
      <c r="I129" s="75"/>
      <c r="J129" s="140"/>
      <c r="K129" s="46"/>
    </row>
    <row r="130" spans="1:11">
      <c r="A130" s="352" t="s">
        <v>13</v>
      </c>
      <c r="B130" s="303" t="s">
        <v>860</v>
      </c>
      <c r="C130" s="355" t="s">
        <v>861</v>
      </c>
      <c r="D130" s="356"/>
      <c r="E130" s="357"/>
      <c r="F130" s="358"/>
      <c r="G130" s="359"/>
      <c r="H130" s="360"/>
      <c r="I130" s="360"/>
      <c r="J130" s="62" t="s">
        <v>3</v>
      </c>
      <c r="K130" s="64" t="s">
        <v>3</v>
      </c>
    </row>
    <row r="131" spans="1:11">
      <c r="A131" s="121">
        <v>1</v>
      </c>
      <c r="B131" s="72" t="s">
        <v>862</v>
      </c>
      <c r="C131" s="89" t="s">
        <v>863</v>
      </c>
      <c r="D131" s="90" t="s">
        <v>25</v>
      </c>
      <c r="E131" s="45">
        <v>34.200000000000003</v>
      </c>
      <c r="F131" s="46" t="s">
        <v>3</v>
      </c>
      <c r="G131" s="44" t="e">
        <f>E131*F131</f>
        <v>#VALUE!</v>
      </c>
      <c r="H131" s="130"/>
      <c r="I131" s="37"/>
      <c r="J131" s="44" t="s">
        <v>3</v>
      </c>
      <c r="K131" s="46" t="s">
        <v>3</v>
      </c>
    </row>
    <row r="132" spans="1:11" ht="22.5">
      <c r="A132" s="121">
        <v>2</v>
      </c>
      <c r="B132" s="72" t="s">
        <v>864</v>
      </c>
      <c r="C132" s="89" t="s">
        <v>865</v>
      </c>
      <c r="D132" s="90" t="s">
        <v>63</v>
      </c>
      <c r="E132" s="45">
        <v>82.08</v>
      </c>
      <c r="F132" s="46" t="s">
        <v>3</v>
      </c>
      <c r="G132" s="44" t="e">
        <f>E132*F132</f>
        <v>#VALUE!</v>
      </c>
      <c r="H132" s="130"/>
      <c r="I132" s="37"/>
      <c r="J132" s="44" t="s">
        <v>3</v>
      </c>
      <c r="K132" s="46" t="s">
        <v>3</v>
      </c>
    </row>
    <row r="133" spans="1:11">
      <c r="A133" s="121">
        <v>3</v>
      </c>
      <c r="B133" s="72" t="s">
        <v>866</v>
      </c>
      <c r="C133" s="89" t="s">
        <v>867</v>
      </c>
      <c r="D133" s="90" t="s">
        <v>34</v>
      </c>
      <c r="E133" s="45">
        <v>228</v>
      </c>
      <c r="F133" s="46" t="s">
        <v>3</v>
      </c>
      <c r="G133" s="44" t="e">
        <f>E133*F133</f>
        <v>#VALUE!</v>
      </c>
      <c r="H133" s="130"/>
      <c r="I133" s="37"/>
      <c r="J133" s="44" t="s">
        <v>3</v>
      </c>
      <c r="K133" s="46" t="s">
        <v>3</v>
      </c>
    </row>
    <row r="134" spans="1:11">
      <c r="A134" s="121">
        <v>4</v>
      </c>
      <c r="B134" s="72" t="s">
        <v>866</v>
      </c>
      <c r="C134" s="89" t="s">
        <v>868</v>
      </c>
      <c r="D134" s="90" t="s">
        <v>34</v>
      </c>
      <c r="E134" s="45">
        <v>228</v>
      </c>
      <c r="F134" s="46" t="s">
        <v>3</v>
      </c>
      <c r="G134" s="44" t="e">
        <f>E134*F134</f>
        <v>#VALUE!</v>
      </c>
      <c r="H134" s="130"/>
      <c r="I134" s="37"/>
      <c r="J134" s="44" t="s">
        <v>3</v>
      </c>
      <c r="K134" s="46" t="s">
        <v>3</v>
      </c>
    </row>
    <row r="135" spans="1:11">
      <c r="A135" s="121">
        <v>5</v>
      </c>
      <c r="B135" s="72" t="s">
        <v>869</v>
      </c>
      <c r="C135" s="89" t="s">
        <v>870</v>
      </c>
      <c r="D135" s="90" t="s">
        <v>63</v>
      </c>
      <c r="E135" s="45">
        <v>354.02</v>
      </c>
      <c r="F135" s="46" t="s">
        <v>3</v>
      </c>
      <c r="G135" s="44" t="e">
        <f>E135*F135</f>
        <v>#VALUE!</v>
      </c>
      <c r="H135" s="130"/>
      <c r="I135" s="37"/>
      <c r="J135" s="44" t="s">
        <v>3</v>
      </c>
      <c r="K135" s="46" t="s">
        <v>3</v>
      </c>
    </row>
    <row r="136" spans="1:11">
      <c r="A136" s="361"/>
      <c r="B136" s="362" t="s">
        <v>66</v>
      </c>
      <c r="C136" s="363" t="s">
        <v>871</v>
      </c>
      <c r="D136" s="129"/>
      <c r="E136" s="130"/>
      <c r="F136" s="37"/>
      <c r="G136" s="320" t="e">
        <f>SUM(G130:G135)</f>
        <v>#VALUE!</v>
      </c>
      <c r="H136" s="45" t="s">
        <v>3</v>
      </c>
      <c r="I136" s="46" t="s">
        <v>3</v>
      </c>
      <c r="J136" s="131"/>
      <c r="K136" s="102"/>
    </row>
    <row r="137" spans="1:11">
      <c r="A137" s="352" t="s">
        <v>13</v>
      </c>
      <c r="B137" s="303" t="s">
        <v>872</v>
      </c>
      <c r="C137" s="364" t="s">
        <v>873</v>
      </c>
      <c r="D137" s="365"/>
      <c r="E137" s="366"/>
      <c r="F137" s="367" t="s">
        <v>3</v>
      </c>
      <c r="G137" s="368"/>
      <c r="H137" s="130"/>
      <c r="I137" s="130"/>
      <c r="J137" s="44">
        <f>H139*I139</f>
        <v>0</v>
      </c>
      <c r="K137" s="46" t="s">
        <v>3</v>
      </c>
    </row>
    <row r="138" spans="1:11">
      <c r="A138" s="121">
        <v>1</v>
      </c>
      <c r="B138" s="72" t="s">
        <v>874</v>
      </c>
      <c r="C138" s="89" t="s">
        <v>875</v>
      </c>
      <c r="D138" s="90" t="s">
        <v>21</v>
      </c>
      <c r="E138" s="45">
        <v>456</v>
      </c>
      <c r="F138" s="46" t="s">
        <v>3</v>
      </c>
      <c r="G138" s="44" t="e">
        <f>E138*F138</f>
        <v>#VALUE!</v>
      </c>
      <c r="H138" s="130"/>
      <c r="I138" s="37"/>
      <c r="J138" s="44" t="s">
        <v>3</v>
      </c>
      <c r="K138" s="46" t="s">
        <v>3</v>
      </c>
    </row>
    <row r="139" spans="1:11">
      <c r="A139" s="121">
        <v>2</v>
      </c>
      <c r="B139" s="72" t="s">
        <v>876</v>
      </c>
      <c r="C139" s="89" t="s">
        <v>877</v>
      </c>
      <c r="D139" s="90" t="s">
        <v>63</v>
      </c>
      <c r="E139" s="45">
        <v>114</v>
      </c>
      <c r="F139" s="46" t="s">
        <v>3</v>
      </c>
      <c r="G139" s="44" t="e">
        <f>E139*F139</f>
        <v>#VALUE!</v>
      </c>
      <c r="H139" s="130"/>
      <c r="I139" s="37"/>
      <c r="J139" s="44" t="s">
        <v>3</v>
      </c>
      <c r="K139" s="46" t="s">
        <v>3</v>
      </c>
    </row>
    <row r="140" spans="1:11">
      <c r="A140" s="121">
        <v>3</v>
      </c>
      <c r="B140" s="72" t="s">
        <v>878</v>
      </c>
      <c r="C140" s="89" t="s">
        <v>879</v>
      </c>
      <c r="D140" s="90" t="s">
        <v>63</v>
      </c>
      <c r="E140" s="45">
        <v>114</v>
      </c>
      <c r="F140" s="46" t="s">
        <v>3</v>
      </c>
      <c r="G140" s="44" t="e">
        <f>E140*F140</f>
        <v>#VALUE!</v>
      </c>
      <c r="H140" s="130"/>
      <c r="I140" s="37"/>
      <c r="J140" s="44" t="s">
        <v>3</v>
      </c>
      <c r="K140" s="46" t="s">
        <v>3</v>
      </c>
    </row>
    <row r="141" spans="1:11">
      <c r="A141" s="121">
        <v>4</v>
      </c>
      <c r="B141" s="72" t="s">
        <v>880</v>
      </c>
      <c r="C141" s="89" t="s">
        <v>881</v>
      </c>
      <c r="D141" s="90" t="s">
        <v>63</v>
      </c>
      <c r="E141" s="45">
        <v>1026</v>
      </c>
      <c r="F141" s="46" t="s">
        <v>3</v>
      </c>
      <c r="G141" s="44" t="e">
        <f>E141*F141</f>
        <v>#VALUE!</v>
      </c>
      <c r="H141" s="130"/>
      <c r="I141" s="37"/>
      <c r="J141" s="44" t="s">
        <v>3</v>
      </c>
      <c r="K141" s="46" t="s">
        <v>3</v>
      </c>
    </row>
    <row r="142" spans="1:11">
      <c r="A142" s="121">
        <v>5</v>
      </c>
      <c r="B142" s="72" t="s">
        <v>882</v>
      </c>
      <c r="C142" s="89" t="s">
        <v>883</v>
      </c>
      <c r="D142" s="90" t="s">
        <v>63</v>
      </c>
      <c r="E142" s="45">
        <v>114</v>
      </c>
      <c r="F142" s="46" t="s">
        <v>3</v>
      </c>
      <c r="G142" s="44" t="e">
        <f>E142*F142</f>
        <v>#VALUE!</v>
      </c>
      <c r="H142" s="130"/>
      <c r="I142" s="37"/>
      <c r="J142" s="44" t="s">
        <v>3</v>
      </c>
      <c r="K142" s="46" t="s">
        <v>3</v>
      </c>
    </row>
    <row r="143" spans="1:11">
      <c r="A143" s="361"/>
      <c r="B143" s="362" t="s">
        <v>66</v>
      </c>
      <c r="C143" s="363" t="s">
        <v>884</v>
      </c>
      <c r="D143" s="129"/>
      <c r="E143" s="130"/>
      <c r="F143" s="37"/>
      <c r="G143" s="320" t="e">
        <f>SUM(G137:G142)</f>
        <v>#VALUE!</v>
      </c>
      <c r="H143" s="45" t="s">
        <v>3</v>
      </c>
      <c r="I143" s="46" t="s">
        <v>3</v>
      </c>
      <c r="J143" s="131"/>
      <c r="K143" s="102"/>
    </row>
    <row r="144" spans="1:11">
      <c r="A144" s="302" t="s">
        <v>13</v>
      </c>
      <c r="B144" s="303" t="s">
        <v>246</v>
      </c>
      <c r="C144" s="364" t="s">
        <v>247</v>
      </c>
      <c r="D144" s="365"/>
      <c r="E144" s="366"/>
      <c r="F144" s="367"/>
      <c r="G144" s="131"/>
      <c r="H144" s="130"/>
      <c r="I144" s="37"/>
      <c r="J144" s="85" t="s">
        <v>3</v>
      </c>
      <c r="K144" s="85" t="s">
        <v>3</v>
      </c>
    </row>
    <row r="145" spans="1:11">
      <c r="A145" s="121">
        <v>1</v>
      </c>
      <c r="B145" s="72" t="s">
        <v>365</v>
      </c>
      <c r="C145" s="89" t="s">
        <v>885</v>
      </c>
      <c r="D145" s="90" t="s">
        <v>63</v>
      </c>
      <c r="E145" s="45">
        <v>190.73</v>
      </c>
      <c r="F145" s="46" t="s">
        <v>3</v>
      </c>
      <c r="G145" s="350" t="e">
        <f>E145*F145</f>
        <v>#VALUE!</v>
      </c>
      <c r="H145" s="130"/>
      <c r="I145" s="37"/>
      <c r="J145" s="85" t="s">
        <v>3</v>
      </c>
      <c r="K145" s="85" t="s">
        <v>3</v>
      </c>
    </row>
    <row r="146" spans="1:11">
      <c r="A146" s="369" t="s">
        <v>3</v>
      </c>
      <c r="B146" s="362" t="s">
        <v>66</v>
      </c>
      <c r="C146" s="363" t="s">
        <v>250</v>
      </c>
      <c r="D146" s="129"/>
      <c r="E146" s="130"/>
      <c r="F146" s="37"/>
      <c r="G146" s="370" t="e">
        <f>SUM(G144:G145)</f>
        <v>#VALUE!</v>
      </c>
      <c r="H146" s="45" t="s">
        <v>3</v>
      </c>
      <c r="I146" s="46" t="s">
        <v>3</v>
      </c>
      <c r="J146" s="85" t="s">
        <v>3</v>
      </c>
      <c r="K146" s="85" t="s">
        <v>3</v>
      </c>
    </row>
    <row r="147" spans="1:11">
      <c r="A147" s="121"/>
      <c r="B147" s="72"/>
      <c r="C147" s="89"/>
      <c r="D147" s="90"/>
      <c r="E147" s="45"/>
      <c r="F147" s="46"/>
      <c r="G147" s="44"/>
      <c r="H147" s="130"/>
      <c r="I147" s="37"/>
      <c r="J147" s="44"/>
      <c r="K147" s="46"/>
    </row>
    <row r="148" spans="1:11">
      <c r="A148" s="121"/>
      <c r="B148" s="72"/>
      <c r="C148" s="89"/>
      <c r="D148" s="90"/>
      <c r="E148" s="45"/>
      <c r="F148" s="46"/>
      <c r="G148" s="44"/>
      <c r="H148" s="130"/>
      <c r="I148" s="37"/>
      <c r="J148" s="44"/>
      <c r="K148" s="46"/>
    </row>
    <row r="149" spans="1:11">
      <c r="A149" s="121"/>
      <c r="B149" s="72"/>
      <c r="C149" s="89"/>
      <c r="D149" s="90"/>
      <c r="E149" s="45"/>
      <c r="F149" s="46"/>
      <c r="G149" s="84"/>
      <c r="H149" s="130"/>
      <c r="I149" s="37"/>
      <c r="J149" s="84"/>
      <c r="K149" s="46"/>
    </row>
    <row r="150" spans="1:11">
      <c r="E150" s="1"/>
    </row>
    <row r="151" spans="1:11">
      <c r="E151" s="1"/>
    </row>
    <row r="152" spans="1:11">
      <c r="E152" s="1"/>
    </row>
    <row r="153" spans="1:11">
      <c r="E153" s="1"/>
    </row>
    <row r="154" spans="1:11">
      <c r="E154" s="1"/>
    </row>
    <row r="155" spans="1:11">
      <c r="E155" s="1"/>
    </row>
    <row r="156" spans="1:11">
      <c r="E156" s="1"/>
    </row>
    <row r="157" spans="1:11">
      <c r="E157" s="1"/>
    </row>
    <row r="158" spans="1:11">
      <c r="E158" s="1"/>
    </row>
    <row r="159" spans="1:11">
      <c r="E159" s="1"/>
    </row>
    <row r="160" spans="1:11">
      <c r="E160" s="1"/>
    </row>
    <row r="161" spans="5:5">
      <c r="E161" s="1"/>
    </row>
    <row r="162" spans="5:5">
      <c r="E162" s="1"/>
    </row>
    <row r="163" spans="5:5">
      <c r="E163" s="1"/>
    </row>
    <row r="164" spans="5:5">
      <c r="E164" s="1"/>
    </row>
    <row r="165" spans="5:5">
      <c r="E165" s="1"/>
    </row>
    <row r="166" spans="5:5">
      <c r="E166" s="1"/>
    </row>
    <row r="167" spans="5:5">
      <c r="E167" s="1"/>
    </row>
    <row r="168" spans="5:5">
      <c r="E168" s="1"/>
    </row>
    <row r="169" spans="5:5">
      <c r="E169" s="1"/>
    </row>
    <row r="170" spans="5:5">
      <c r="E170" s="1"/>
    </row>
    <row r="171" spans="5:5">
      <c r="E171" s="1"/>
    </row>
    <row r="172" spans="5:5">
      <c r="E172" s="1"/>
    </row>
    <row r="173" spans="5:5">
      <c r="E173" s="1"/>
    </row>
    <row r="174" spans="5:5">
      <c r="E174" s="1"/>
    </row>
    <row r="175" spans="5:5">
      <c r="E175" s="1"/>
    </row>
    <row r="176" spans="5:5">
      <c r="E176" s="1"/>
    </row>
    <row r="177" spans="5:5">
      <c r="E177" s="1"/>
    </row>
    <row r="178" spans="5:5">
      <c r="E178" s="1"/>
    </row>
    <row r="179" spans="5:5">
      <c r="E179" s="1"/>
    </row>
    <row r="180" spans="5:5">
      <c r="E180" s="1"/>
    </row>
    <row r="181" spans="5:5">
      <c r="E181" s="1"/>
    </row>
    <row r="182" spans="5:5">
      <c r="E182" s="1"/>
    </row>
    <row r="183" spans="5:5">
      <c r="E183" s="1"/>
    </row>
    <row r="184" spans="5:5">
      <c r="E184" s="1"/>
    </row>
    <row r="185" spans="5:5">
      <c r="E185" s="1"/>
    </row>
    <row r="186" spans="5:5">
      <c r="E186" s="1"/>
    </row>
    <row r="187" spans="5:5">
      <c r="E187" s="1"/>
    </row>
    <row r="188" spans="5:5">
      <c r="E188" s="1"/>
    </row>
    <row r="189" spans="5:5">
      <c r="E189" s="1"/>
    </row>
    <row r="190" spans="5:5">
      <c r="E190" s="1"/>
    </row>
    <row r="191" spans="5:5">
      <c r="E191" s="1"/>
    </row>
    <row r="192" spans="5:5">
      <c r="E192" s="1"/>
    </row>
    <row r="193" spans="1:7">
      <c r="E193" s="1"/>
    </row>
    <row r="194" spans="1:7">
      <c r="E194" s="1"/>
    </row>
    <row r="195" spans="1:7">
      <c r="E195" s="1"/>
    </row>
    <row r="196" spans="1:7">
      <c r="E196" s="1"/>
    </row>
    <row r="197" spans="1:7">
      <c r="E197" s="1"/>
    </row>
    <row r="198" spans="1:7">
      <c r="E198" s="1"/>
    </row>
    <row r="199" spans="1:7">
      <c r="E199" s="1"/>
    </row>
    <row r="200" spans="1:7">
      <c r="A200" s="141"/>
      <c r="E200" s="1"/>
    </row>
    <row r="201" spans="1:7">
      <c r="E201" s="1"/>
    </row>
    <row r="202" spans="1:7">
      <c r="A202" s="141"/>
      <c r="E202" s="1"/>
    </row>
    <row r="203" spans="1:7">
      <c r="B203" s="141"/>
    </row>
    <row r="204" spans="1:7">
      <c r="C204" s="143"/>
      <c r="D204" s="143"/>
      <c r="E204" s="144"/>
      <c r="F204" s="143"/>
      <c r="G204" s="145"/>
    </row>
    <row r="205" spans="1:7">
      <c r="B205" s="141"/>
    </row>
  </sheetData>
  <mergeCells count="6">
    <mergeCell ref="A1:G1"/>
    <mergeCell ref="A3:B3"/>
    <mergeCell ref="H3:H4"/>
    <mergeCell ref="A4:B4"/>
    <mergeCell ref="E6:G6"/>
    <mergeCell ref="H6:J6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4FB0EB-DBAA-4507-B4A9-8015EB98CFDA}">
  <dimension ref="A1:K93"/>
  <sheetViews>
    <sheetView workbookViewId="0">
      <selection activeCell="N16" sqref="N16"/>
    </sheetView>
  </sheetViews>
  <sheetFormatPr defaultRowHeight="15"/>
  <cols>
    <col min="1" max="1" width="89.42578125" style="255" bestFit="1" customWidth="1"/>
    <col min="2" max="2" width="5" style="255" bestFit="1" customWidth="1"/>
    <col min="3" max="3" width="6.42578125" style="387" bestFit="1" customWidth="1"/>
    <col min="4" max="4" width="7.140625" style="387" bestFit="1" customWidth="1"/>
    <col min="5" max="5" width="13.42578125" style="388" bestFit="1" customWidth="1"/>
    <col min="6" max="6" width="6.42578125" style="387" bestFit="1" customWidth="1"/>
    <col min="7" max="7" width="12.5703125" style="388" bestFit="1" customWidth="1"/>
    <col min="8" max="8" width="5.28515625" style="387" bestFit="1" customWidth="1"/>
    <col min="9" max="9" width="11.42578125" style="388" bestFit="1" customWidth="1"/>
    <col min="12" max="12" width="0" hidden="1" customWidth="1"/>
  </cols>
  <sheetData>
    <row r="1" spans="1:11">
      <c r="A1" s="371" t="s">
        <v>886</v>
      </c>
      <c r="B1" s="371" t="s">
        <v>887</v>
      </c>
      <c r="C1" s="372" t="s">
        <v>888</v>
      </c>
      <c r="D1" s="372" t="s">
        <v>889</v>
      </c>
      <c r="E1" s="373" t="s">
        <v>890</v>
      </c>
      <c r="F1" s="372" t="s">
        <v>621</v>
      </c>
      <c r="G1" s="373" t="s">
        <v>891</v>
      </c>
      <c r="H1" s="372" t="s">
        <v>892</v>
      </c>
      <c r="I1" s="373" t="s">
        <v>893</v>
      </c>
      <c r="J1" s="374"/>
      <c r="K1" s="374"/>
    </row>
    <row r="2" spans="1:11">
      <c r="A2" s="375" t="s">
        <v>15</v>
      </c>
      <c r="B2" s="375" t="s">
        <v>894</v>
      </c>
      <c r="C2" s="376"/>
      <c r="D2" s="376"/>
      <c r="E2" s="377"/>
      <c r="F2" s="376"/>
      <c r="G2" s="377"/>
      <c r="H2" s="376"/>
      <c r="I2" s="377"/>
      <c r="J2" s="374"/>
      <c r="K2" s="374"/>
    </row>
    <row r="3" spans="1:11">
      <c r="A3" s="378" t="s">
        <v>895</v>
      </c>
      <c r="B3" s="378" t="s">
        <v>894</v>
      </c>
      <c r="C3" s="379"/>
      <c r="D3" s="379"/>
      <c r="E3" s="380"/>
      <c r="F3" s="379"/>
      <c r="G3" s="380"/>
      <c r="H3" s="379"/>
      <c r="I3" s="380"/>
      <c r="J3" s="374"/>
      <c r="K3" s="374"/>
    </row>
    <row r="4" spans="1:11">
      <c r="A4" s="378" t="s">
        <v>896</v>
      </c>
      <c r="B4" s="378" t="s">
        <v>894</v>
      </c>
      <c r="C4" s="379"/>
      <c r="D4" s="379"/>
      <c r="E4" s="380"/>
      <c r="F4" s="379"/>
      <c r="G4" s="380"/>
      <c r="H4" s="379"/>
      <c r="I4" s="380"/>
      <c r="J4" s="374"/>
      <c r="K4" s="374"/>
    </row>
    <row r="5" spans="1:11">
      <c r="A5" s="381" t="s">
        <v>897</v>
      </c>
      <c r="B5" s="381" t="s">
        <v>25</v>
      </c>
      <c r="C5" s="382">
        <v>260</v>
      </c>
      <c r="D5" s="382"/>
      <c r="E5" s="383">
        <f>C5*D5</f>
        <v>0</v>
      </c>
      <c r="F5" s="382"/>
      <c r="G5" s="383">
        <f>C5*F5</f>
        <v>0</v>
      </c>
      <c r="H5" s="382">
        <f>D5+F5</f>
        <v>0</v>
      </c>
      <c r="I5" s="383">
        <f>E5+G5</f>
        <v>0</v>
      </c>
      <c r="J5" s="374"/>
      <c r="K5" s="374"/>
    </row>
    <row r="6" spans="1:11">
      <c r="A6" s="378" t="s">
        <v>898</v>
      </c>
      <c r="B6" s="378" t="s">
        <v>894</v>
      </c>
      <c r="C6" s="379"/>
      <c r="D6" s="379"/>
      <c r="E6" s="380"/>
      <c r="F6" s="379"/>
      <c r="G6" s="380"/>
      <c r="H6" s="379"/>
      <c r="I6" s="380"/>
      <c r="J6" s="374"/>
      <c r="K6" s="374"/>
    </row>
    <row r="7" spans="1:11">
      <c r="A7" s="378" t="s">
        <v>899</v>
      </c>
      <c r="B7" s="378" t="s">
        <v>894</v>
      </c>
      <c r="C7" s="379"/>
      <c r="D7" s="379"/>
      <c r="E7" s="380"/>
      <c r="F7" s="379"/>
      <c r="G7" s="380"/>
      <c r="H7" s="379"/>
      <c r="I7" s="380"/>
      <c r="J7" s="374"/>
      <c r="K7" s="374"/>
    </row>
    <row r="8" spans="1:11">
      <c r="A8" s="381" t="s">
        <v>900</v>
      </c>
      <c r="B8" s="381" t="s">
        <v>25</v>
      </c>
      <c r="C8" s="382">
        <v>26</v>
      </c>
      <c r="D8" s="382"/>
      <c r="E8" s="383">
        <f>C8*D8</f>
        <v>0</v>
      </c>
      <c r="F8" s="382"/>
      <c r="G8" s="383">
        <f>C8*F8</f>
        <v>0</v>
      </c>
      <c r="H8" s="382">
        <f>D8+F8</f>
        <v>0</v>
      </c>
      <c r="I8" s="383">
        <f>E8+G8</f>
        <v>0</v>
      </c>
      <c r="J8" s="374"/>
      <c r="K8" s="374"/>
    </row>
    <row r="9" spans="1:11">
      <c r="A9" s="378" t="s">
        <v>901</v>
      </c>
      <c r="B9" s="378" t="s">
        <v>894</v>
      </c>
      <c r="C9" s="379"/>
      <c r="D9" s="379"/>
      <c r="E9" s="380"/>
      <c r="F9" s="379"/>
      <c r="G9" s="380"/>
      <c r="H9" s="379"/>
      <c r="I9" s="380"/>
      <c r="J9" s="374"/>
      <c r="K9" s="374"/>
    </row>
    <row r="10" spans="1:11">
      <c r="A10" s="378" t="s">
        <v>899</v>
      </c>
      <c r="B10" s="378" t="s">
        <v>894</v>
      </c>
      <c r="C10" s="379"/>
      <c r="D10" s="379"/>
      <c r="E10" s="380"/>
      <c r="F10" s="379"/>
      <c r="G10" s="380"/>
      <c r="H10" s="379"/>
      <c r="I10" s="380"/>
      <c r="J10" s="374"/>
      <c r="K10" s="374"/>
    </row>
    <row r="11" spans="1:11">
      <c r="A11" s="381" t="s">
        <v>900</v>
      </c>
      <c r="B11" s="381" t="s">
        <v>25</v>
      </c>
      <c r="C11" s="382">
        <v>65</v>
      </c>
      <c r="D11" s="382"/>
      <c r="E11" s="383">
        <f>C11*D11</f>
        <v>0</v>
      </c>
      <c r="F11" s="382"/>
      <c r="G11" s="383">
        <f>C11*F11</f>
        <v>0</v>
      </c>
      <c r="H11" s="382">
        <f>D11+F11</f>
        <v>0</v>
      </c>
      <c r="I11" s="383">
        <f>E11+G11</f>
        <v>0</v>
      </c>
      <c r="J11" s="374"/>
      <c r="K11" s="374"/>
    </row>
    <row r="12" spans="1:11">
      <c r="A12" s="378" t="s">
        <v>902</v>
      </c>
      <c r="B12" s="378" t="s">
        <v>894</v>
      </c>
      <c r="C12" s="379"/>
      <c r="D12" s="379"/>
      <c r="E12" s="380"/>
      <c r="F12" s="379"/>
      <c r="G12" s="380"/>
      <c r="H12" s="379"/>
      <c r="I12" s="380"/>
      <c r="J12" s="374"/>
      <c r="K12" s="374"/>
    </row>
    <row r="13" spans="1:11">
      <c r="A13" s="378" t="s">
        <v>903</v>
      </c>
      <c r="B13" s="378" t="s">
        <v>894</v>
      </c>
      <c r="C13" s="379"/>
      <c r="D13" s="379"/>
      <c r="E13" s="380"/>
      <c r="F13" s="379"/>
      <c r="G13" s="380"/>
      <c r="H13" s="379"/>
      <c r="I13" s="380"/>
      <c r="J13" s="374"/>
      <c r="K13" s="374"/>
    </row>
    <row r="14" spans="1:11">
      <c r="A14" s="381" t="s">
        <v>904</v>
      </c>
      <c r="B14" s="381" t="s">
        <v>25</v>
      </c>
      <c r="C14" s="382">
        <v>169</v>
      </c>
      <c r="D14" s="382"/>
      <c r="E14" s="383">
        <f>C14*D14</f>
        <v>0</v>
      </c>
      <c r="F14" s="382"/>
      <c r="G14" s="383">
        <f>C14*F14</f>
        <v>0</v>
      </c>
      <c r="H14" s="382">
        <f>D14+F14</f>
        <v>0</v>
      </c>
      <c r="I14" s="383">
        <f>E14+G14</f>
        <v>0</v>
      </c>
      <c r="J14" s="374"/>
      <c r="K14" s="374"/>
    </row>
    <row r="15" spans="1:11">
      <c r="A15" s="378" t="s">
        <v>905</v>
      </c>
      <c r="B15" s="378" t="s">
        <v>894</v>
      </c>
      <c r="C15" s="379"/>
      <c r="D15" s="379"/>
      <c r="E15" s="380"/>
      <c r="F15" s="379"/>
      <c r="G15" s="380"/>
      <c r="H15" s="379"/>
      <c r="I15" s="380"/>
      <c r="J15" s="374"/>
      <c r="K15" s="374"/>
    </row>
    <row r="16" spans="1:11">
      <c r="A16" s="381" t="s">
        <v>906</v>
      </c>
      <c r="B16" s="381" t="s">
        <v>21</v>
      </c>
      <c r="C16" s="382">
        <v>10</v>
      </c>
      <c r="D16" s="382"/>
      <c r="E16" s="383">
        <f>C16*D16</f>
        <v>0</v>
      </c>
      <c r="F16" s="382"/>
      <c r="G16" s="383">
        <f>C16*F16</f>
        <v>0</v>
      </c>
      <c r="H16" s="382">
        <f>D16+F16</f>
        <v>0</v>
      </c>
      <c r="I16" s="383">
        <f>E16+G16</f>
        <v>0</v>
      </c>
      <c r="J16" s="374"/>
      <c r="K16" s="374"/>
    </row>
    <row r="17" spans="1:11">
      <c r="A17" s="378" t="s">
        <v>907</v>
      </c>
      <c r="B17" s="378" t="s">
        <v>894</v>
      </c>
      <c r="C17" s="379"/>
      <c r="D17" s="379"/>
      <c r="E17" s="380"/>
      <c r="F17" s="379"/>
      <c r="G17" s="380"/>
      <c r="H17" s="379"/>
      <c r="I17" s="380"/>
      <c r="J17" s="374"/>
      <c r="K17" s="374"/>
    </row>
    <row r="18" spans="1:11">
      <c r="A18" s="378" t="s">
        <v>908</v>
      </c>
      <c r="B18" s="378" t="s">
        <v>894</v>
      </c>
      <c r="C18" s="379"/>
      <c r="D18" s="379"/>
      <c r="E18" s="380"/>
      <c r="F18" s="379"/>
      <c r="G18" s="380"/>
      <c r="H18" s="379"/>
      <c r="I18" s="380"/>
      <c r="J18" s="374"/>
      <c r="K18" s="374"/>
    </row>
    <row r="19" spans="1:11">
      <c r="A19" s="381" t="s">
        <v>909</v>
      </c>
      <c r="B19" s="381" t="s">
        <v>25</v>
      </c>
      <c r="C19" s="382">
        <v>260</v>
      </c>
      <c r="D19" s="382"/>
      <c r="E19" s="383">
        <f>C19*D19</f>
        <v>0</v>
      </c>
      <c r="F19" s="382"/>
      <c r="G19" s="383">
        <f>C19*F19</f>
        <v>0</v>
      </c>
      <c r="H19" s="382">
        <f>D19+F19</f>
        <v>0</v>
      </c>
      <c r="I19" s="383">
        <f>E19+G19</f>
        <v>0</v>
      </c>
      <c r="J19" s="374"/>
      <c r="K19" s="374"/>
    </row>
    <row r="20" spans="1:11">
      <c r="A20" s="378" t="s">
        <v>910</v>
      </c>
      <c r="B20" s="378" t="s">
        <v>894</v>
      </c>
      <c r="C20" s="384"/>
      <c r="D20" s="384"/>
      <c r="E20" s="385"/>
      <c r="F20" s="384"/>
      <c r="G20" s="385"/>
      <c r="H20" s="384"/>
      <c r="I20" s="385"/>
      <c r="J20" s="374"/>
      <c r="K20" s="374"/>
    </row>
    <row r="21" spans="1:11">
      <c r="A21" s="381" t="s">
        <v>911</v>
      </c>
      <c r="B21" s="381" t="s">
        <v>25</v>
      </c>
      <c r="C21" s="382">
        <v>260</v>
      </c>
      <c r="D21" s="382"/>
      <c r="E21" s="383">
        <f>C21*D21</f>
        <v>0</v>
      </c>
      <c r="F21" s="382"/>
      <c r="G21" s="383">
        <f>C21*F21</f>
        <v>0</v>
      </c>
      <c r="H21" s="382">
        <f>D21+F21</f>
        <v>0</v>
      </c>
      <c r="I21" s="383">
        <f>E21+G21</f>
        <v>0</v>
      </c>
      <c r="J21" s="374"/>
      <c r="K21" s="374"/>
    </row>
    <row r="22" spans="1:11">
      <c r="A22" s="375" t="s">
        <v>912</v>
      </c>
      <c r="B22" s="375" t="s">
        <v>894</v>
      </c>
      <c r="C22" s="376"/>
      <c r="D22" s="376"/>
      <c r="E22" s="377">
        <f>SUM(E3:E21)</f>
        <v>0</v>
      </c>
      <c r="F22" s="376"/>
      <c r="G22" s="377">
        <f>SUM(G3:G21)</f>
        <v>0</v>
      </c>
      <c r="H22" s="376"/>
      <c r="I22" s="377">
        <f>SUM(I3:I21)</f>
        <v>0</v>
      </c>
      <c r="J22" s="374"/>
      <c r="K22" s="374"/>
    </row>
    <row r="23" spans="1:11">
      <c r="A23" s="375" t="s">
        <v>913</v>
      </c>
      <c r="B23" s="375" t="s">
        <v>894</v>
      </c>
      <c r="C23" s="376"/>
      <c r="D23" s="376"/>
      <c r="E23" s="377"/>
      <c r="F23" s="376"/>
      <c r="G23" s="377"/>
      <c r="H23" s="376"/>
      <c r="I23" s="377"/>
      <c r="J23" s="374"/>
      <c r="K23" s="374"/>
    </row>
    <row r="24" spans="1:11">
      <c r="A24" s="378" t="s">
        <v>914</v>
      </c>
      <c r="B24" s="378" t="s">
        <v>894</v>
      </c>
      <c r="C24" s="379"/>
      <c r="D24" s="379"/>
      <c r="E24" s="380"/>
      <c r="F24" s="379"/>
      <c r="G24" s="380"/>
      <c r="H24" s="379"/>
      <c r="I24" s="380"/>
      <c r="J24" s="374"/>
      <c r="K24" s="374"/>
    </row>
    <row r="25" spans="1:11">
      <c r="A25" s="378" t="s">
        <v>915</v>
      </c>
      <c r="B25" s="378" t="s">
        <v>894</v>
      </c>
      <c r="C25" s="379"/>
      <c r="D25" s="379"/>
      <c r="E25" s="380"/>
      <c r="F25" s="379"/>
      <c r="G25" s="380"/>
      <c r="H25" s="379"/>
      <c r="I25" s="380"/>
      <c r="J25" s="374"/>
      <c r="K25" s="374"/>
    </row>
    <row r="26" spans="1:11">
      <c r="A26" s="378" t="s">
        <v>916</v>
      </c>
      <c r="B26" s="378" t="s">
        <v>894</v>
      </c>
      <c r="C26" s="379"/>
      <c r="D26" s="379"/>
      <c r="E26" s="380"/>
      <c r="F26" s="379"/>
      <c r="G26" s="380"/>
      <c r="H26" s="379"/>
      <c r="I26" s="380"/>
      <c r="J26" s="374"/>
      <c r="K26" s="374"/>
    </row>
    <row r="27" spans="1:11">
      <c r="A27" s="378" t="s">
        <v>917</v>
      </c>
      <c r="B27" s="378" t="s">
        <v>894</v>
      </c>
      <c r="C27" s="379"/>
      <c r="D27" s="379"/>
      <c r="E27" s="380"/>
      <c r="F27" s="379"/>
      <c r="G27" s="380"/>
      <c r="H27" s="379"/>
      <c r="I27" s="380"/>
      <c r="J27" s="374"/>
      <c r="K27" s="374"/>
    </row>
    <row r="28" spans="1:11">
      <c r="A28" s="381" t="s">
        <v>918</v>
      </c>
      <c r="B28" s="381" t="s">
        <v>919</v>
      </c>
      <c r="C28" s="382">
        <v>2</v>
      </c>
      <c r="D28" s="382"/>
      <c r="E28" s="383">
        <f>C28*D28</f>
        <v>0</v>
      </c>
      <c r="F28" s="382"/>
      <c r="G28" s="383">
        <f>C28*F28</f>
        <v>0</v>
      </c>
      <c r="H28" s="382">
        <f>D28+F28</f>
        <v>0</v>
      </c>
      <c r="I28" s="383">
        <f>E28+G28</f>
        <v>0</v>
      </c>
      <c r="J28" s="374"/>
      <c r="K28" s="374"/>
    </row>
    <row r="29" spans="1:11">
      <c r="A29" s="378" t="s">
        <v>920</v>
      </c>
      <c r="B29" s="378" t="s">
        <v>894</v>
      </c>
      <c r="C29" s="379"/>
      <c r="D29" s="379"/>
      <c r="E29" s="380"/>
      <c r="F29" s="379"/>
      <c r="G29" s="380"/>
      <c r="H29" s="379"/>
      <c r="I29" s="380"/>
      <c r="J29" s="374"/>
      <c r="K29" s="374"/>
    </row>
    <row r="30" spans="1:11">
      <c r="A30" s="378" t="s">
        <v>921</v>
      </c>
      <c r="B30" s="378" t="s">
        <v>894</v>
      </c>
      <c r="C30" s="379"/>
      <c r="D30" s="379"/>
      <c r="E30" s="380"/>
      <c r="F30" s="379"/>
      <c r="G30" s="380"/>
      <c r="H30" s="379"/>
      <c r="I30" s="380"/>
      <c r="J30" s="374"/>
      <c r="K30" s="374"/>
    </row>
    <row r="31" spans="1:11">
      <c r="A31" s="378" t="s">
        <v>922</v>
      </c>
      <c r="B31" s="378" t="s">
        <v>894</v>
      </c>
      <c r="C31" s="379"/>
      <c r="D31" s="379"/>
      <c r="E31" s="380"/>
      <c r="F31" s="379"/>
      <c r="G31" s="380"/>
      <c r="H31" s="379"/>
      <c r="I31" s="380"/>
      <c r="J31" s="374"/>
      <c r="K31" s="374"/>
    </row>
    <row r="32" spans="1:11">
      <c r="A32" s="381" t="s">
        <v>923</v>
      </c>
      <c r="B32" s="381" t="s">
        <v>21</v>
      </c>
      <c r="C32" s="382">
        <v>130</v>
      </c>
      <c r="D32" s="382"/>
      <c r="E32" s="383">
        <f>C32*D32</f>
        <v>0</v>
      </c>
      <c r="F32" s="382"/>
      <c r="G32" s="383">
        <f>C32*F32</f>
        <v>0</v>
      </c>
      <c r="H32" s="382">
        <f>D32+F32</f>
        <v>0</v>
      </c>
      <c r="I32" s="383">
        <f>E32+G32</f>
        <v>0</v>
      </c>
      <c r="J32" s="374"/>
      <c r="K32" s="374"/>
    </row>
    <row r="33" spans="1:11">
      <c r="A33" s="378" t="s">
        <v>924</v>
      </c>
      <c r="B33" s="378" t="s">
        <v>894</v>
      </c>
      <c r="C33" s="379"/>
      <c r="D33" s="379"/>
      <c r="E33" s="380"/>
      <c r="F33" s="379"/>
      <c r="G33" s="380"/>
      <c r="H33" s="379"/>
      <c r="I33" s="380"/>
      <c r="J33" s="374"/>
      <c r="K33" s="374"/>
    </row>
    <row r="34" spans="1:11">
      <c r="A34" s="381" t="s">
        <v>925</v>
      </c>
      <c r="B34" s="381" t="s">
        <v>21</v>
      </c>
      <c r="C34" s="382">
        <v>130</v>
      </c>
      <c r="D34" s="382"/>
      <c r="E34" s="383">
        <f>C34*D34</f>
        <v>0</v>
      </c>
      <c r="F34" s="382"/>
      <c r="G34" s="383">
        <f>C34*F34</f>
        <v>0</v>
      </c>
      <c r="H34" s="382">
        <f>D34+F34</f>
        <v>0</v>
      </c>
      <c r="I34" s="383">
        <f>E34+G34</f>
        <v>0</v>
      </c>
      <c r="J34" s="374"/>
      <c r="K34" s="374"/>
    </row>
    <row r="35" spans="1:11">
      <c r="A35" s="378" t="s">
        <v>926</v>
      </c>
      <c r="B35" s="378" t="s">
        <v>894</v>
      </c>
      <c r="C35" s="379"/>
      <c r="D35" s="379"/>
      <c r="E35" s="380"/>
      <c r="F35" s="379"/>
      <c r="G35" s="380"/>
      <c r="H35" s="379"/>
      <c r="I35" s="380"/>
      <c r="J35" s="374"/>
      <c r="K35" s="374"/>
    </row>
    <row r="36" spans="1:11">
      <c r="A36" s="381" t="s">
        <v>927</v>
      </c>
      <c r="B36" s="381" t="s">
        <v>919</v>
      </c>
      <c r="C36" s="382">
        <v>40</v>
      </c>
      <c r="D36" s="382"/>
      <c r="E36" s="383">
        <f>C36*D36</f>
        <v>0</v>
      </c>
      <c r="F36" s="382"/>
      <c r="G36" s="383">
        <f>C36*F36</f>
        <v>0</v>
      </c>
      <c r="H36" s="382">
        <f>D36+F36</f>
        <v>0</v>
      </c>
      <c r="I36" s="383">
        <f>E36+G36</f>
        <v>0</v>
      </c>
      <c r="J36" s="374"/>
      <c r="K36" s="374"/>
    </row>
    <row r="37" spans="1:11">
      <c r="A37" s="378" t="s">
        <v>928</v>
      </c>
      <c r="B37" s="378" t="s">
        <v>894</v>
      </c>
      <c r="C37" s="379"/>
      <c r="D37" s="379"/>
      <c r="E37" s="380"/>
      <c r="F37" s="379"/>
      <c r="G37" s="380"/>
      <c r="H37" s="379"/>
      <c r="I37" s="380"/>
      <c r="J37" s="374"/>
      <c r="K37" s="374"/>
    </row>
    <row r="38" spans="1:11">
      <c r="A38" s="378" t="s">
        <v>929</v>
      </c>
      <c r="B38" s="378" t="s">
        <v>894</v>
      </c>
      <c r="C38" s="379"/>
      <c r="D38" s="379"/>
      <c r="E38" s="380"/>
      <c r="F38" s="379"/>
      <c r="G38" s="380"/>
      <c r="H38" s="379"/>
      <c r="I38" s="380"/>
      <c r="J38" s="374"/>
      <c r="K38" s="374"/>
    </row>
    <row r="39" spans="1:11">
      <c r="A39" s="381" t="s">
        <v>930</v>
      </c>
      <c r="B39" s="381" t="s">
        <v>919</v>
      </c>
      <c r="C39" s="382">
        <v>4</v>
      </c>
      <c r="D39" s="382"/>
      <c r="E39" s="383">
        <f>C39*D39</f>
        <v>0</v>
      </c>
      <c r="F39" s="382"/>
      <c r="G39" s="383">
        <f>C39*F39</f>
        <v>0</v>
      </c>
      <c r="H39" s="382">
        <f>D39+F39</f>
        <v>0</v>
      </c>
      <c r="I39" s="383">
        <f>E39+G39</f>
        <v>0</v>
      </c>
      <c r="J39" s="374"/>
      <c r="K39" s="374"/>
    </row>
    <row r="40" spans="1:11">
      <c r="A40" s="381" t="s">
        <v>931</v>
      </c>
      <c r="B40" s="381" t="s">
        <v>919</v>
      </c>
      <c r="C40" s="382">
        <v>8</v>
      </c>
      <c r="D40" s="382"/>
      <c r="E40" s="383">
        <f>C40*D40</f>
        <v>0</v>
      </c>
      <c r="F40" s="382"/>
      <c r="G40" s="383">
        <f>C40*F40</f>
        <v>0</v>
      </c>
      <c r="H40" s="382">
        <f>D40+F40</f>
        <v>0</v>
      </c>
      <c r="I40" s="383">
        <f>E40+G40</f>
        <v>0</v>
      </c>
      <c r="J40" s="374"/>
      <c r="K40" s="374"/>
    </row>
    <row r="41" spans="1:11">
      <c r="A41" s="378" t="s">
        <v>932</v>
      </c>
      <c r="B41" s="378" t="s">
        <v>894</v>
      </c>
      <c r="C41" s="379"/>
      <c r="D41" s="379"/>
      <c r="E41" s="380"/>
      <c r="F41" s="379"/>
      <c r="G41" s="380"/>
      <c r="H41" s="379"/>
      <c r="I41" s="380"/>
      <c r="J41" s="374"/>
      <c r="K41" s="374"/>
    </row>
    <row r="42" spans="1:11">
      <c r="A42" s="378" t="s">
        <v>933</v>
      </c>
      <c r="B42" s="378" t="s">
        <v>894</v>
      </c>
      <c r="C42" s="379"/>
      <c r="D42" s="379"/>
      <c r="E42" s="380"/>
      <c r="F42" s="379"/>
      <c r="G42" s="380"/>
      <c r="H42" s="379"/>
      <c r="I42" s="380"/>
      <c r="J42" s="374"/>
      <c r="K42" s="374"/>
    </row>
    <row r="43" spans="1:11">
      <c r="A43" s="381" t="s">
        <v>906</v>
      </c>
      <c r="B43" s="381" t="s">
        <v>919</v>
      </c>
      <c r="C43" s="382">
        <v>4</v>
      </c>
      <c r="D43" s="382"/>
      <c r="E43" s="383">
        <f>C43*D43</f>
        <v>0</v>
      </c>
      <c r="F43" s="382"/>
      <c r="G43" s="383">
        <f>C43*F43</f>
        <v>0</v>
      </c>
      <c r="H43" s="382">
        <f>D43+F43</f>
        <v>0</v>
      </c>
      <c r="I43" s="383">
        <f>E43+G43</f>
        <v>0</v>
      </c>
      <c r="J43" s="374"/>
      <c r="K43" s="374"/>
    </row>
    <row r="44" spans="1:11">
      <c r="A44" s="378" t="s">
        <v>932</v>
      </c>
      <c r="B44" s="378" t="s">
        <v>894</v>
      </c>
      <c r="C44" s="379"/>
      <c r="D44" s="379"/>
      <c r="E44" s="380"/>
      <c r="F44" s="379"/>
      <c r="G44" s="380"/>
      <c r="H44" s="379"/>
      <c r="I44" s="380"/>
      <c r="J44" s="374"/>
      <c r="K44" s="374"/>
    </row>
    <row r="45" spans="1:11">
      <c r="A45" s="378" t="s">
        <v>934</v>
      </c>
      <c r="B45" s="378" t="s">
        <v>894</v>
      </c>
      <c r="C45" s="379"/>
      <c r="D45" s="379"/>
      <c r="E45" s="380"/>
      <c r="F45" s="379"/>
      <c r="G45" s="380"/>
      <c r="H45" s="379"/>
      <c r="I45" s="380"/>
      <c r="J45" s="374"/>
      <c r="K45" s="374"/>
    </row>
    <row r="46" spans="1:11">
      <c r="A46" s="381" t="s">
        <v>906</v>
      </c>
      <c r="B46" s="381" t="s">
        <v>919</v>
      </c>
      <c r="C46" s="382">
        <v>4</v>
      </c>
      <c r="D46" s="382"/>
      <c r="E46" s="383">
        <f>C46*D46</f>
        <v>0</v>
      </c>
      <c r="F46" s="382"/>
      <c r="G46" s="383">
        <f>C46*F46</f>
        <v>0</v>
      </c>
      <c r="H46" s="382">
        <f>D46+F46</f>
        <v>0</v>
      </c>
      <c r="I46" s="383">
        <f>E46+G46</f>
        <v>0</v>
      </c>
      <c r="J46" s="374"/>
      <c r="K46" s="374"/>
    </row>
    <row r="47" spans="1:11">
      <c r="A47" s="378" t="s">
        <v>932</v>
      </c>
      <c r="B47" s="378" t="s">
        <v>894</v>
      </c>
      <c r="C47" s="379"/>
      <c r="D47" s="379"/>
      <c r="E47" s="380"/>
      <c r="F47" s="379"/>
      <c r="G47" s="380"/>
      <c r="H47" s="379"/>
      <c r="I47" s="380"/>
      <c r="J47" s="374"/>
      <c r="K47" s="374"/>
    </row>
    <row r="48" spans="1:11">
      <c r="A48" s="378" t="s">
        <v>935</v>
      </c>
      <c r="B48" s="378" t="s">
        <v>894</v>
      </c>
      <c r="C48" s="379"/>
      <c r="D48" s="379"/>
      <c r="E48" s="380"/>
      <c r="F48" s="379"/>
      <c r="G48" s="380"/>
      <c r="H48" s="379"/>
      <c r="I48" s="380"/>
      <c r="J48" s="374"/>
      <c r="K48" s="374"/>
    </row>
    <row r="49" spans="1:11">
      <c r="A49" s="381" t="s">
        <v>906</v>
      </c>
      <c r="B49" s="381" t="s">
        <v>919</v>
      </c>
      <c r="C49" s="382">
        <v>4</v>
      </c>
      <c r="D49" s="382"/>
      <c r="E49" s="383">
        <f>C49*D49</f>
        <v>0</v>
      </c>
      <c r="F49" s="382"/>
      <c r="G49" s="383">
        <f>C49*F49</f>
        <v>0</v>
      </c>
      <c r="H49" s="382">
        <f>D49+F49</f>
        <v>0</v>
      </c>
      <c r="I49" s="383">
        <f>E49+G49</f>
        <v>0</v>
      </c>
      <c r="J49" s="374"/>
      <c r="K49" s="374"/>
    </row>
    <row r="50" spans="1:11">
      <c r="A50" s="378" t="s">
        <v>936</v>
      </c>
      <c r="B50" s="378" t="s">
        <v>894</v>
      </c>
      <c r="C50" s="379"/>
      <c r="D50" s="379"/>
      <c r="E50" s="380"/>
      <c r="F50" s="379"/>
      <c r="G50" s="380"/>
      <c r="H50" s="379"/>
      <c r="I50" s="380"/>
      <c r="J50" s="374"/>
      <c r="K50" s="374"/>
    </row>
    <row r="51" spans="1:11">
      <c r="A51" s="381" t="s">
        <v>937</v>
      </c>
      <c r="B51" s="381" t="s">
        <v>919</v>
      </c>
      <c r="C51" s="382">
        <v>16</v>
      </c>
      <c r="D51" s="382"/>
      <c r="E51" s="383">
        <f>C51*D51</f>
        <v>0</v>
      </c>
      <c r="F51" s="382"/>
      <c r="G51" s="383">
        <f>C51*F51</f>
        <v>0</v>
      </c>
      <c r="H51" s="382">
        <f>D51+F51</f>
        <v>0</v>
      </c>
      <c r="I51" s="383">
        <f>E51+G51</f>
        <v>0</v>
      </c>
      <c r="J51" s="374"/>
      <c r="K51" s="374"/>
    </row>
    <row r="52" spans="1:11">
      <c r="A52" s="378" t="s">
        <v>932</v>
      </c>
      <c r="B52" s="378" t="s">
        <v>894</v>
      </c>
      <c r="C52" s="379"/>
      <c r="D52" s="379"/>
      <c r="E52" s="380"/>
      <c r="F52" s="379"/>
      <c r="G52" s="380"/>
      <c r="H52" s="379"/>
      <c r="I52" s="380"/>
      <c r="J52" s="374"/>
      <c r="K52" s="374"/>
    </row>
    <row r="53" spans="1:11">
      <c r="A53" s="378" t="s">
        <v>938</v>
      </c>
      <c r="B53" s="378" t="s">
        <v>894</v>
      </c>
      <c r="C53" s="379"/>
      <c r="D53" s="379"/>
      <c r="E53" s="380"/>
      <c r="F53" s="379"/>
      <c r="G53" s="380"/>
      <c r="H53" s="379"/>
      <c r="I53" s="380"/>
      <c r="J53" s="374"/>
      <c r="K53" s="374"/>
    </row>
    <row r="54" spans="1:11">
      <c r="A54" s="378" t="s">
        <v>939</v>
      </c>
      <c r="B54" s="378" t="s">
        <v>894</v>
      </c>
      <c r="C54" s="379"/>
      <c r="D54" s="379"/>
      <c r="E54" s="380"/>
      <c r="F54" s="379"/>
      <c r="G54" s="380"/>
      <c r="H54" s="379"/>
      <c r="I54" s="380"/>
      <c r="J54" s="374"/>
      <c r="K54" s="374"/>
    </row>
    <row r="55" spans="1:11">
      <c r="A55" s="381" t="s">
        <v>906</v>
      </c>
      <c r="B55" s="381" t="s">
        <v>919</v>
      </c>
      <c r="C55" s="382">
        <v>2</v>
      </c>
      <c r="D55" s="382"/>
      <c r="E55" s="383">
        <f>C55*D55</f>
        <v>0</v>
      </c>
      <c r="F55" s="382"/>
      <c r="G55" s="383">
        <f>C55*F55</f>
        <v>0</v>
      </c>
      <c r="H55" s="382">
        <f>D55+F55</f>
        <v>0</v>
      </c>
      <c r="I55" s="383">
        <f>E55+G55</f>
        <v>0</v>
      </c>
      <c r="J55" s="374"/>
      <c r="K55" s="374"/>
    </row>
    <row r="56" spans="1:11">
      <c r="A56" s="378" t="s">
        <v>932</v>
      </c>
      <c r="B56" s="378" t="s">
        <v>894</v>
      </c>
      <c r="C56" s="379"/>
      <c r="D56" s="379"/>
      <c r="E56" s="380"/>
      <c r="F56" s="379"/>
      <c r="G56" s="380"/>
      <c r="H56" s="379"/>
      <c r="I56" s="380"/>
      <c r="J56" s="374"/>
      <c r="K56" s="374"/>
    </row>
    <row r="57" spans="1:11">
      <c r="A57" s="378" t="s">
        <v>940</v>
      </c>
      <c r="B57" s="378" t="s">
        <v>894</v>
      </c>
      <c r="C57" s="379"/>
      <c r="D57" s="379"/>
      <c r="E57" s="380"/>
      <c r="F57" s="379"/>
      <c r="G57" s="380"/>
      <c r="H57" s="379"/>
      <c r="I57" s="380"/>
      <c r="J57" s="374"/>
      <c r="K57" s="374"/>
    </row>
    <row r="58" spans="1:11">
      <c r="A58" s="381" t="s">
        <v>906</v>
      </c>
      <c r="B58" s="381" t="s">
        <v>919</v>
      </c>
      <c r="C58" s="382">
        <v>2</v>
      </c>
      <c r="D58" s="382"/>
      <c r="E58" s="383">
        <f>C58*D58</f>
        <v>0</v>
      </c>
      <c r="F58" s="382"/>
      <c r="G58" s="383">
        <f>C58*F58</f>
        <v>0</v>
      </c>
      <c r="H58" s="382">
        <f>D58+F58</f>
        <v>0</v>
      </c>
      <c r="I58" s="383">
        <f>E58+G58</f>
        <v>0</v>
      </c>
      <c r="J58" s="374"/>
      <c r="K58" s="374"/>
    </row>
    <row r="59" spans="1:11">
      <c r="A59" s="378" t="s">
        <v>941</v>
      </c>
      <c r="B59" s="378" t="s">
        <v>894</v>
      </c>
      <c r="C59" s="379"/>
      <c r="D59" s="379"/>
      <c r="E59" s="380"/>
      <c r="F59" s="379"/>
      <c r="G59" s="380"/>
      <c r="H59" s="379"/>
      <c r="I59" s="380"/>
      <c r="J59" s="374"/>
      <c r="K59" s="374"/>
    </row>
    <row r="60" spans="1:11">
      <c r="A60" s="378" t="s">
        <v>942</v>
      </c>
      <c r="B60" s="378" t="s">
        <v>894</v>
      </c>
      <c r="C60" s="379"/>
      <c r="D60" s="379"/>
      <c r="E60" s="380"/>
      <c r="F60" s="379"/>
      <c r="G60" s="380"/>
      <c r="H60" s="379"/>
      <c r="I60" s="380"/>
      <c r="J60" s="374"/>
      <c r="K60" s="374"/>
    </row>
    <row r="61" spans="1:11">
      <c r="A61" s="381" t="s">
        <v>943</v>
      </c>
      <c r="B61" s="381" t="s">
        <v>21</v>
      </c>
      <c r="C61" s="382">
        <v>130</v>
      </c>
      <c r="D61" s="382"/>
      <c r="E61" s="383">
        <f>C61*D61</f>
        <v>0</v>
      </c>
      <c r="F61" s="382"/>
      <c r="G61" s="383">
        <f>C61*F61</f>
        <v>0</v>
      </c>
      <c r="H61" s="382">
        <f>D61+F61</f>
        <v>0</v>
      </c>
      <c r="I61" s="383">
        <f>E61+G61</f>
        <v>0</v>
      </c>
      <c r="J61" s="374"/>
      <c r="K61" s="374"/>
    </row>
    <row r="62" spans="1:11">
      <c r="A62" s="378" t="s">
        <v>944</v>
      </c>
      <c r="B62" s="378" t="s">
        <v>894</v>
      </c>
      <c r="C62" s="379"/>
      <c r="D62" s="379"/>
      <c r="E62" s="380"/>
      <c r="F62" s="379"/>
      <c r="G62" s="380"/>
      <c r="H62" s="379"/>
      <c r="I62" s="380"/>
      <c r="J62" s="374"/>
      <c r="K62" s="374"/>
    </row>
    <row r="63" spans="1:11">
      <c r="A63" s="378" t="s">
        <v>945</v>
      </c>
      <c r="B63" s="378" t="s">
        <v>894</v>
      </c>
      <c r="C63" s="379"/>
      <c r="D63" s="379"/>
      <c r="E63" s="380"/>
      <c r="F63" s="379"/>
      <c r="G63" s="380"/>
      <c r="H63" s="379"/>
      <c r="I63" s="380"/>
      <c r="J63" s="374"/>
      <c r="K63" s="374"/>
    </row>
    <row r="64" spans="1:11">
      <c r="A64" s="378" t="s">
        <v>946</v>
      </c>
      <c r="B64" s="378" t="s">
        <v>894</v>
      </c>
      <c r="C64" s="379"/>
      <c r="D64" s="379"/>
      <c r="E64" s="380"/>
      <c r="F64" s="379"/>
      <c r="G64" s="380"/>
      <c r="H64" s="379"/>
      <c r="I64" s="380"/>
      <c r="J64" s="374"/>
      <c r="K64" s="374"/>
    </row>
    <row r="65" spans="1:11">
      <c r="A65" s="381" t="s">
        <v>894</v>
      </c>
      <c r="B65" s="381" t="s">
        <v>21</v>
      </c>
      <c r="C65" s="382">
        <v>130</v>
      </c>
      <c r="D65" s="382"/>
      <c r="E65" s="383">
        <f>C65*D65</f>
        <v>0</v>
      </c>
      <c r="F65" s="382"/>
      <c r="G65" s="383">
        <f>C65*F65</f>
        <v>0</v>
      </c>
      <c r="H65" s="382">
        <f>D65+F65</f>
        <v>0</v>
      </c>
      <c r="I65" s="383">
        <f>E65+G65</f>
        <v>0</v>
      </c>
      <c r="J65" s="374"/>
      <c r="K65" s="374"/>
    </row>
    <row r="66" spans="1:11">
      <c r="A66" s="378" t="s">
        <v>947</v>
      </c>
      <c r="B66" s="378" t="s">
        <v>894</v>
      </c>
      <c r="C66" s="379"/>
      <c r="D66" s="379"/>
      <c r="E66" s="380"/>
      <c r="F66" s="379"/>
      <c r="G66" s="380"/>
      <c r="H66" s="379"/>
      <c r="I66" s="380"/>
      <c r="J66" s="374"/>
      <c r="K66" s="374"/>
    </row>
    <row r="67" spans="1:11">
      <c r="A67" s="381" t="s">
        <v>948</v>
      </c>
      <c r="B67" s="381" t="s">
        <v>919</v>
      </c>
      <c r="C67" s="382">
        <v>2</v>
      </c>
      <c r="D67" s="382"/>
      <c r="E67" s="383">
        <f>C67*D67</f>
        <v>0</v>
      </c>
      <c r="F67" s="382"/>
      <c r="G67" s="383">
        <f>C67*F67</f>
        <v>0</v>
      </c>
      <c r="H67" s="382">
        <f>D67+F67</f>
        <v>0</v>
      </c>
      <c r="I67" s="383">
        <f>E67+G67</f>
        <v>0</v>
      </c>
      <c r="J67" s="374"/>
      <c r="K67" s="374"/>
    </row>
    <row r="68" spans="1:11" ht="26.25">
      <c r="A68" s="386" t="s">
        <v>949</v>
      </c>
      <c r="B68" s="378" t="s">
        <v>894</v>
      </c>
      <c r="C68" s="379"/>
      <c r="D68" s="379"/>
      <c r="E68" s="380"/>
      <c r="F68" s="379"/>
      <c r="G68" s="380"/>
      <c r="H68" s="379"/>
      <c r="I68" s="380"/>
      <c r="J68" s="374"/>
      <c r="K68" s="374"/>
    </row>
    <row r="69" spans="1:11">
      <c r="A69" s="378" t="s">
        <v>950</v>
      </c>
      <c r="B69" s="378" t="s">
        <v>894</v>
      </c>
      <c r="C69" s="379"/>
      <c r="D69" s="379"/>
      <c r="E69" s="380"/>
      <c r="F69" s="379"/>
      <c r="G69" s="380"/>
      <c r="H69" s="379"/>
      <c r="I69" s="380"/>
      <c r="J69" s="374"/>
      <c r="K69" s="374"/>
    </row>
    <row r="70" spans="1:11">
      <c r="A70" s="381" t="s">
        <v>951</v>
      </c>
      <c r="B70" s="381" t="s">
        <v>63</v>
      </c>
      <c r="C70" s="382">
        <v>1</v>
      </c>
      <c r="D70" s="382"/>
      <c r="E70" s="383">
        <f>C70*D70</f>
        <v>0</v>
      </c>
      <c r="F70" s="382"/>
      <c r="G70" s="383">
        <f>C70*F70</f>
        <v>0</v>
      </c>
      <c r="H70" s="382">
        <f>D70+F70</f>
        <v>0</v>
      </c>
      <c r="I70" s="383">
        <f>E70+G70</f>
        <v>0</v>
      </c>
      <c r="J70" s="374"/>
      <c r="K70" s="374"/>
    </row>
    <row r="71" spans="1:11">
      <c r="A71" s="375" t="s">
        <v>952</v>
      </c>
      <c r="B71" s="375" t="s">
        <v>894</v>
      </c>
      <c r="C71" s="376"/>
      <c r="D71" s="376"/>
      <c r="E71" s="377">
        <f>SUM(E24:E70)</f>
        <v>0</v>
      </c>
      <c r="F71" s="376"/>
      <c r="G71" s="377">
        <f>SUM(G24:G70)</f>
        <v>0</v>
      </c>
      <c r="H71" s="376"/>
      <c r="I71" s="377">
        <f>SUM(I24:I70)</f>
        <v>0</v>
      </c>
      <c r="J71" s="374"/>
      <c r="K71" s="374"/>
    </row>
    <row r="72" spans="1:11">
      <c r="A72" s="375" t="s">
        <v>953</v>
      </c>
      <c r="B72" s="375" t="s">
        <v>894</v>
      </c>
      <c r="C72" s="376"/>
      <c r="D72" s="376"/>
      <c r="E72" s="377"/>
      <c r="F72" s="376"/>
      <c r="G72" s="377"/>
      <c r="H72" s="376"/>
      <c r="I72" s="377"/>
      <c r="J72" s="374"/>
      <c r="K72" s="374"/>
    </row>
    <row r="73" spans="1:11">
      <c r="A73" s="378" t="s">
        <v>954</v>
      </c>
      <c r="B73" s="378" t="s">
        <v>894</v>
      </c>
      <c r="C73" s="379"/>
      <c r="D73" s="379"/>
      <c r="E73" s="380"/>
      <c r="F73" s="379"/>
      <c r="G73" s="380"/>
      <c r="H73" s="379"/>
      <c r="I73" s="380"/>
      <c r="J73" s="374"/>
      <c r="K73" s="374"/>
    </row>
    <row r="74" spans="1:11">
      <c r="A74" s="378" t="s">
        <v>955</v>
      </c>
      <c r="B74" s="378" t="s">
        <v>894</v>
      </c>
      <c r="C74" s="379"/>
      <c r="D74" s="379"/>
      <c r="E74" s="380"/>
      <c r="F74" s="379"/>
      <c r="G74" s="380"/>
      <c r="H74" s="379"/>
      <c r="I74" s="380"/>
      <c r="J74" s="374"/>
      <c r="K74" s="374"/>
    </row>
    <row r="75" spans="1:11">
      <c r="A75" s="381" t="s">
        <v>956</v>
      </c>
      <c r="B75" s="381" t="s">
        <v>21</v>
      </c>
      <c r="C75" s="382">
        <v>2</v>
      </c>
      <c r="D75" s="382"/>
      <c r="E75" s="383">
        <f>C75*D75</f>
        <v>0</v>
      </c>
      <c r="F75" s="382"/>
      <c r="G75" s="383">
        <f>C75*F75</f>
        <v>0</v>
      </c>
      <c r="H75" s="382">
        <f t="shared" ref="H75:I77" si="0">D75+F75</f>
        <v>0</v>
      </c>
      <c r="I75" s="383">
        <f t="shared" si="0"/>
        <v>0</v>
      </c>
      <c r="J75" s="374"/>
      <c r="K75" s="374"/>
    </row>
    <row r="76" spans="1:11">
      <c r="A76" s="378" t="s">
        <v>957</v>
      </c>
      <c r="B76" s="378" t="s">
        <v>894</v>
      </c>
      <c r="C76" s="379"/>
      <c r="D76" s="379"/>
      <c r="E76" s="380"/>
      <c r="F76" s="379"/>
      <c r="G76" s="380"/>
      <c r="H76" s="379">
        <f t="shared" si="0"/>
        <v>0</v>
      </c>
      <c r="I76" s="380">
        <f t="shared" si="0"/>
        <v>0</v>
      </c>
      <c r="J76" s="374"/>
      <c r="K76" s="374"/>
    </row>
    <row r="77" spans="1:11">
      <c r="A77" s="381" t="s">
        <v>958</v>
      </c>
      <c r="B77" s="381" t="s">
        <v>959</v>
      </c>
      <c r="C77" s="382">
        <v>2</v>
      </c>
      <c r="D77" s="382"/>
      <c r="E77" s="383">
        <f>C77*D77</f>
        <v>0</v>
      </c>
      <c r="F77" s="382"/>
      <c r="G77" s="383">
        <f>C77*F77</f>
        <v>0</v>
      </c>
      <c r="H77" s="382">
        <f t="shared" si="0"/>
        <v>0</v>
      </c>
      <c r="I77" s="383">
        <f t="shared" si="0"/>
        <v>0</v>
      </c>
      <c r="J77" s="374"/>
      <c r="K77" s="374"/>
    </row>
    <row r="78" spans="1:11">
      <c r="A78" s="378" t="s">
        <v>960</v>
      </c>
      <c r="B78" s="378" t="s">
        <v>894</v>
      </c>
      <c r="C78" s="379"/>
      <c r="D78" s="379"/>
      <c r="E78" s="380"/>
      <c r="F78" s="379"/>
      <c r="G78" s="380"/>
      <c r="H78" s="379"/>
      <c r="I78" s="380"/>
      <c r="J78" s="374"/>
      <c r="K78" s="374"/>
    </row>
    <row r="79" spans="1:11">
      <c r="A79" s="381" t="s">
        <v>958</v>
      </c>
      <c r="B79" s="381" t="s">
        <v>18</v>
      </c>
      <c r="C79" s="382">
        <v>24</v>
      </c>
      <c r="D79" s="382"/>
      <c r="E79" s="383">
        <f>C79*D79</f>
        <v>0</v>
      </c>
      <c r="F79" s="382"/>
      <c r="G79" s="383">
        <f>C79*F79</f>
        <v>0</v>
      </c>
      <c r="H79" s="382">
        <f>D79+F79</f>
        <v>0</v>
      </c>
      <c r="I79" s="383">
        <f>E79+G79</f>
        <v>0</v>
      </c>
      <c r="J79" s="374"/>
      <c r="K79" s="374"/>
    </row>
    <row r="80" spans="1:11">
      <c r="A80" s="378" t="s">
        <v>961</v>
      </c>
      <c r="B80" s="378" t="s">
        <v>894</v>
      </c>
      <c r="C80" s="379"/>
      <c r="D80" s="379"/>
      <c r="E80" s="380"/>
      <c r="F80" s="379"/>
      <c r="G80" s="380"/>
      <c r="H80" s="379"/>
      <c r="I80" s="380"/>
      <c r="J80" s="374"/>
      <c r="K80" s="374"/>
    </row>
    <row r="81" spans="1:11">
      <c r="A81" s="381" t="s">
        <v>958</v>
      </c>
      <c r="B81" s="381" t="s">
        <v>18</v>
      </c>
      <c r="C81" s="382">
        <v>16</v>
      </c>
      <c r="D81" s="382"/>
      <c r="E81" s="383">
        <f>C81*D81</f>
        <v>0</v>
      </c>
      <c r="F81" s="382"/>
      <c r="G81" s="383">
        <f>C81*F81</f>
        <v>0</v>
      </c>
      <c r="H81" s="382">
        <f>D81+F81</f>
        <v>0</v>
      </c>
      <c r="I81" s="383">
        <f>E81+G81</f>
        <v>0</v>
      </c>
      <c r="J81" s="374"/>
      <c r="K81" s="374"/>
    </row>
    <row r="82" spans="1:11" ht="26.25">
      <c r="A82" s="386" t="s">
        <v>962</v>
      </c>
      <c r="B82" s="378" t="s">
        <v>894</v>
      </c>
      <c r="C82" s="379"/>
      <c r="D82" s="379"/>
      <c r="E82" s="380"/>
      <c r="F82" s="379"/>
      <c r="G82" s="380"/>
      <c r="H82" s="379"/>
      <c r="I82" s="380"/>
      <c r="J82" s="374"/>
      <c r="K82" s="374"/>
    </row>
    <row r="83" spans="1:11">
      <c r="A83" s="381" t="s">
        <v>958</v>
      </c>
      <c r="B83" s="381" t="s">
        <v>18</v>
      </c>
      <c r="C83" s="382">
        <v>16</v>
      </c>
      <c r="D83" s="382"/>
      <c r="E83" s="383">
        <f>C83*D83</f>
        <v>0</v>
      </c>
      <c r="F83" s="382"/>
      <c r="G83" s="383">
        <f>C83*F83</f>
        <v>0</v>
      </c>
      <c r="H83" s="382">
        <f>D83+F83</f>
        <v>0</v>
      </c>
      <c r="I83" s="383">
        <f>E83+G83</f>
        <v>0</v>
      </c>
      <c r="J83" s="374"/>
      <c r="K83" s="374"/>
    </row>
    <row r="84" spans="1:11">
      <c r="A84" s="378" t="s">
        <v>963</v>
      </c>
      <c r="B84" s="378" t="s">
        <v>894</v>
      </c>
      <c r="C84" s="379"/>
      <c r="D84" s="379"/>
      <c r="E84" s="380"/>
      <c r="F84" s="379"/>
      <c r="G84" s="380"/>
      <c r="H84" s="379"/>
      <c r="I84" s="380"/>
      <c r="J84" s="374"/>
      <c r="K84" s="374"/>
    </row>
    <row r="85" spans="1:11">
      <c r="A85" s="381" t="s">
        <v>958</v>
      </c>
      <c r="B85" s="381" t="s">
        <v>18</v>
      </c>
      <c r="C85" s="382">
        <v>16</v>
      </c>
      <c r="D85" s="382"/>
      <c r="E85" s="383">
        <f>C85*D85</f>
        <v>0</v>
      </c>
      <c r="F85" s="382"/>
      <c r="G85" s="383">
        <f>C85*F85</f>
        <v>0</v>
      </c>
      <c r="H85" s="382">
        <f>D85+F85</f>
        <v>0</v>
      </c>
      <c r="I85" s="383">
        <f>E85+G85</f>
        <v>0</v>
      </c>
      <c r="J85" s="374"/>
      <c r="K85" s="374"/>
    </row>
    <row r="86" spans="1:11">
      <c r="A86" s="378" t="s">
        <v>964</v>
      </c>
      <c r="B86" s="378" t="s">
        <v>894</v>
      </c>
      <c r="C86" s="379"/>
      <c r="D86" s="379"/>
      <c r="E86" s="380"/>
      <c r="F86" s="379"/>
      <c r="G86" s="380"/>
      <c r="H86" s="379"/>
      <c r="I86" s="380"/>
      <c r="J86" s="374"/>
      <c r="K86" s="374"/>
    </row>
    <row r="87" spans="1:11">
      <c r="A87" s="381" t="s">
        <v>958</v>
      </c>
      <c r="B87" s="381" t="s">
        <v>18</v>
      </c>
      <c r="C87" s="382">
        <v>24</v>
      </c>
      <c r="D87" s="382"/>
      <c r="E87" s="383">
        <f>C87*D87</f>
        <v>0</v>
      </c>
      <c r="F87" s="382"/>
      <c r="G87" s="383">
        <f>C87*F87</f>
        <v>0</v>
      </c>
      <c r="H87" s="382">
        <f>D87+F87</f>
        <v>0</v>
      </c>
      <c r="I87" s="383">
        <f>E87+G87</f>
        <v>0</v>
      </c>
      <c r="J87" s="374"/>
      <c r="K87" s="374"/>
    </row>
    <row r="88" spans="1:11" ht="26.25">
      <c r="A88" s="386" t="s">
        <v>965</v>
      </c>
      <c r="B88" s="378" t="s">
        <v>894</v>
      </c>
      <c r="C88" s="379"/>
      <c r="D88" s="379"/>
      <c r="E88" s="380"/>
      <c r="F88" s="379"/>
      <c r="G88" s="380"/>
      <c r="H88" s="379"/>
      <c r="I88" s="380"/>
      <c r="J88" s="374"/>
      <c r="K88" s="374"/>
    </row>
    <row r="89" spans="1:11">
      <c r="A89" s="378" t="s">
        <v>966</v>
      </c>
      <c r="B89" s="378" t="s">
        <v>894</v>
      </c>
      <c r="C89" s="379"/>
      <c r="D89" s="379"/>
      <c r="E89" s="380"/>
      <c r="F89" s="379"/>
      <c r="G89" s="380"/>
      <c r="H89" s="379"/>
      <c r="I89" s="380"/>
      <c r="J89" s="374"/>
      <c r="K89" s="374"/>
    </row>
    <row r="90" spans="1:11">
      <c r="A90" s="381" t="s">
        <v>958</v>
      </c>
      <c r="B90" s="381" t="s">
        <v>18</v>
      </c>
      <c r="C90" s="382">
        <v>24</v>
      </c>
      <c r="D90" s="382"/>
      <c r="E90" s="383">
        <f>C90*D90</f>
        <v>0</v>
      </c>
      <c r="F90" s="382"/>
      <c r="G90" s="383">
        <f>C90*F90</f>
        <v>0</v>
      </c>
      <c r="H90" s="382">
        <f>D90+F90</f>
        <v>0</v>
      </c>
      <c r="I90" s="383">
        <f>E90+G90</f>
        <v>0</v>
      </c>
      <c r="J90" s="374"/>
      <c r="K90" s="374"/>
    </row>
    <row r="91" spans="1:11">
      <c r="A91" s="378" t="s">
        <v>967</v>
      </c>
      <c r="B91" s="378" t="s">
        <v>894</v>
      </c>
      <c r="C91" s="379"/>
      <c r="D91" s="379"/>
      <c r="E91" s="380"/>
      <c r="F91" s="379"/>
      <c r="G91" s="380"/>
      <c r="H91" s="379"/>
      <c r="I91" s="380"/>
      <c r="J91" s="374"/>
      <c r="K91" s="374"/>
    </row>
    <row r="92" spans="1:11">
      <c r="A92" s="381" t="s">
        <v>958</v>
      </c>
      <c r="B92" s="381" t="s">
        <v>18</v>
      </c>
      <c r="C92" s="382">
        <v>16</v>
      </c>
      <c r="D92" s="382"/>
      <c r="E92" s="383">
        <f>C92*D92</f>
        <v>0</v>
      </c>
      <c r="F92" s="382"/>
      <c r="G92" s="383">
        <f>C92*F92</f>
        <v>0</v>
      </c>
      <c r="H92" s="382">
        <f>D92+F92</f>
        <v>0</v>
      </c>
      <c r="I92" s="383">
        <f>E92+G92</f>
        <v>0</v>
      </c>
      <c r="J92" s="374"/>
      <c r="K92" s="374"/>
    </row>
    <row r="93" spans="1:11">
      <c r="A93" s="375" t="s">
        <v>968</v>
      </c>
      <c r="B93" s="375" t="s">
        <v>894</v>
      </c>
      <c r="C93" s="376"/>
      <c r="D93" s="376"/>
      <c r="E93" s="377">
        <f>SUM(E73:E92)</f>
        <v>0</v>
      </c>
      <c r="F93" s="376"/>
      <c r="G93" s="377">
        <f>SUM(G73:G92)</f>
        <v>0</v>
      </c>
      <c r="H93" s="376"/>
      <c r="I93" s="377">
        <f>SUM(I73:I92)</f>
        <v>0</v>
      </c>
      <c r="J93" s="374"/>
      <c r="K93" s="374"/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D58765-E494-4459-92A2-20324A6CC251}">
  <dimension ref="A1:L201"/>
  <sheetViews>
    <sheetView workbookViewId="0">
      <selection activeCell="A2" sqref="A2"/>
    </sheetView>
  </sheetViews>
  <sheetFormatPr defaultRowHeight="15"/>
  <cols>
    <col min="1" max="1" width="126.140625" style="255" bestFit="1" customWidth="1"/>
    <col min="2" max="2" width="4" style="255" bestFit="1" customWidth="1"/>
    <col min="3" max="3" width="7.85546875" style="387" bestFit="1" customWidth="1"/>
    <col min="4" max="4" width="7.140625" style="387" bestFit="1" customWidth="1"/>
    <col min="5" max="5" width="13.42578125" style="387" bestFit="1" customWidth="1"/>
    <col min="6" max="6" width="6.42578125" style="387" bestFit="1" customWidth="1"/>
    <col min="7" max="7" width="12.5703125" style="387" bestFit="1" customWidth="1"/>
    <col min="8" max="8" width="5.28515625" style="387" bestFit="1" customWidth="1"/>
    <col min="9" max="9" width="11.42578125" style="387" bestFit="1" customWidth="1"/>
    <col min="12" max="12" width="2" hidden="1" customWidth="1"/>
    <col min="257" max="257" width="126.140625" bestFit="1" customWidth="1"/>
    <col min="258" max="258" width="4" bestFit="1" customWidth="1"/>
    <col min="259" max="259" width="7.85546875" bestFit="1" customWidth="1"/>
    <col min="260" max="260" width="7.140625" bestFit="1" customWidth="1"/>
    <col min="261" max="261" width="13.42578125" bestFit="1" customWidth="1"/>
    <col min="262" max="262" width="6.42578125" bestFit="1" customWidth="1"/>
    <col min="263" max="263" width="12.5703125" bestFit="1" customWidth="1"/>
    <col min="264" max="264" width="5.28515625" bestFit="1" customWidth="1"/>
    <col min="265" max="265" width="11.42578125" bestFit="1" customWidth="1"/>
    <col min="268" max="268" width="0" hidden="1" customWidth="1"/>
    <col min="513" max="513" width="126.140625" bestFit="1" customWidth="1"/>
    <col min="514" max="514" width="4" bestFit="1" customWidth="1"/>
    <col min="515" max="515" width="7.85546875" bestFit="1" customWidth="1"/>
    <col min="516" max="516" width="7.140625" bestFit="1" customWidth="1"/>
    <col min="517" max="517" width="13.42578125" bestFit="1" customWidth="1"/>
    <col min="518" max="518" width="6.42578125" bestFit="1" customWidth="1"/>
    <col min="519" max="519" width="12.5703125" bestFit="1" customWidth="1"/>
    <col min="520" max="520" width="5.28515625" bestFit="1" customWidth="1"/>
    <col min="521" max="521" width="11.42578125" bestFit="1" customWidth="1"/>
    <col min="524" max="524" width="0" hidden="1" customWidth="1"/>
    <col min="769" max="769" width="126.140625" bestFit="1" customWidth="1"/>
    <col min="770" max="770" width="4" bestFit="1" customWidth="1"/>
    <col min="771" max="771" width="7.85546875" bestFit="1" customWidth="1"/>
    <col min="772" max="772" width="7.140625" bestFit="1" customWidth="1"/>
    <col min="773" max="773" width="13.42578125" bestFit="1" customWidth="1"/>
    <col min="774" max="774" width="6.42578125" bestFit="1" customWidth="1"/>
    <col min="775" max="775" width="12.5703125" bestFit="1" customWidth="1"/>
    <col min="776" max="776" width="5.28515625" bestFit="1" customWidth="1"/>
    <col min="777" max="777" width="11.42578125" bestFit="1" customWidth="1"/>
    <col min="780" max="780" width="0" hidden="1" customWidth="1"/>
    <col min="1025" max="1025" width="126.140625" bestFit="1" customWidth="1"/>
    <col min="1026" max="1026" width="4" bestFit="1" customWidth="1"/>
    <col min="1027" max="1027" width="7.85546875" bestFit="1" customWidth="1"/>
    <col min="1028" max="1028" width="7.140625" bestFit="1" customWidth="1"/>
    <col min="1029" max="1029" width="13.42578125" bestFit="1" customWidth="1"/>
    <col min="1030" max="1030" width="6.42578125" bestFit="1" customWidth="1"/>
    <col min="1031" max="1031" width="12.5703125" bestFit="1" customWidth="1"/>
    <col min="1032" max="1032" width="5.28515625" bestFit="1" customWidth="1"/>
    <col min="1033" max="1033" width="11.42578125" bestFit="1" customWidth="1"/>
    <col min="1036" max="1036" width="0" hidden="1" customWidth="1"/>
    <col min="1281" max="1281" width="126.140625" bestFit="1" customWidth="1"/>
    <col min="1282" max="1282" width="4" bestFit="1" customWidth="1"/>
    <col min="1283" max="1283" width="7.85546875" bestFit="1" customWidth="1"/>
    <col min="1284" max="1284" width="7.140625" bestFit="1" customWidth="1"/>
    <col min="1285" max="1285" width="13.42578125" bestFit="1" customWidth="1"/>
    <col min="1286" max="1286" width="6.42578125" bestFit="1" customWidth="1"/>
    <col min="1287" max="1287" width="12.5703125" bestFit="1" customWidth="1"/>
    <col min="1288" max="1288" width="5.28515625" bestFit="1" customWidth="1"/>
    <col min="1289" max="1289" width="11.42578125" bestFit="1" customWidth="1"/>
    <col min="1292" max="1292" width="0" hidden="1" customWidth="1"/>
    <col min="1537" max="1537" width="126.140625" bestFit="1" customWidth="1"/>
    <col min="1538" max="1538" width="4" bestFit="1" customWidth="1"/>
    <col min="1539" max="1539" width="7.85546875" bestFit="1" customWidth="1"/>
    <col min="1540" max="1540" width="7.140625" bestFit="1" customWidth="1"/>
    <col min="1541" max="1541" width="13.42578125" bestFit="1" customWidth="1"/>
    <col min="1542" max="1542" width="6.42578125" bestFit="1" customWidth="1"/>
    <col min="1543" max="1543" width="12.5703125" bestFit="1" customWidth="1"/>
    <col min="1544" max="1544" width="5.28515625" bestFit="1" customWidth="1"/>
    <col min="1545" max="1545" width="11.42578125" bestFit="1" customWidth="1"/>
    <col min="1548" max="1548" width="0" hidden="1" customWidth="1"/>
    <col min="1793" max="1793" width="126.140625" bestFit="1" customWidth="1"/>
    <col min="1794" max="1794" width="4" bestFit="1" customWidth="1"/>
    <col min="1795" max="1795" width="7.85546875" bestFit="1" customWidth="1"/>
    <col min="1796" max="1796" width="7.140625" bestFit="1" customWidth="1"/>
    <col min="1797" max="1797" width="13.42578125" bestFit="1" customWidth="1"/>
    <col min="1798" max="1798" width="6.42578125" bestFit="1" customWidth="1"/>
    <col min="1799" max="1799" width="12.5703125" bestFit="1" customWidth="1"/>
    <col min="1800" max="1800" width="5.28515625" bestFit="1" customWidth="1"/>
    <col min="1801" max="1801" width="11.42578125" bestFit="1" customWidth="1"/>
    <col min="1804" max="1804" width="0" hidden="1" customWidth="1"/>
    <col min="2049" max="2049" width="126.140625" bestFit="1" customWidth="1"/>
    <col min="2050" max="2050" width="4" bestFit="1" customWidth="1"/>
    <col min="2051" max="2051" width="7.85546875" bestFit="1" customWidth="1"/>
    <col min="2052" max="2052" width="7.140625" bestFit="1" customWidth="1"/>
    <col min="2053" max="2053" width="13.42578125" bestFit="1" customWidth="1"/>
    <col min="2054" max="2054" width="6.42578125" bestFit="1" customWidth="1"/>
    <col min="2055" max="2055" width="12.5703125" bestFit="1" customWidth="1"/>
    <col min="2056" max="2056" width="5.28515625" bestFit="1" customWidth="1"/>
    <col min="2057" max="2057" width="11.42578125" bestFit="1" customWidth="1"/>
    <col min="2060" max="2060" width="0" hidden="1" customWidth="1"/>
    <col min="2305" max="2305" width="126.140625" bestFit="1" customWidth="1"/>
    <col min="2306" max="2306" width="4" bestFit="1" customWidth="1"/>
    <col min="2307" max="2307" width="7.85546875" bestFit="1" customWidth="1"/>
    <col min="2308" max="2308" width="7.140625" bestFit="1" customWidth="1"/>
    <col min="2309" max="2309" width="13.42578125" bestFit="1" customWidth="1"/>
    <col min="2310" max="2310" width="6.42578125" bestFit="1" customWidth="1"/>
    <col min="2311" max="2311" width="12.5703125" bestFit="1" customWidth="1"/>
    <col min="2312" max="2312" width="5.28515625" bestFit="1" customWidth="1"/>
    <col min="2313" max="2313" width="11.42578125" bestFit="1" customWidth="1"/>
    <col min="2316" max="2316" width="0" hidden="1" customWidth="1"/>
    <col min="2561" max="2561" width="126.140625" bestFit="1" customWidth="1"/>
    <col min="2562" max="2562" width="4" bestFit="1" customWidth="1"/>
    <col min="2563" max="2563" width="7.85546875" bestFit="1" customWidth="1"/>
    <col min="2564" max="2564" width="7.140625" bestFit="1" customWidth="1"/>
    <col min="2565" max="2565" width="13.42578125" bestFit="1" customWidth="1"/>
    <col min="2566" max="2566" width="6.42578125" bestFit="1" customWidth="1"/>
    <col min="2567" max="2567" width="12.5703125" bestFit="1" customWidth="1"/>
    <col min="2568" max="2568" width="5.28515625" bestFit="1" customWidth="1"/>
    <col min="2569" max="2569" width="11.42578125" bestFit="1" customWidth="1"/>
    <col min="2572" max="2572" width="0" hidden="1" customWidth="1"/>
    <col min="2817" max="2817" width="126.140625" bestFit="1" customWidth="1"/>
    <col min="2818" max="2818" width="4" bestFit="1" customWidth="1"/>
    <col min="2819" max="2819" width="7.85546875" bestFit="1" customWidth="1"/>
    <col min="2820" max="2820" width="7.140625" bestFit="1" customWidth="1"/>
    <col min="2821" max="2821" width="13.42578125" bestFit="1" customWidth="1"/>
    <col min="2822" max="2822" width="6.42578125" bestFit="1" customWidth="1"/>
    <col min="2823" max="2823" width="12.5703125" bestFit="1" customWidth="1"/>
    <col min="2824" max="2824" width="5.28515625" bestFit="1" customWidth="1"/>
    <col min="2825" max="2825" width="11.42578125" bestFit="1" customWidth="1"/>
    <col min="2828" max="2828" width="0" hidden="1" customWidth="1"/>
    <col min="3073" max="3073" width="126.140625" bestFit="1" customWidth="1"/>
    <col min="3074" max="3074" width="4" bestFit="1" customWidth="1"/>
    <col min="3075" max="3075" width="7.85546875" bestFit="1" customWidth="1"/>
    <col min="3076" max="3076" width="7.140625" bestFit="1" customWidth="1"/>
    <col min="3077" max="3077" width="13.42578125" bestFit="1" customWidth="1"/>
    <col min="3078" max="3078" width="6.42578125" bestFit="1" customWidth="1"/>
    <col min="3079" max="3079" width="12.5703125" bestFit="1" customWidth="1"/>
    <col min="3080" max="3080" width="5.28515625" bestFit="1" customWidth="1"/>
    <col min="3081" max="3081" width="11.42578125" bestFit="1" customWidth="1"/>
    <col min="3084" max="3084" width="0" hidden="1" customWidth="1"/>
    <col min="3329" max="3329" width="126.140625" bestFit="1" customWidth="1"/>
    <col min="3330" max="3330" width="4" bestFit="1" customWidth="1"/>
    <col min="3331" max="3331" width="7.85546875" bestFit="1" customWidth="1"/>
    <col min="3332" max="3332" width="7.140625" bestFit="1" customWidth="1"/>
    <col min="3333" max="3333" width="13.42578125" bestFit="1" customWidth="1"/>
    <col min="3334" max="3334" width="6.42578125" bestFit="1" customWidth="1"/>
    <col min="3335" max="3335" width="12.5703125" bestFit="1" customWidth="1"/>
    <col min="3336" max="3336" width="5.28515625" bestFit="1" customWidth="1"/>
    <col min="3337" max="3337" width="11.42578125" bestFit="1" customWidth="1"/>
    <col min="3340" max="3340" width="0" hidden="1" customWidth="1"/>
    <col min="3585" max="3585" width="126.140625" bestFit="1" customWidth="1"/>
    <col min="3586" max="3586" width="4" bestFit="1" customWidth="1"/>
    <col min="3587" max="3587" width="7.85546875" bestFit="1" customWidth="1"/>
    <col min="3588" max="3588" width="7.140625" bestFit="1" customWidth="1"/>
    <col min="3589" max="3589" width="13.42578125" bestFit="1" customWidth="1"/>
    <col min="3590" max="3590" width="6.42578125" bestFit="1" customWidth="1"/>
    <col min="3591" max="3591" width="12.5703125" bestFit="1" customWidth="1"/>
    <col min="3592" max="3592" width="5.28515625" bestFit="1" customWidth="1"/>
    <col min="3593" max="3593" width="11.42578125" bestFit="1" customWidth="1"/>
    <col min="3596" max="3596" width="0" hidden="1" customWidth="1"/>
    <col min="3841" max="3841" width="126.140625" bestFit="1" customWidth="1"/>
    <col min="3842" max="3842" width="4" bestFit="1" customWidth="1"/>
    <col min="3843" max="3843" width="7.85546875" bestFit="1" customWidth="1"/>
    <col min="3844" max="3844" width="7.140625" bestFit="1" customWidth="1"/>
    <col min="3845" max="3845" width="13.42578125" bestFit="1" customWidth="1"/>
    <col min="3846" max="3846" width="6.42578125" bestFit="1" customWidth="1"/>
    <col min="3847" max="3847" width="12.5703125" bestFit="1" customWidth="1"/>
    <col min="3848" max="3848" width="5.28515625" bestFit="1" customWidth="1"/>
    <col min="3849" max="3849" width="11.42578125" bestFit="1" customWidth="1"/>
    <col min="3852" max="3852" width="0" hidden="1" customWidth="1"/>
    <col min="4097" max="4097" width="126.140625" bestFit="1" customWidth="1"/>
    <col min="4098" max="4098" width="4" bestFit="1" customWidth="1"/>
    <col min="4099" max="4099" width="7.85546875" bestFit="1" customWidth="1"/>
    <col min="4100" max="4100" width="7.140625" bestFit="1" customWidth="1"/>
    <col min="4101" max="4101" width="13.42578125" bestFit="1" customWidth="1"/>
    <col min="4102" max="4102" width="6.42578125" bestFit="1" customWidth="1"/>
    <col min="4103" max="4103" width="12.5703125" bestFit="1" customWidth="1"/>
    <col min="4104" max="4104" width="5.28515625" bestFit="1" customWidth="1"/>
    <col min="4105" max="4105" width="11.42578125" bestFit="1" customWidth="1"/>
    <col min="4108" max="4108" width="0" hidden="1" customWidth="1"/>
    <col min="4353" max="4353" width="126.140625" bestFit="1" customWidth="1"/>
    <col min="4354" max="4354" width="4" bestFit="1" customWidth="1"/>
    <col min="4355" max="4355" width="7.85546875" bestFit="1" customWidth="1"/>
    <col min="4356" max="4356" width="7.140625" bestFit="1" customWidth="1"/>
    <col min="4357" max="4357" width="13.42578125" bestFit="1" customWidth="1"/>
    <col min="4358" max="4358" width="6.42578125" bestFit="1" customWidth="1"/>
    <col min="4359" max="4359" width="12.5703125" bestFit="1" customWidth="1"/>
    <col min="4360" max="4360" width="5.28515625" bestFit="1" customWidth="1"/>
    <col min="4361" max="4361" width="11.42578125" bestFit="1" customWidth="1"/>
    <col min="4364" max="4364" width="0" hidden="1" customWidth="1"/>
    <col min="4609" max="4609" width="126.140625" bestFit="1" customWidth="1"/>
    <col min="4610" max="4610" width="4" bestFit="1" customWidth="1"/>
    <col min="4611" max="4611" width="7.85546875" bestFit="1" customWidth="1"/>
    <col min="4612" max="4612" width="7.140625" bestFit="1" customWidth="1"/>
    <col min="4613" max="4613" width="13.42578125" bestFit="1" customWidth="1"/>
    <col min="4614" max="4614" width="6.42578125" bestFit="1" customWidth="1"/>
    <col min="4615" max="4615" width="12.5703125" bestFit="1" customWidth="1"/>
    <col min="4616" max="4616" width="5.28515625" bestFit="1" customWidth="1"/>
    <col min="4617" max="4617" width="11.42578125" bestFit="1" customWidth="1"/>
    <col min="4620" max="4620" width="0" hidden="1" customWidth="1"/>
    <col min="4865" max="4865" width="126.140625" bestFit="1" customWidth="1"/>
    <col min="4866" max="4866" width="4" bestFit="1" customWidth="1"/>
    <col min="4867" max="4867" width="7.85546875" bestFit="1" customWidth="1"/>
    <col min="4868" max="4868" width="7.140625" bestFit="1" customWidth="1"/>
    <col min="4869" max="4869" width="13.42578125" bestFit="1" customWidth="1"/>
    <col min="4870" max="4870" width="6.42578125" bestFit="1" customWidth="1"/>
    <col min="4871" max="4871" width="12.5703125" bestFit="1" customWidth="1"/>
    <col min="4872" max="4872" width="5.28515625" bestFit="1" customWidth="1"/>
    <col min="4873" max="4873" width="11.42578125" bestFit="1" customWidth="1"/>
    <col min="4876" max="4876" width="0" hidden="1" customWidth="1"/>
    <col min="5121" max="5121" width="126.140625" bestFit="1" customWidth="1"/>
    <col min="5122" max="5122" width="4" bestFit="1" customWidth="1"/>
    <col min="5123" max="5123" width="7.85546875" bestFit="1" customWidth="1"/>
    <col min="5124" max="5124" width="7.140625" bestFit="1" customWidth="1"/>
    <col min="5125" max="5125" width="13.42578125" bestFit="1" customWidth="1"/>
    <col min="5126" max="5126" width="6.42578125" bestFit="1" customWidth="1"/>
    <col min="5127" max="5127" width="12.5703125" bestFit="1" customWidth="1"/>
    <col min="5128" max="5128" width="5.28515625" bestFit="1" customWidth="1"/>
    <col min="5129" max="5129" width="11.42578125" bestFit="1" customWidth="1"/>
    <col min="5132" max="5132" width="0" hidden="1" customWidth="1"/>
    <col min="5377" max="5377" width="126.140625" bestFit="1" customWidth="1"/>
    <col min="5378" max="5378" width="4" bestFit="1" customWidth="1"/>
    <col min="5379" max="5379" width="7.85546875" bestFit="1" customWidth="1"/>
    <col min="5380" max="5380" width="7.140625" bestFit="1" customWidth="1"/>
    <col min="5381" max="5381" width="13.42578125" bestFit="1" customWidth="1"/>
    <col min="5382" max="5382" width="6.42578125" bestFit="1" customWidth="1"/>
    <col min="5383" max="5383" width="12.5703125" bestFit="1" customWidth="1"/>
    <col min="5384" max="5384" width="5.28515625" bestFit="1" customWidth="1"/>
    <col min="5385" max="5385" width="11.42578125" bestFit="1" customWidth="1"/>
    <col min="5388" max="5388" width="0" hidden="1" customWidth="1"/>
    <col min="5633" max="5633" width="126.140625" bestFit="1" customWidth="1"/>
    <col min="5634" max="5634" width="4" bestFit="1" customWidth="1"/>
    <col min="5635" max="5635" width="7.85546875" bestFit="1" customWidth="1"/>
    <col min="5636" max="5636" width="7.140625" bestFit="1" customWidth="1"/>
    <col min="5637" max="5637" width="13.42578125" bestFit="1" customWidth="1"/>
    <col min="5638" max="5638" width="6.42578125" bestFit="1" customWidth="1"/>
    <col min="5639" max="5639" width="12.5703125" bestFit="1" customWidth="1"/>
    <col min="5640" max="5640" width="5.28515625" bestFit="1" customWidth="1"/>
    <col min="5641" max="5641" width="11.42578125" bestFit="1" customWidth="1"/>
    <col min="5644" max="5644" width="0" hidden="1" customWidth="1"/>
    <col min="5889" max="5889" width="126.140625" bestFit="1" customWidth="1"/>
    <col min="5890" max="5890" width="4" bestFit="1" customWidth="1"/>
    <col min="5891" max="5891" width="7.85546875" bestFit="1" customWidth="1"/>
    <col min="5892" max="5892" width="7.140625" bestFit="1" customWidth="1"/>
    <col min="5893" max="5893" width="13.42578125" bestFit="1" customWidth="1"/>
    <col min="5894" max="5894" width="6.42578125" bestFit="1" customWidth="1"/>
    <col min="5895" max="5895" width="12.5703125" bestFit="1" customWidth="1"/>
    <col min="5896" max="5896" width="5.28515625" bestFit="1" customWidth="1"/>
    <col min="5897" max="5897" width="11.42578125" bestFit="1" customWidth="1"/>
    <col min="5900" max="5900" width="0" hidden="1" customWidth="1"/>
    <col min="6145" max="6145" width="126.140625" bestFit="1" customWidth="1"/>
    <col min="6146" max="6146" width="4" bestFit="1" customWidth="1"/>
    <col min="6147" max="6147" width="7.85546875" bestFit="1" customWidth="1"/>
    <col min="6148" max="6148" width="7.140625" bestFit="1" customWidth="1"/>
    <col min="6149" max="6149" width="13.42578125" bestFit="1" customWidth="1"/>
    <col min="6150" max="6150" width="6.42578125" bestFit="1" customWidth="1"/>
    <col min="6151" max="6151" width="12.5703125" bestFit="1" customWidth="1"/>
    <col min="6152" max="6152" width="5.28515625" bestFit="1" customWidth="1"/>
    <col min="6153" max="6153" width="11.42578125" bestFit="1" customWidth="1"/>
    <col min="6156" max="6156" width="0" hidden="1" customWidth="1"/>
    <col min="6401" max="6401" width="126.140625" bestFit="1" customWidth="1"/>
    <col min="6402" max="6402" width="4" bestFit="1" customWidth="1"/>
    <col min="6403" max="6403" width="7.85546875" bestFit="1" customWidth="1"/>
    <col min="6404" max="6404" width="7.140625" bestFit="1" customWidth="1"/>
    <col min="6405" max="6405" width="13.42578125" bestFit="1" customWidth="1"/>
    <col min="6406" max="6406" width="6.42578125" bestFit="1" customWidth="1"/>
    <col min="6407" max="6407" width="12.5703125" bestFit="1" customWidth="1"/>
    <col min="6408" max="6408" width="5.28515625" bestFit="1" customWidth="1"/>
    <col min="6409" max="6409" width="11.42578125" bestFit="1" customWidth="1"/>
    <col min="6412" max="6412" width="0" hidden="1" customWidth="1"/>
    <col min="6657" max="6657" width="126.140625" bestFit="1" customWidth="1"/>
    <col min="6658" max="6658" width="4" bestFit="1" customWidth="1"/>
    <col min="6659" max="6659" width="7.85546875" bestFit="1" customWidth="1"/>
    <col min="6660" max="6660" width="7.140625" bestFit="1" customWidth="1"/>
    <col min="6661" max="6661" width="13.42578125" bestFit="1" customWidth="1"/>
    <col min="6662" max="6662" width="6.42578125" bestFit="1" customWidth="1"/>
    <col min="6663" max="6663" width="12.5703125" bestFit="1" customWidth="1"/>
    <col min="6664" max="6664" width="5.28515625" bestFit="1" customWidth="1"/>
    <col min="6665" max="6665" width="11.42578125" bestFit="1" customWidth="1"/>
    <col min="6668" max="6668" width="0" hidden="1" customWidth="1"/>
    <col min="6913" max="6913" width="126.140625" bestFit="1" customWidth="1"/>
    <col min="6914" max="6914" width="4" bestFit="1" customWidth="1"/>
    <col min="6915" max="6915" width="7.85546875" bestFit="1" customWidth="1"/>
    <col min="6916" max="6916" width="7.140625" bestFit="1" customWidth="1"/>
    <col min="6917" max="6917" width="13.42578125" bestFit="1" customWidth="1"/>
    <col min="6918" max="6918" width="6.42578125" bestFit="1" customWidth="1"/>
    <col min="6919" max="6919" width="12.5703125" bestFit="1" customWidth="1"/>
    <col min="6920" max="6920" width="5.28515625" bestFit="1" customWidth="1"/>
    <col min="6921" max="6921" width="11.42578125" bestFit="1" customWidth="1"/>
    <col min="6924" max="6924" width="0" hidden="1" customWidth="1"/>
    <col min="7169" max="7169" width="126.140625" bestFit="1" customWidth="1"/>
    <col min="7170" max="7170" width="4" bestFit="1" customWidth="1"/>
    <col min="7171" max="7171" width="7.85546875" bestFit="1" customWidth="1"/>
    <col min="7172" max="7172" width="7.140625" bestFit="1" customWidth="1"/>
    <col min="7173" max="7173" width="13.42578125" bestFit="1" customWidth="1"/>
    <col min="7174" max="7174" width="6.42578125" bestFit="1" customWidth="1"/>
    <col min="7175" max="7175" width="12.5703125" bestFit="1" customWidth="1"/>
    <col min="7176" max="7176" width="5.28515625" bestFit="1" customWidth="1"/>
    <col min="7177" max="7177" width="11.42578125" bestFit="1" customWidth="1"/>
    <col min="7180" max="7180" width="0" hidden="1" customWidth="1"/>
    <col min="7425" max="7425" width="126.140625" bestFit="1" customWidth="1"/>
    <col min="7426" max="7426" width="4" bestFit="1" customWidth="1"/>
    <col min="7427" max="7427" width="7.85546875" bestFit="1" customWidth="1"/>
    <col min="7428" max="7428" width="7.140625" bestFit="1" customWidth="1"/>
    <col min="7429" max="7429" width="13.42578125" bestFit="1" customWidth="1"/>
    <col min="7430" max="7430" width="6.42578125" bestFit="1" customWidth="1"/>
    <col min="7431" max="7431" width="12.5703125" bestFit="1" customWidth="1"/>
    <col min="7432" max="7432" width="5.28515625" bestFit="1" customWidth="1"/>
    <col min="7433" max="7433" width="11.42578125" bestFit="1" customWidth="1"/>
    <col min="7436" max="7436" width="0" hidden="1" customWidth="1"/>
    <col min="7681" max="7681" width="126.140625" bestFit="1" customWidth="1"/>
    <col min="7682" max="7682" width="4" bestFit="1" customWidth="1"/>
    <col min="7683" max="7683" width="7.85546875" bestFit="1" customWidth="1"/>
    <col min="7684" max="7684" width="7.140625" bestFit="1" customWidth="1"/>
    <col min="7685" max="7685" width="13.42578125" bestFit="1" customWidth="1"/>
    <col min="7686" max="7686" width="6.42578125" bestFit="1" customWidth="1"/>
    <col min="7687" max="7687" width="12.5703125" bestFit="1" customWidth="1"/>
    <col min="7688" max="7688" width="5.28515625" bestFit="1" customWidth="1"/>
    <col min="7689" max="7689" width="11.42578125" bestFit="1" customWidth="1"/>
    <col min="7692" max="7692" width="0" hidden="1" customWidth="1"/>
    <col min="7937" max="7937" width="126.140625" bestFit="1" customWidth="1"/>
    <col min="7938" max="7938" width="4" bestFit="1" customWidth="1"/>
    <col min="7939" max="7939" width="7.85546875" bestFit="1" customWidth="1"/>
    <col min="7940" max="7940" width="7.140625" bestFit="1" customWidth="1"/>
    <col min="7941" max="7941" width="13.42578125" bestFit="1" customWidth="1"/>
    <col min="7942" max="7942" width="6.42578125" bestFit="1" customWidth="1"/>
    <col min="7943" max="7943" width="12.5703125" bestFit="1" customWidth="1"/>
    <col min="7944" max="7944" width="5.28515625" bestFit="1" customWidth="1"/>
    <col min="7945" max="7945" width="11.42578125" bestFit="1" customWidth="1"/>
    <col min="7948" max="7948" width="0" hidden="1" customWidth="1"/>
    <col min="8193" max="8193" width="126.140625" bestFit="1" customWidth="1"/>
    <col min="8194" max="8194" width="4" bestFit="1" customWidth="1"/>
    <col min="8195" max="8195" width="7.85546875" bestFit="1" customWidth="1"/>
    <col min="8196" max="8196" width="7.140625" bestFit="1" customWidth="1"/>
    <col min="8197" max="8197" width="13.42578125" bestFit="1" customWidth="1"/>
    <col min="8198" max="8198" width="6.42578125" bestFit="1" customWidth="1"/>
    <col min="8199" max="8199" width="12.5703125" bestFit="1" customWidth="1"/>
    <col min="8200" max="8200" width="5.28515625" bestFit="1" customWidth="1"/>
    <col min="8201" max="8201" width="11.42578125" bestFit="1" customWidth="1"/>
    <col min="8204" max="8204" width="0" hidden="1" customWidth="1"/>
    <col min="8449" max="8449" width="126.140625" bestFit="1" customWidth="1"/>
    <col min="8450" max="8450" width="4" bestFit="1" customWidth="1"/>
    <col min="8451" max="8451" width="7.85546875" bestFit="1" customWidth="1"/>
    <col min="8452" max="8452" width="7.140625" bestFit="1" customWidth="1"/>
    <col min="8453" max="8453" width="13.42578125" bestFit="1" customWidth="1"/>
    <col min="8454" max="8454" width="6.42578125" bestFit="1" customWidth="1"/>
    <col min="8455" max="8455" width="12.5703125" bestFit="1" customWidth="1"/>
    <col min="8456" max="8456" width="5.28515625" bestFit="1" customWidth="1"/>
    <col min="8457" max="8457" width="11.42578125" bestFit="1" customWidth="1"/>
    <col min="8460" max="8460" width="0" hidden="1" customWidth="1"/>
    <col min="8705" max="8705" width="126.140625" bestFit="1" customWidth="1"/>
    <col min="8706" max="8706" width="4" bestFit="1" customWidth="1"/>
    <col min="8707" max="8707" width="7.85546875" bestFit="1" customWidth="1"/>
    <col min="8708" max="8708" width="7.140625" bestFit="1" customWidth="1"/>
    <col min="8709" max="8709" width="13.42578125" bestFit="1" customWidth="1"/>
    <col min="8710" max="8710" width="6.42578125" bestFit="1" customWidth="1"/>
    <col min="8711" max="8711" width="12.5703125" bestFit="1" customWidth="1"/>
    <col min="8712" max="8712" width="5.28515625" bestFit="1" customWidth="1"/>
    <col min="8713" max="8713" width="11.42578125" bestFit="1" customWidth="1"/>
    <col min="8716" max="8716" width="0" hidden="1" customWidth="1"/>
    <col min="8961" max="8961" width="126.140625" bestFit="1" customWidth="1"/>
    <col min="8962" max="8962" width="4" bestFit="1" customWidth="1"/>
    <col min="8963" max="8963" width="7.85546875" bestFit="1" customWidth="1"/>
    <col min="8964" max="8964" width="7.140625" bestFit="1" customWidth="1"/>
    <col min="8965" max="8965" width="13.42578125" bestFit="1" customWidth="1"/>
    <col min="8966" max="8966" width="6.42578125" bestFit="1" customWidth="1"/>
    <col min="8967" max="8967" width="12.5703125" bestFit="1" customWidth="1"/>
    <col min="8968" max="8968" width="5.28515625" bestFit="1" customWidth="1"/>
    <col min="8969" max="8969" width="11.42578125" bestFit="1" customWidth="1"/>
    <col min="8972" max="8972" width="0" hidden="1" customWidth="1"/>
    <col min="9217" max="9217" width="126.140625" bestFit="1" customWidth="1"/>
    <col min="9218" max="9218" width="4" bestFit="1" customWidth="1"/>
    <col min="9219" max="9219" width="7.85546875" bestFit="1" customWidth="1"/>
    <col min="9220" max="9220" width="7.140625" bestFit="1" customWidth="1"/>
    <col min="9221" max="9221" width="13.42578125" bestFit="1" customWidth="1"/>
    <col min="9222" max="9222" width="6.42578125" bestFit="1" customWidth="1"/>
    <col min="9223" max="9223" width="12.5703125" bestFit="1" customWidth="1"/>
    <col min="9224" max="9224" width="5.28515625" bestFit="1" customWidth="1"/>
    <col min="9225" max="9225" width="11.42578125" bestFit="1" customWidth="1"/>
    <col min="9228" max="9228" width="0" hidden="1" customWidth="1"/>
    <col min="9473" max="9473" width="126.140625" bestFit="1" customWidth="1"/>
    <col min="9474" max="9474" width="4" bestFit="1" customWidth="1"/>
    <col min="9475" max="9475" width="7.85546875" bestFit="1" customWidth="1"/>
    <col min="9476" max="9476" width="7.140625" bestFit="1" customWidth="1"/>
    <col min="9477" max="9477" width="13.42578125" bestFit="1" customWidth="1"/>
    <col min="9478" max="9478" width="6.42578125" bestFit="1" customWidth="1"/>
    <col min="9479" max="9479" width="12.5703125" bestFit="1" customWidth="1"/>
    <col min="9480" max="9480" width="5.28515625" bestFit="1" customWidth="1"/>
    <col min="9481" max="9481" width="11.42578125" bestFit="1" customWidth="1"/>
    <col min="9484" max="9484" width="0" hidden="1" customWidth="1"/>
    <col min="9729" max="9729" width="126.140625" bestFit="1" customWidth="1"/>
    <col min="9730" max="9730" width="4" bestFit="1" customWidth="1"/>
    <col min="9731" max="9731" width="7.85546875" bestFit="1" customWidth="1"/>
    <col min="9732" max="9732" width="7.140625" bestFit="1" customWidth="1"/>
    <col min="9733" max="9733" width="13.42578125" bestFit="1" customWidth="1"/>
    <col min="9734" max="9734" width="6.42578125" bestFit="1" customWidth="1"/>
    <col min="9735" max="9735" width="12.5703125" bestFit="1" customWidth="1"/>
    <col min="9736" max="9736" width="5.28515625" bestFit="1" customWidth="1"/>
    <col min="9737" max="9737" width="11.42578125" bestFit="1" customWidth="1"/>
    <col min="9740" max="9740" width="0" hidden="1" customWidth="1"/>
    <col min="9985" max="9985" width="126.140625" bestFit="1" customWidth="1"/>
    <col min="9986" max="9986" width="4" bestFit="1" customWidth="1"/>
    <col min="9987" max="9987" width="7.85546875" bestFit="1" customWidth="1"/>
    <col min="9988" max="9988" width="7.140625" bestFit="1" customWidth="1"/>
    <col min="9989" max="9989" width="13.42578125" bestFit="1" customWidth="1"/>
    <col min="9990" max="9990" width="6.42578125" bestFit="1" customWidth="1"/>
    <col min="9991" max="9991" width="12.5703125" bestFit="1" customWidth="1"/>
    <col min="9992" max="9992" width="5.28515625" bestFit="1" customWidth="1"/>
    <col min="9993" max="9993" width="11.42578125" bestFit="1" customWidth="1"/>
    <col min="9996" max="9996" width="0" hidden="1" customWidth="1"/>
    <col min="10241" max="10241" width="126.140625" bestFit="1" customWidth="1"/>
    <col min="10242" max="10242" width="4" bestFit="1" customWidth="1"/>
    <col min="10243" max="10243" width="7.85546875" bestFit="1" customWidth="1"/>
    <col min="10244" max="10244" width="7.140625" bestFit="1" customWidth="1"/>
    <col min="10245" max="10245" width="13.42578125" bestFit="1" customWidth="1"/>
    <col min="10246" max="10246" width="6.42578125" bestFit="1" customWidth="1"/>
    <col min="10247" max="10247" width="12.5703125" bestFit="1" customWidth="1"/>
    <col min="10248" max="10248" width="5.28515625" bestFit="1" customWidth="1"/>
    <col min="10249" max="10249" width="11.42578125" bestFit="1" customWidth="1"/>
    <col min="10252" max="10252" width="0" hidden="1" customWidth="1"/>
    <col min="10497" max="10497" width="126.140625" bestFit="1" customWidth="1"/>
    <col min="10498" max="10498" width="4" bestFit="1" customWidth="1"/>
    <col min="10499" max="10499" width="7.85546875" bestFit="1" customWidth="1"/>
    <col min="10500" max="10500" width="7.140625" bestFit="1" customWidth="1"/>
    <col min="10501" max="10501" width="13.42578125" bestFit="1" customWidth="1"/>
    <col min="10502" max="10502" width="6.42578125" bestFit="1" customWidth="1"/>
    <col min="10503" max="10503" width="12.5703125" bestFit="1" customWidth="1"/>
    <col min="10504" max="10504" width="5.28515625" bestFit="1" customWidth="1"/>
    <col min="10505" max="10505" width="11.42578125" bestFit="1" customWidth="1"/>
    <col min="10508" max="10508" width="0" hidden="1" customWidth="1"/>
    <col min="10753" max="10753" width="126.140625" bestFit="1" customWidth="1"/>
    <col min="10754" max="10754" width="4" bestFit="1" customWidth="1"/>
    <col min="10755" max="10755" width="7.85546875" bestFit="1" customWidth="1"/>
    <col min="10756" max="10756" width="7.140625" bestFit="1" customWidth="1"/>
    <col min="10757" max="10757" width="13.42578125" bestFit="1" customWidth="1"/>
    <col min="10758" max="10758" width="6.42578125" bestFit="1" customWidth="1"/>
    <col min="10759" max="10759" width="12.5703125" bestFit="1" customWidth="1"/>
    <col min="10760" max="10760" width="5.28515625" bestFit="1" customWidth="1"/>
    <col min="10761" max="10761" width="11.42578125" bestFit="1" customWidth="1"/>
    <col min="10764" max="10764" width="0" hidden="1" customWidth="1"/>
    <col min="11009" max="11009" width="126.140625" bestFit="1" customWidth="1"/>
    <col min="11010" max="11010" width="4" bestFit="1" customWidth="1"/>
    <col min="11011" max="11011" width="7.85546875" bestFit="1" customWidth="1"/>
    <col min="11012" max="11012" width="7.140625" bestFit="1" customWidth="1"/>
    <col min="11013" max="11013" width="13.42578125" bestFit="1" customWidth="1"/>
    <col min="11014" max="11014" width="6.42578125" bestFit="1" customWidth="1"/>
    <col min="11015" max="11015" width="12.5703125" bestFit="1" customWidth="1"/>
    <col min="11016" max="11016" width="5.28515625" bestFit="1" customWidth="1"/>
    <col min="11017" max="11017" width="11.42578125" bestFit="1" customWidth="1"/>
    <col min="11020" max="11020" width="0" hidden="1" customWidth="1"/>
    <col min="11265" max="11265" width="126.140625" bestFit="1" customWidth="1"/>
    <col min="11266" max="11266" width="4" bestFit="1" customWidth="1"/>
    <col min="11267" max="11267" width="7.85546875" bestFit="1" customWidth="1"/>
    <col min="11268" max="11268" width="7.140625" bestFit="1" customWidth="1"/>
    <col min="11269" max="11269" width="13.42578125" bestFit="1" customWidth="1"/>
    <col min="11270" max="11270" width="6.42578125" bestFit="1" customWidth="1"/>
    <col min="11271" max="11271" width="12.5703125" bestFit="1" customWidth="1"/>
    <col min="11272" max="11272" width="5.28515625" bestFit="1" customWidth="1"/>
    <col min="11273" max="11273" width="11.42578125" bestFit="1" customWidth="1"/>
    <col min="11276" max="11276" width="0" hidden="1" customWidth="1"/>
    <col min="11521" max="11521" width="126.140625" bestFit="1" customWidth="1"/>
    <col min="11522" max="11522" width="4" bestFit="1" customWidth="1"/>
    <col min="11523" max="11523" width="7.85546875" bestFit="1" customWidth="1"/>
    <col min="11524" max="11524" width="7.140625" bestFit="1" customWidth="1"/>
    <col min="11525" max="11525" width="13.42578125" bestFit="1" customWidth="1"/>
    <col min="11526" max="11526" width="6.42578125" bestFit="1" customWidth="1"/>
    <col min="11527" max="11527" width="12.5703125" bestFit="1" customWidth="1"/>
    <col min="11528" max="11528" width="5.28515625" bestFit="1" customWidth="1"/>
    <col min="11529" max="11529" width="11.42578125" bestFit="1" customWidth="1"/>
    <col min="11532" max="11532" width="0" hidden="1" customWidth="1"/>
    <col min="11777" max="11777" width="126.140625" bestFit="1" customWidth="1"/>
    <col min="11778" max="11778" width="4" bestFit="1" customWidth="1"/>
    <col min="11779" max="11779" width="7.85546875" bestFit="1" customWidth="1"/>
    <col min="11780" max="11780" width="7.140625" bestFit="1" customWidth="1"/>
    <col min="11781" max="11781" width="13.42578125" bestFit="1" customWidth="1"/>
    <col min="11782" max="11782" width="6.42578125" bestFit="1" customWidth="1"/>
    <col min="11783" max="11783" width="12.5703125" bestFit="1" customWidth="1"/>
    <col min="11784" max="11784" width="5.28515625" bestFit="1" customWidth="1"/>
    <col min="11785" max="11785" width="11.42578125" bestFit="1" customWidth="1"/>
    <col min="11788" max="11788" width="0" hidden="1" customWidth="1"/>
    <col min="12033" max="12033" width="126.140625" bestFit="1" customWidth="1"/>
    <col min="12034" max="12034" width="4" bestFit="1" customWidth="1"/>
    <col min="12035" max="12035" width="7.85546875" bestFit="1" customWidth="1"/>
    <col min="12036" max="12036" width="7.140625" bestFit="1" customWidth="1"/>
    <col min="12037" max="12037" width="13.42578125" bestFit="1" customWidth="1"/>
    <col min="12038" max="12038" width="6.42578125" bestFit="1" customWidth="1"/>
    <col min="12039" max="12039" width="12.5703125" bestFit="1" customWidth="1"/>
    <col min="12040" max="12040" width="5.28515625" bestFit="1" customWidth="1"/>
    <col min="12041" max="12041" width="11.42578125" bestFit="1" customWidth="1"/>
    <col min="12044" max="12044" width="0" hidden="1" customWidth="1"/>
    <col min="12289" max="12289" width="126.140625" bestFit="1" customWidth="1"/>
    <col min="12290" max="12290" width="4" bestFit="1" customWidth="1"/>
    <col min="12291" max="12291" width="7.85546875" bestFit="1" customWidth="1"/>
    <col min="12292" max="12292" width="7.140625" bestFit="1" customWidth="1"/>
    <col min="12293" max="12293" width="13.42578125" bestFit="1" customWidth="1"/>
    <col min="12294" max="12294" width="6.42578125" bestFit="1" customWidth="1"/>
    <col min="12295" max="12295" width="12.5703125" bestFit="1" customWidth="1"/>
    <col min="12296" max="12296" width="5.28515625" bestFit="1" customWidth="1"/>
    <col min="12297" max="12297" width="11.42578125" bestFit="1" customWidth="1"/>
    <col min="12300" max="12300" width="0" hidden="1" customWidth="1"/>
    <col min="12545" max="12545" width="126.140625" bestFit="1" customWidth="1"/>
    <col min="12546" max="12546" width="4" bestFit="1" customWidth="1"/>
    <col min="12547" max="12547" width="7.85546875" bestFit="1" customWidth="1"/>
    <col min="12548" max="12548" width="7.140625" bestFit="1" customWidth="1"/>
    <col min="12549" max="12549" width="13.42578125" bestFit="1" customWidth="1"/>
    <col min="12550" max="12550" width="6.42578125" bestFit="1" customWidth="1"/>
    <col min="12551" max="12551" width="12.5703125" bestFit="1" customWidth="1"/>
    <col min="12552" max="12552" width="5.28515625" bestFit="1" customWidth="1"/>
    <col min="12553" max="12553" width="11.42578125" bestFit="1" customWidth="1"/>
    <col min="12556" max="12556" width="0" hidden="1" customWidth="1"/>
    <col min="12801" max="12801" width="126.140625" bestFit="1" customWidth="1"/>
    <col min="12802" max="12802" width="4" bestFit="1" customWidth="1"/>
    <col min="12803" max="12803" width="7.85546875" bestFit="1" customWidth="1"/>
    <col min="12804" max="12804" width="7.140625" bestFit="1" customWidth="1"/>
    <col min="12805" max="12805" width="13.42578125" bestFit="1" customWidth="1"/>
    <col min="12806" max="12806" width="6.42578125" bestFit="1" customWidth="1"/>
    <col min="12807" max="12807" width="12.5703125" bestFit="1" customWidth="1"/>
    <col min="12808" max="12808" width="5.28515625" bestFit="1" customWidth="1"/>
    <col min="12809" max="12809" width="11.42578125" bestFit="1" customWidth="1"/>
    <col min="12812" max="12812" width="0" hidden="1" customWidth="1"/>
    <col min="13057" max="13057" width="126.140625" bestFit="1" customWidth="1"/>
    <col min="13058" max="13058" width="4" bestFit="1" customWidth="1"/>
    <col min="13059" max="13059" width="7.85546875" bestFit="1" customWidth="1"/>
    <col min="13060" max="13060" width="7.140625" bestFit="1" customWidth="1"/>
    <col min="13061" max="13061" width="13.42578125" bestFit="1" customWidth="1"/>
    <col min="13062" max="13062" width="6.42578125" bestFit="1" customWidth="1"/>
    <col min="13063" max="13063" width="12.5703125" bestFit="1" customWidth="1"/>
    <col min="13064" max="13064" width="5.28515625" bestFit="1" customWidth="1"/>
    <col min="13065" max="13065" width="11.42578125" bestFit="1" customWidth="1"/>
    <col min="13068" max="13068" width="0" hidden="1" customWidth="1"/>
    <col min="13313" max="13313" width="126.140625" bestFit="1" customWidth="1"/>
    <col min="13314" max="13314" width="4" bestFit="1" customWidth="1"/>
    <col min="13315" max="13315" width="7.85546875" bestFit="1" customWidth="1"/>
    <col min="13316" max="13316" width="7.140625" bestFit="1" customWidth="1"/>
    <col min="13317" max="13317" width="13.42578125" bestFit="1" customWidth="1"/>
    <col min="13318" max="13318" width="6.42578125" bestFit="1" customWidth="1"/>
    <col min="13319" max="13319" width="12.5703125" bestFit="1" customWidth="1"/>
    <col min="13320" max="13320" width="5.28515625" bestFit="1" customWidth="1"/>
    <col min="13321" max="13321" width="11.42578125" bestFit="1" customWidth="1"/>
    <col min="13324" max="13324" width="0" hidden="1" customWidth="1"/>
    <col min="13569" max="13569" width="126.140625" bestFit="1" customWidth="1"/>
    <col min="13570" max="13570" width="4" bestFit="1" customWidth="1"/>
    <col min="13571" max="13571" width="7.85546875" bestFit="1" customWidth="1"/>
    <col min="13572" max="13572" width="7.140625" bestFit="1" customWidth="1"/>
    <col min="13573" max="13573" width="13.42578125" bestFit="1" customWidth="1"/>
    <col min="13574" max="13574" width="6.42578125" bestFit="1" customWidth="1"/>
    <col min="13575" max="13575" width="12.5703125" bestFit="1" customWidth="1"/>
    <col min="13576" max="13576" width="5.28515625" bestFit="1" customWidth="1"/>
    <col min="13577" max="13577" width="11.42578125" bestFit="1" customWidth="1"/>
    <col min="13580" max="13580" width="0" hidden="1" customWidth="1"/>
    <col min="13825" max="13825" width="126.140625" bestFit="1" customWidth="1"/>
    <col min="13826" max="13826" width="4" bestFit="1" customWidth="1"/>
    <col min="13827" max="13827" width="7.85546875" bestFit="1" customWidth="1"/>
    <col min="13828" max="13828" width="7.140625" bestFit="1" customWidth="1"/>
    <col min="13829" max="13829" width="13.42578125" bestFit="1" customWidth="1"/>
    <col min="13830" max="13830" width="6.42578125" bestFit="1" customWidth="1"/>
    <col min="13831" max="13831" width="12.5703125" bestFit="1" customWidth="1"/>
    <col min="13832" max="13832" width="5.28515625" bestFit="1" customWidth="1"/>
    <col min="13833" max="13833" width="11.42578125" bestFit="1" customWidth="1"/>
    <col min="13836" max="13836" width="0" hidden="1" customWidth="1"/>
    <col min="14081" max="14081" width="126.140625" bestFit="1" customWidth="1"/>
    <col min="14082" max="14082" width="4" bestFit="1" customWidth="1"/>
    <col min="14083" max="14083" width="7.85546875" bestFit="1" customWidth="1"/>
    <col min="14084" max="14084" width="7.140625" bestFit="1" customWidth="1"/>
    <col min="14085" max="14085" width="13.42578125" bestFit="1" customWidth="1"/>
    <col min="14086" max="14086" width="6.42578125" bestFit="1" customWidth="1"/>
    <col min="14087" max="14087" width="12.5703125" bestFit="1" customWidth="1"/>
    <col min="14088" max="14088" width="5.28515625" bestFit="1" customWidth="1"/>
    <col min="14089" max="14089" width="11.42578125" bestFit="1" customWidth="1"/>
    <col min="14092" max="14092" width="0" hidden="1" customWidth="1"/>
    <col min="14337" max="14337" width="126.140625" bestFit="1" customWidth="1"/>
    <col min="14338" max="14338" width="4" bestFit="1" customWidth="1"/>
    <col min="14339" max="14339" width="7.85546875" bestFit="1" customWidth="1"/>
    <col min="14340" max="14340" width="7.140625" bestFit="1" customWidth="1"/>
    <col min="14341" max="14341" width="13.42578125" bestFit="1" customWidth="1"/>
    <col min="14342" max="14342" width="6.42578125" bestFit="1" customWidth="1"/>
    <col min="14343" max="14343" width="12.5703125" bestFit="1" customWidth="1"/>
    <col min="14344" max="14344" width="5.28515625" bestFit="1" customWidth="1"/>
    <col min="14345" max="14345" width="11.42578125" bestFit="1" customWidth="1"/>
    <col min="14348" max="14348" width="0" hidden="1" customWidth="1"/>
    <col min="14593" max="14593" width="126.140625" bestFit="1" customWidth="1"/>
    <col min="14594" max="14594" width="4" bestFit="1" customWidth="1"/>
    <col min="14595" max="14595" width="7.85546875" bestFit="1" customWidth="1"/>
    <col min="14596" max="14596" width="7.140625" bestFit="1" customWidth="1"/>
    <col min="14597" max="14597" width="13.42578125" bestFit="1" customWidth="1"/>
    <col min="14598" max="14598" width="6.42578125" bestFit="1" customWidth="1"/>
    <col min="14599" max="14599" width="12.5703125" bestFit="1" customWidth="1"/>
    <col min="14600" max="14600" width="5.28515625" bestFit="1" customWidth="1"/>
    <col min="14601" max="14601" width="11.42578125" bestFit="1" customWidth="1"/>
    <col min="14604" max="14604" width="0" hidden="1" customWidth="1"/>
    <col min="14849" max="14849" width="126.140625" bestFit="1" customWidth="1"/>
    <col min="14850" max="14850" width="4" bestFit="1" customWidth="1"/>
    <col min="14851" max="14851" width="7.85546875" bestFit="1" customWidth="1"/>
    <col min="14852" max="14852" width="7.140625" bestFit="1" customWidth="1"/>
    <col min="14853" max="14853" width="13.42578125" bestFit="1" customWidth="1"/>
    <col min="14854" max="14854" width="6.42578125" bestFit="1" customWidth="1"/>
    <col min="14855" max="14855" width="12.5703125" bestFit="1" customWidth="1"/>
    <col min="14856" max="14856" width="5.28515625" bestFit="1" customWidth="1"/>
    <col min="14857" max="14857" width="11.42578125" bestFit="1" customWidth="1"/>
    <col min="14860" max="14860" width="0" hidden="1" customWidth="1"/>
    <col min="15105" max="15105" width="126.140625" bestFit="1" customWidth="1"/>
    <col min="15106" max="15106" width="4" bestFit="1" customWidth="1"/>
    <col min="15107" max="15107" width="7.85546875" bestFit="1" customWidth="1"/>
    <col min="15108" max="15108" width="7.140625" bestFit="1" customWidth="1"/>
    <col min="15109" max="15109" width="13.42578125" bestFit="1" customWidth="1"/>
    <col min="15110" max="15110" width="6.42578125" bestFit="1" customWidth="1"/>
    <col min="15111" max="15111" width="12.5703125" bestFit="1" customWidth="1"/>
    <col min="15112" max="15112" width="5.28515625" bestFit="1" customWidth="1"/>
    <col min="15113" max="15113" width="11.42578125" bestFit="1" customWidth="1"/>
    <col min="15116" max="15116" width="0" hidden="1" customWidth="1"/>
    <col min="15361" max="15361" width="126.140625" bestFit="1" customWidth="1"/>
    <col min="15362" max="15362" width="4" bestFit="1" customWidth="1"/>
    <col min="15363" max="15363" width="7.85546875" bestFit="1" customWidth="1"/>
    <col min="15364" max="15364" width="7.140625" bestFit="1" customWidth="1"/>
    <col min="15365" max="15365" width="13.42578125" bestFit="1" customWidth="1"/>
    <col min="15366" max="15366" width="6.42578125" bestFit="1" customWidth="1"/>
    <col min="15367" max="15367" width="12.5703125" bestFit="1" customWidth="1"/>
    <col min="15368" max="15368" width="5.28515625" bestFit="1" customWidth="1"/>
    <col min="15369" max="15369" width="11.42578125" bestFit="1" customWidth="1"/>
    <col min="15372" max="15372" width="0" hidden="1" customWidth="1"/>
    <col min="15617" max="15617" width="126.140625" bestFit="1" customWidth="1"/>
    <col min="15618" max="15618" width="4" bestFit="1" customWidth="1"/>
    <col min="15619" max="15619" width="7.85546875" bestFit="1" customWidth="1"/>
    <col min="15620" max="15620" width="7.140625" bestFit="1" customWidth="1"/>
    <col min="15621" max="15621" width="13.42578125" bestFit="1" customWidth="1"/>
    <col min="15622" max="15622" width="6.42578125" bestFit="1" customWidth="1"/>
    <col min="15623" max="15623" width="12.5703125" bestFit="1" customWidth="1"/>
    <col min="15624" max="15624" width="5.28515625" bestFit="1" customWidth="1"/>
    <col min="15625" max="15625" width="11.42578125" bestFit="1" customWidth="1"/>
    <col min="15628" max="15628" width="0" hidden="1" customWidth="1"/>
    <col min="15873" max="15873" width="126.140625" bestFit="1" customWidth="1"/>
    <col min="15874" max="15874" width="4" bestFit="1" customWidth="1"/>
    <col min="15875" max="15875" width="7.85546875" bestFit="1" customWidth="1"/>
    <col min="15876" max="15876" width="7.140625" bestFit="1" customWidth="1"/>
    <col min="15877" max="15877" width="13.42578125" bestFit="1" customWidth="1"/>
    <col min="15878" max="15878" width="6.42578125" bestFit="1" customWidth="1"/>
    <col min="15879" max="15879" width="12.5703125" bestFit="1" customWidth="1"/>
    <col min="15880" max="15880" width="5.28515625" bestFit="1" customWidth="1"/>
    <col min="15881" max="15881" width="11.42578125" bestFit="1" customWidth="1"/>
    <col min="15884" max="15884" width="0" hidden="1" customWidth="1"/>
    <col min="16129" max="16129" width="126.140625" bestFit="1" customWidth="1"/>
    <col min="16130" max="16130" width="4" bestFit="1" customWidth="1"/>
    <col min="16131" max="16131" width="7.85546875" bestFit="1" customWidth="1"/>
    <col min="16132" max="16132" width="7.140625" bestFit="1" customWidth="1"/>
    <col min="16133" max="16133" width="13.42578125" bestFit="1" customWidth="1"/>
    <col min="16134" max="16134" width="6.42578125" bestFit="1" customWidth="1"/>
    <col min="16135" max="16135" width="12.5703125" bestFit="1" customWidth="1"/>
    <col min="16136" max="16136" width="5.28515625" bestFit="1" customWidth="1"/>
    <col min="16137" max="16137" width="11.42578125" bestFit="1" customWidth="1"/>
    <col min="16140" max="16140" width="0" hidden="1" customWidth="1"/>
  </cols>
  <sheetData>
    <row r="1" spans="1:12">
      <c r="A1" s="389" t="s">
        <v>886</v>
      </c>
      <c r="B1" s="389" t="s">
        <v>887</v>
      </c>
      <c r="C1" s="390" t="s">
        <v>888</v>
      </c>
      <c r="D1" s="390" t="s">
        <v>889</v>
      </c>
      <c r="E1" s="390" t="s">
        <v>890</v>
      </c>
      <c r="F1" s="390" t="s">
        <v>621</v>
      </c>
      <c r="G1" s="390" t="s">
        <v>891</v>
      </c>
      <c r="H1" s="390" t="s">
        <v>892</v>
      </c>
      <c r="I1" s="390" t="s">
        <v>893</v>
      </c>
      <c r="J1" s="374"/>
      <c r="K1" s="374"/>
      <c r="L1">
        <f>[4]Parametry!B34/100*E15+[4]Parametry!B34/100*E16+[4]Parametry!B34/100*E18+[4]Parametry!B34/100*E19+[4]Parametry!B34/100*E20+[4]Parametry!B34/100*E21+[4]Parametry!B34/100*E25+[4]Parametry!B34/100*E26+[4]Parametry!B34/100*E29+[4]Parametry!B34/100*E30+[4]Parametry!B34/100*E33+[4]Parametry!B34/100*E36+[4]Parametry!B34/100*E37+[4]Parametry!B34/100*E40+[4]Parametry!B34/100*E41+[4]Parametry!B34/100*E44+[4]Parametry!B34/100*E45+[4]Parametry!B34/100*E47+[4]Parametry!B34/100*E50+[4]Parametry!B34/100*E53+[4]Parametry!B34/100*E56+[4]Parametry!B34/100*E57+[4]Parametry!B34/100*E61</f>
        <v>0</v>
      </c>
    </row>
    <row r="2" spans="1:12">
      <c r="A2" s="391" t="s">
        <v>969</v>
      </c>
      <c r="B2" s="391" t="s">
        <v>894</v>
      </c>
      <c r="C2" s="392"/>
      <c r="D2" s="392"/>
      <c r="E2" s="392"/>
      <c r="F2" s="392"/>
      <c r="G2" s="392"/>
      <c r="H2" s="392"/>
      <c r="I2" s="392"/>
      <c r="J2" s="374"/>
      <c r="K2" s="374"/>
      <c r="L2">
        <f>L1+[4]Parametry!B34/100*E64+[4]Parametry!B34/100*E65+[4]Parametry!B34/100*E66+[4]Parametry!B34/100*E69+[4]Parametry!B34/100*E70+[4]Parametry!B34/100*E74+[4]Parametry!B34/100*E77+[4]Parametry!B34/100*E78+[4]Parametry!B34/100*E79+[4]Parametry!B34/100*E82+[4]Parametry!B34/100*E83+[4]Parametry!B34/100*E86+[4]Parametry!B34/100*E89+[4]Parametry!B34/100*E92+[4]Parametry!B34/100*E93+[4]Parametry!B34/100*E94+[4]Parametry!B34/100*E95+[4]Parametry!B34/100*E98+[4]Parametry!B34/100*E99+[4]Parametry!B34/100*E100+[4]Parametry!B34/100*E101+[4]Parametry!B34/100*E102+[4]Parametry!B34/100*E103</f>
        <v>0</v>
      </c>
    </row>
    <row r="3" spans="1:12">
      <c r="A3" s="393" t="s">
        <v>894</v>
      </c>
      <c r="B3" s="393" t="s">
        <v>894</v>
      </c>
      <c r="C3" s="394"/>
      <c r="D3" s="394"/>
      <c r="E3" s="394"/>
      <c r="F3" s="394"/>
      <c r="G3" s="394"/>
      <c r="H3" s="394">
        <f t="shared" ref="H3:I13" si="0">D3+F3</f>
        <v>0</v>
      </c>
      <c r="I3" s="394">
        <f t="shared" si="0"/>
        <v>0</v>
      </c>
      <c r="J3" s="374"/>
      <c r="K3" s="374"/>
    </row>
    <row r="4" spans="1:12">
      <c r="A4" s="395" t="s">
        <v>970</v>
      </c>
      <c r="B4" s="395" t="s">
        <v>894</v>
      </c>
      <c r="C4" s="396"/>
      <c r="D4" s="396"/>
      <c r="E4" s="396"/>
      <c r="F4" s="396"/>
      <c r="G4" s="396"/>
      <c r="H4" s="396">
        <f t="shared" si="0"/>
        <v>0</v>
      </c>
      <c r="I4" s="396">
        <f t="shared" si="0"/>
        <v>0</v>
      </c>
      <c r="J4" s="374"/>
      <c r="K4" s="374"/>
    </row>
    <row r="5" spans="1:12">
      <c r="A5" s="395" t="s">
        <v>971</v>
      </c>
      <c r="B5" s="395" t="s">
        <v>894</v>
      </c>
      <c r="C5" s="396"/>
      <c r="D5" s="396"/>
      <c r="E5" s="396"/>
      <c r="F5" s="396"/>
      <c r="G5" s="396"/>
      <c r="H5" s="396">
        <f t="shared" si="0"/>
        <v>0</v>
      </c>
      <c r="I5" s="396">
        <f t="shared" si="0"/>
        <v>0</v>
      </c>
      <c r="J5" s="374"/>
      <c r="K5" s="374"/>
    </row>
    <row r="6" spans="1:12">
      <c r="A6" s="395" t="s">
        <v>972</v>
      </c>
      <c r="B6" s="395" t="s">
        <v>894</v>
      </c>
      <c r="C6" s="396"/>
      <c r="D6" s="396"/>
      <c r="E6" s="396"/>
      <c r="F6" s="396"/>
      <c r="G6" s="396"/>
      <c r="H6" s="396">
        <f t="shared" si="0"/>
        <v>0</v>
      </c>
      <c r="I6" s="396">
        <f t="shared" si="0"/>
        <v>0</v>
      </c>
      <c r="J6" s="374"/>
      <c r="K6" s="374"/>
    </row>
    <row r="7" spans="1:12">
      <c r="A7" s="393" t="s">
        <v>973</v>
      </c>
      <c r="B7" s="393" t="s">
        <v>919</v>
      </c>
      <c r="C7" s="394">
        <v>1</v>
      </c>
      <c r="D7" s="394"/>
      <c r="E7" s="394">
        <f>C7*D7</f>
        <v>0</v>
      </c>
      <c r="F7" s="394"/>
      <c r="G7" s="394">
        <f>C7*F7</f>
        <v>0</v>
      </c>
      <c r="H7" s="394">
        <f t="shared" si="0"/>
        <v>0</v>
      </c>
      <c r="I7" s="394">
        <f t="shared" si="0"/>
        <v>0</v>
      </c>
      <c r="J7" s="374"/>
      <c r="K7" s="374"/>
    </row>
    <row r="8" spans="1:12">
      <c r="A8" s="393" t="s">
        <v>894</v>
      </c>
      <c r="B8" s="393" t="s">
        <v>894</v>
      </c>
      <c r="C8" s="394"/>
      <c r="D8" s="394"/>
      <c r="E8" s="394"/>
      <c r="F8" s="394"/>
      <c r="G8" s="394"/>
      <c r="H8" s="394">
        <f t="shared" si="0"/>
        <v>0</v>
      </c>
      <c r="I8" s="394">
        <f t="shared" si="0"/>
        <v>0</v>
      </c>
      <c r="J8" s="374"/>
      <c r="K8" s="374"/>
    </row>
    <row r="9" spans="1:12">
      <c r="A9" s="395" t="s">
        <v>970</v>
      </c>
      <c r="B9" s="395" t="s">
        <v>894</v>
      </c>
      <c r="C9" s="396"/>
      <c r="D9" s="396"/>
      <c r="E9" s="396"/>
      <c r="F9" s="396"/>
      <c r="G9" s="396"/>
      <c r="H9" s="396">
        <f t="shared" si="0"/>
        <v>0</v>
      </c>
      <c r="I9" s="396">
        <f t="shared" si="0"/>
        <v>0</v>
      </c>
      <c r="J9" s="374"/>
      <c r="K9" s="374"/>
    </row>
    <row r="10" spans="1:12">
      <c r="A10" s="395" t="s">
        <v>974</v>
      </c>
      <c r="B10" s="395" t="s">
        <v>894</v>
      </c>
      <c r="C10" s="396"/>
      <c r="D10" s="396"/>
      <c r="E10" s="396"/>
      <c r="F10" s="396"/>
      <c r="G10" s="396"/>
      <c r="H10" s="396">
        <f t="shared" si="0"/>
        <v>0</v>
      </c>
      <c r="I10" s="396">
        <f t="shared" si="0"/>
        <v>0</v>
      </c>
      <c r="J10" s="374"/>
      <c r="K10" s="374"/>
    </row>
    <row r="11" spans="1:12">
      <c r="A11" s="395" t="s">
        <v>975</v>
      </c>
      <c r="B11" s="395" t="s">
        <v>894</v>
      </c>
      <c r="C11" s="396"/>
      <c r="D11" s="396"/>
      <c r="E11" s="396"/>
      <c r="F11" s="396"/>
      <c r="G11" s="396"/>
      <c r="H11" s="396">
        <f t="shared" si="0"/>
        <v>0</v>
      </c>
      <c r="I11" s="396">
        <f t="shared" si="0"/>
        <v>0</v>
      </c>
      <c r="J11" s="374"/>
      <c r="K11" s="374"/>
    </row>
    <row r="12" spans="1:12">
      <c r="A12" s="393" t="s">
        <v>976</v>
      </c>
      <c r="B12" s="393" t="s">
        <v>919</v>
      </c>
      <c r="C12" s="394">
        <v>1</v>
      </c>
      <c r="D12" s="394"/>
      <c r="E12" s="394">
        <f>C12*D12</f>
        <v>0</v>
      </c>
      <c r="F12" s="394"/>
      <c r="G12" s="394">
        <f>C12*F12</f>
        <v>0</v>
      </c>
      <c r="H12" s="394">
        <f t="shared" si="0"/>
        <v>0</v>
      </c>
      <c r="I12" s="394">
        <f t="shared" si="0"/>
        <v>0</v>
      </c>
      <c r="J12" s="374"/>
      <c r="K12" s="374"/>
    </row>
    <row r="13" spans="1:12">
      <c r="A13" s="393" t="s">
        <v>977</v>
      </c>
      <c r="B13" s="393" t="s">
        <v>894</v>
      </c>
      <c r="C13" s="394"/>
      <c r="D13" s="394"/>
      <c r="E13" s="394"/>
      <c r="F13" s="394"/>
      <c r="G13" s="394"/>
      <c r="H13" s="394">
        <f t="shared" si="0"/>
        <v>0</v>
      </c>
      <c r="I13" s="394">
        <f t="shared" si="0"/>
        <v>0</v>
      </c>
      <c r="J13" s="374"/>
      <c r="K13" s="374"/>
    </row>
    <row r="14" spans="1:12">
      <c r="A14" s="395" t="s">
        <v>978</v>
      </c>
      <c r="B14" s="395" t="s">
        <v>894</v>
      </c>
      <c r="C14" s="396"/>
      <c r="D14" s="396"/>
      <c r="E14" s="396"/>
      <c r="F14" s="396"/>
      <c r="G14" s="396"/>
      <c r="H14" s="396"/>
      <c r="I14" s="396"/>
      <c r="J14" s="374"/>
      <c r="K14" s="374"/>
    </row>
    <row r="15" spans="1:12">
      <c r="A15" s="393" t="s">
        <v>979</v>
      </c>
      <c r="B15" s="393" t="s">
        <v>919</v>
      </c>
      <c r="C15" s="394">
        <v>2</v>
      </c>
      <c r="D15" s="394"/>
      <c r="E15" s="394">
        <f>C15*D15</f>
        <v>0</v>
      </c>
      <c r="F15" s="394"/>
      <c r="G15" s="394">
        <f>C15*F15</f>
        <v>0</v>
      </c>
      <c r="H15" s="394">
        <f t="shared" ref="H15:I23" si="1">D15+F15</f>
        <v>0</v>
      </c>
      <c r="I15" s="394">
        <f t="shared" si="1"/>
        <v>0</v>
      </c>
      <c r="J15" s="374"/>
      <c r="K15" s="374"/>
    </row>
    <row r="16" spans="1:12">
      <c r="A16" s="393" t="s">
        <v>980</v>
      </c>
      <c r="B16" s="393" t="s">
        <v>919</v>
      </c>
      <c r="C16" s="394">
        <v>2</v>
      </c>
      <c r="D16" s="394"/>
      <c r="E16" s="394">
        <f>C16*D16</f>
        <v>0</v>
      </c>
      <c r="F16" s="394"/>
      <c r="G16" s="394">
        <f>C16*F16</f>
        <v>0</v>
      </c>
      <c r="H16" s="394">
        <f t="shared" si="1"/>
        <v>0</v>
      </c>
      <c r="I16" s="394">
        <f t="shared" si="1"/>
        <v>0</v>
      </c>
      <c r="J16" s="374"/>
      <c r="K16" s="374"/>
    </row>
    <row r="17" spans="1:11">
      <c r="A17" s="393" t="s">
        <v>894</v>
      </c>
      <c r="B17" s="393" t="s">
        <v>894</v>
      </c>
      <c r="C17" s="394"/>
      <c r="D17" s="394"/>
      <c r="E17" s="394"/>
      <c r="F17" s="394"/>
      <c r="G17" s="394"/>
      <c r="H17" s="394">
        <f t="shared" si="1"/>
        <v>0</v>
      </c>
      <c r="I17" s="394">
        <f t="shared" si="1"/>
        <v>0</v>
      </c>
      <c r="J17" s="374"/>
      <c r="K17" s="374"/>
    </row>
    <row r="18" spans="1:11">
      <c r="A18" s="393" t="s">
        <v>981</v>
      </c>
      <c r="B18" s="393" t="s">
        <v>982</v>
      </c>
      <c r="C18" s="394">
        <v>3</v>
      </c>
      <c r="D18" s="394"/>
      <c r="E18" s="394">
        <f>C18*D18</f>
        <v>0</v>
      </c>
      <c r="F18" s="394"/>
      <c r="G18" s="394">
        <f>C18*F18</f>
        <v>0</v>
      </c>
      <c r="H18" s="394">
        <f t="shared" si="1"/>
        <v>0</v>
      </c>
      <c r="I18" s="394">
        <f t="shared" si="1"/>
        <v>0</v>
      </c>
      <c r="J18" s="374"/>
      <c r="K18" s="374"/>
    </row>
    <row r="19" spans="1:11">
      <c r="A19" s="393" t="s">
        <v>983</v>
      </c>
      <c r="B19" s="393" t="s">
        <v>982</v>
      </c>
      <c r="C19" s="394">
        <v>6</v>
      </c>
      <c r="D19" s="394"/>
      <c r="E19" s="394">
        <f>C19*D19</f>
        <v>0</v>
      </c>
      <c r="F19" s="394"/>
      <c r="G19" s="394">
        <f>C19*F19</f>
        <v>0</v>
      </c>
      <c r="H19" s="394">
        <f t="shared" si="1"/>
        <v>0</v>
      </c>
      <c r="I19" s="394">
        <f t="shared" si="1"/>
        <v>0</v>
      </c>
      <c r="J19" s="374"/>
      <c r="K19" s="374"/>
    </row>
    <row r="20" spans="1:11">
      <c r="A20" s="393" t="s">
        <v>984</v>
      </c>
      <c r="B20" s="393" t="s">
        <v>982</v>
      </c>
      <c r="C20" s="394">
        <v>3</v>
      </c>
      <c r="D20" s="394"/>
      <c r="E20" s="394">
        <f>C20*D20</f>
        <v>0</v>
      </c>
      <c r="F20" s="394"/>
      <c r="G20" s="394">
        <f>C20*F20</f>
        <v>0</v>
      </c>
      <c r="H20" s="394">
        <f t="shared" si="1"/>
        <v>0</v>
      </c>
      <c r="I20" s="394">
        <f t="shared" si="1"/>
        <v>0</v>
      </c>
      <c r="J20" s="374"/>
      <c r="K20" s="374"/>
    </row>
    <row r="21" spans="1:11">
      <c r="A21" s="393" t="s">
        <v>985</v>
      </c>
      <c r="B21" s="393" t="s">
        <v>982</v>
      </c>
      <c r="C21" s="394">
        <v>18</v>
      </c>
      <c r="D21" s="394"/>
      <c r="E21" s="394">
        <f>C21*D21</f>
        <v>0</v>
      </c>
      <c r="F21" s="394"/>
      <c r="G21" s="394">
        <f>C21*F21</f>
        <v>0</v>
      </c>
      <c r="H21" s="394">
        <f t="shared" si="1"/>
        <v>0</v>
      </c>
      <c r="I21" s="394">
        <f t="shared" si="1"/>
        <v>0</v>
      </c>
      <c r="J21" s="374"/>
      <c r="K21" s="374"/>
    </row>
    <row r="22" spans="1:11">
      <c r="A22" s="393" t="s">
        <v>986</v>
      </c>
      <c r="B22" s="393" t="s">
        <v>919</v>
      </c>
      <c r="C22" s="394">
        <v>30</v>
      </c>
      <c r="D22" s="394"/>
      <c r="E22" s="394">
        <f>C22*D22</f>
        <v>0</v>
      </c>
      <c r="F22" s="394"/>
      <c r="G22" s="394">
        <f>C22*F22</f>
        <v>0</v>
      </c>
      <c r="H22" s="394">
        <f t="shared" si="1"/>
        <v>0</v>
      </c>
      <c r="I22" s="394">
        <f t="shared" si="1"/>
        <v>0</v>
      </c>
      <c r="J22" s="374"/>
      <c r="K22" s="374"/>
    </row>
    <row r="23" spans="1:11">
      <c r="A23" s="393" t="s">
        <v>894</v>
      </c>
      <c r="B23" s="393" t="s">
        <v>894</v>
      </c>
      <c r="C23" s="394"/>
      <c r="D23" s="394"/>
      <c r="E23" s="394"/>
      <c r="F23" s="394"/>
      <c r="G23" s="394"/>
      <c r="H23" s="394">
        <f t="shared" si="1"/>
        <v>0</v>
      </c>
      <c r="I23" s="394">
        <f t="shared" si="1"/>
        <v>0</v>
      </c>
      <c r="J23" s="374"/>
      <c r="K23" s="374"/>
    </row>
    <row r="24" spans="1:11">
      <c r="A24" s="395" t="s">
        <v>987</v>
      </c>
      <c r="B24" s="395" t="s">
        <v>894</v>
      </c>
      <c r="C24" s="396"/>
      <c r="D24" s="396"/>
      <c r="E24" s="396"/>
      <c r="F24" s="396"/>
      <c r="G24" s="396"/>
      <c r="H24" s="396"/>
      <c r="I24" s="396"/>
      <c r="J24" s="374"/>
      <c r="K24" s="374"/>
    </row>
    <row r="25" spans="1:11">
      <c r="A25" s="393" t="s">
        <v>988</v>
      </c>
      <c r="B25" s="393" t="s">
        <v>21</v>
      </c>
      <c r="C25" s="394">
        <v>4000</v>
      </c>
      <c r="D25" s="394"/>
      <c r="E25" s="394">
        <f>C25*D25</f>
        <v>0</v>
      </c>
      <c r="F25" s="394"/>
      <c r="G25" s="394">
        <f>C25*F25</f>
        <v>0</v>
      </c>
      <c r="H25" s="394">
        <f t="shared" ref="H25:I27" si="2">D25+F25</f>
        <v>0</v>
      </c>
      <c r="I25" s="394">
        <f t="shared" si="2"/>
        <v>0</v>
      </c>
      <c r="J25" s="374"/>
      <c r="K25" s="374"/>
    </row>
    <row r="26" spans="1:11">
      <c r="A26" s="393" t="s">
        <v>989</v>
      </c>
      <c r="B26" s="393" t="s">
        <v>21</v>
      </c>
      <c r="C26" s="394">
        <v>160</v>
      </c>
      <c r="D26" s="394"/>
      <c r="E26" s="394">
        <f>C26*D26</f>
        <v>0</v>
      </c>
      <c r="F26" s="394"/>
      <c r="G26" s="394">
        <f>C26*F26</f>
        <v>0</v>
      </c>
      <c r="H26" s="394">
        <f t="shared" si="2"/>
        <v>0</v>
      </c>
      <c r="I26" s="394">
        <f t="shared" si="2"/>
        <v>0</v>
      </c>
      <c r="J26" s="374"/>
      <c r="K26" s="374"/>
    </row>
    <row r="27" spans="1:11">
      <c r="A27" s="393" t="s">
        <v>894</v>
      </c>
      <c r="B27" s="393" t="s">
        <v>894</v>
      </c>
      <c r="C27" s="394"/>
      <c r="D27" s="394"/>
      <c r="E27" s="394"/>
      <c r="F27" s="394"/>
      <c r="G27" s="394"/>
      <c r="H27" s="394">
        <f t="shared" si="2"/>
        <v>0</v>
      </c>
      <c r="I27" s="394">
        <f t="shared" si="2"/>
        <v>0</v>
      </c>
      <c r="J27" s="374"/>
      <c r="K27" s="374"/>
    </row>
    <row r="28" spans="1:11">
      <c r="A28" s="395" t="s">
        <v>990</v>
      </c>
      <c r="B28" s="395" t="s">
        <v>894</v>
      </c>
      <c r="C28" s="396"/>
      <c r="D28" s="396"/>
      <c r="E28" s="396"/>
      <c r="F28" s="396"/>
      <c r="G28" s="396"/>
      <c r="H28" s="396"/>
      <c r="I28" s="396"/>
      <c r="J28" s="374"/>
      <c r="K28" s="374"/>
    </row>
    <row r="29" spans="1:11">
      <c r="A29" s="393" t="s">
        <v>991</v>
      </c>
      <c r="B29" s="393" t="s">
        <v>21</v>
      </c>
      <c r="C29" s="394">
        <v>25</v>
      </c>
      <c r="D29" s="394"/>
      <c r="E29" s="394">
        <f>C29*D29</f>
        <v>0</v>
      </c>
      <c r="F29" s="394"/>
      <c r="G29" s="394">
        <f>C29*F29</f>
        <v>0</v>
      </c>
      <c r="H29" s="394">
        <f t="shared" ref="H29:I31" si="3">D29+F29</f>
        <v>0</v>
      </c>
      <c r="I29" s="394">
        <f t="shared" si="3"/>
        <v>0</v>
      </c>
      <c r="J29" s="374"/>
      <c r="K29" s="374"/>
    </row>
    <row r="30" spans="1:11">
      <c r="A30" s="393" t="s">
        <v>992</v>
      </c>
      <c r="B30" s="393" t="s">
        <v>21</v>
      </c>
      <c r="C30" s="394">
        <v>340</v>
      </c>
      <c r="D30" s="394"/>
      <c r="E30" s="394">
        <f>C30*D30</f>
        <v>0</v>
      </c>
      <c r="F30" s="394"/>
      <c r="G30" s="394">
        <f>C30*F30</f>
        <v>0</v>
      </c>
      <c r="H30" s="394">
        <f t="shared" si="3"/>
        <v>0</v>
      </c>
      <c r="I30" s="394">
        <f t="shared" si="3"/>
        <v>0</v>
      </c>
      <c r="J30" s="374"/>
      <c r="K30" s="374"/>
    </row>
    <row r="31" spans="1:11">
      <c r="A31" s="393" t="s">
        <v>894</v>
      </c>
      <c r="B31" s="393" t="s">
        <v>894</v>
      </c>
      <c r="C31" s="394"/>
      <c r="D31" s="394"/>
      <c r="E31" s="394"/>
      <c r="F31" s="394"/>
      <c r="G31" s="394"/>
      <c r="H31" s="394">
        <f t="shared" si="3"/>
        <v>0</v>
      </c>
      <c r="I31" s="394">
        <f t="shared" si="3"/>
        <v>0</v>
      </c>
      <c r="J31" s="374"/>
      <c r="K31" s="374"/>
    </row>
    <row r="32" spans="1:11">
      <c r="A32" s="395" t="s">
        <v>993</v>
      </c>
      <c r="B32" s="395" t="s">
        <v>894</v>
      </c>
      <c r="C32" s="396"/>
      <c r="D32" s="396"/>
      <c r="E32" s="396"/>
      <c r="F32" s="396"/>
      <c r="G32" s="396"/>
      <c r="H32" s="396"/>
      <c r="I32" s="396"/>
      <c r="J32" s="374"/>
      <c r="K32" s="374"/>
    </row>
    <row r="33" spans="1:11">
      <c r="A33" s="393" t="s">
        <v>994</v>
      </c>
      <c r="B33" s="393" t="s">
        <v>21</v>
      </c>
      <c r="C33" s="394">
        <v>115</v>
      </c>
      <c r="D33" s="394"/>
      <c r="E33" s="394">
        <f>C33*D33</f>
        <v>0</v>
      </c>
      <c r="F33" s="394"/>
      <c r="G33" s="394">
        <f>C33*F33</f>
        <v>0</v>
      </c>
      <c r="H33" s="394">
        <f>D33+F33</f>
        <v>0</v>
      </c>
      <c r="I33" s="394">
        <f>E33+G33</f>
        <v>0</v>
      </c>
      <c r="J33" s="374"/>
      <c r="K33" s="374"/>
    </row>
    <row r="34" spans="1:11">
      <c r="A34" s="393" t="s">
        <v>894</v>
      </c>
      <c r="B34" s="393" t="s">
        <v>894</v>
      </c>
      <c r="C34" s="394"/>
      <c r="D34" s="394"/>
      <c r="E34" s="394"/>
      <c r="F34" s="394"/>
      <c r="G34" s="394"/>
      <c r="H34" s="394">
        <f>D34+F34</f>
        <v>0</v>
      </c>
      <c r="I34" s="394">
        <f>E34+G34</f>
        <v>0</v>
      </c>
      <c r="J34" s="374"/>
      <c r="K34" s="374"/>
    </row>
    <row r="35" spans="1:11">
      <c r="A35" s="395" t="s">
        <v>995</v>
      </c>
      <c r="B35" s="395" t="s">
        <v>894</v>
      </c>
      <c r="C35" s="396"/>
      <c r="D35" s="396"/>
      <c r="E35" s="396"/>
      <c r="F35" s="396"/>
      <c r="G35" s="396"/>
      <c r="H35" s="396"/>
      <c r="I35" s="396"/>
      <c r="J35" s="374"/>
      <c r="K35" s="374"/>
    </row>
    <row r="36" spans="1:11">
      <c r="A36" s="393" t="s">
        <v>996</v>
      </c>
      <c r="B36" s="393" t="s">
        <v>919</v>
      </c>
      <c r="C36" s="394">
        <v>2</v>
      </c>
      <c r="D36" s="394"/>
      <c r="E36" s="394">
        <f>C36*D36</f>
        <v>0</v>
      </c>
      <c r="F36" s="394"/>
      <c r="G36" s="394">
        <f>C36*F36</f>
        <v>0</v>
      </c>
      <c r="H36" s="394">
        <f t="shared" ref="H36:I38" si="4">D36+F36</f>
        <v>0</v>
      </c>
      <c r="I36" s="394">
        <f t="shared" si="4"/>
        <v>0</v>
      </c>
      <c r="J36" s="374"/>
      <c r="K36" s="374"/>
    </row>
    <row r="37" spans="1:11">
      <c r="A37" s="393" t="s">
        <v>997</v>
      </c>
      <c r="B37" s="393" t="s">
        <v>919</v>
      </c>
      <c r="C37" s="394">
        <v>4</v>
      </c>
      <c r="D37" s="394"/>
      <c r="E37" s="394">
        <f>C37*D37</f>
        <v>0</v>
      </c>
      <c r="F37" s="394"/>
      <c r="G37" s="394">
        <f>C37*F37</f>
        <v>0</v>
      </c>
      <c r="H37" s="394">
        <f t="shared" si="4"/>
        <v>0</v>
      </c>
      <c r="I37" s="394">
        <f t="shared" si="4"/>
        <v>0</v>
      </c>
      <c r="J37" s="374"/>
      <c r="K37" s="374"/>
    </row>
    <row r="38" spans="1:11">
      <c r="A38" s="393" t="s">
        <v>894</v>
      </c>
      <c r="B38" s="393" t="s">
        <v>894</v>
      </c>
      <c r="C38" s="394"/>
      <c r="D38" s="394"/>
      <c r="E38" s="394"/>
      <c r="F38" s="394"/>
      <c r="G38" s="394"/>
      <c r="H38" s="394">
        <f t="shared" si="4"/>
        <v>0</v>
      </c>
      <c r="I38" s="394">
        <f t="shared" si="4"/>
        <v>0</v>
      </c>
      <c r="J38" s="374"/>
      <c r="K38" s="374"/>
    </row>
    <row r="39" spans="1:11">
      <c r="A39" s="395" t="s">
        <v>998</v>
      </c>
      <c r="B39" s="395" t="s">
        <v>894</v>
      </c>
      <c r="C39" s="396"/>
      <c r="D39" s="396"/>
      <c r="E39" s="396"/>
      <c r="F39" s="396"/>
      <c r="G39" s="396"/>
      <c r="H39" s="396"/>
      <c r="I39" s="396"/>
      <c r="J39" s="374"/>
      <c r="K39" s="374"/>
    </row>
    <row r="40" spans="1:11">
      <c r="A40" s="393" t="s">
        <v>999</v>
      </c>
      <c r="B40" s="393" t="s">
        <v>919</v>
      </c>
      <c r="C40" s="394">
        <v>2</v>
      </c>
      <c r="D40" s="394"/>
      <c r="E40" s="394">
        <f>C40*D40</f>
        <v>0</v>
      </c>
      <c r="F40" s="394"/>
      <c r="G40" s="394">
        <f>C40*F40</f>
        <v>0</v>
      </c>
      <c r="H40" s="394">
        <f t="shared" ref="H40:I42" si="5">D40+F40</f>
        <v>0</v>
      </c>
      <c r="I40" s="394">
        <f t="shared" si="5"/>
        <v>0</v>
      </c>
      <c r="J40" s="374"/>
      <c r="K40" s="374"/>
    </row>
    <row r="41" spans="1:11">
      <c r="A41" s="393" t="s">
        <v>1000</v>
      </c>
      <c r="B41" s="393" t="s">
        <v>919</v>
      </c>
      <c r="C41" s="394">
        <v>20</v>
      </c>
      <c r="D41" s="394"/>
      <c r="E41" s="394">
        <f>C41*D41</f>
        <v>0</v>
      </c>
      <c r="F41" s="394"/>
      <c r="G41" s="394">
        <f>C41*F41</f>
        <v>0</v>
      </c>
      <c r="H41" s="394">
        <f t="shared" si="5"/>
        <v>0</v>
      </c>
      <c r="I41" s="394">
        <f t="shared" si="5"/>
        <v>0</v>
      </c>
      <c r="J41" s="374"/>
      <c r="K41" s="374"/>
    </row>
    <row r="42" spans="1:11">
      <c r="A42" s="393" t="s">
        <v>894</v>
      </c>
      <c r="B42" s="393" t="s">
        <v>894</v>
      </c>
      <c r="C42" s="394"/>
      <c r="D42" s="394"/>
      <c r="E42" s="394"/>
      <c r="F42" s="394"/>
      <c r="G42" s="394"/>
      <c r="H42" s="394">
        <f t="shared" si="5"/>
        <v>0</v>
      </c>
      <c r="I42" s="394">
        <f t="shared" si="5"/>
        <v>0</v>
      </c>
      <c r="J42" s="374"/>
      <c r="K42" s="374"/>
    </row>
    <row r="43" spans="1:11">
      <c r="A43" s="395" t="s">
        <v>1001</v>
      </c>
      <c r="B43" s="395" t="s">
        <v>894</v>
      </c>
      <c r="C43" s="396"/>
      <c r="D43" s="396"/>
      <c r="E43" s="396"/>
      <c r="F43" s="396"/>
      <c r="G43" s="396"/>
      <c r="H43" s="396"/>
      <c r="I43" s="396"/>
      <c r="J43" s="374"/>
      <c r="K43" s="374"/>
    </row>
    <row r="44" spans="1:11">
      <c r="A44" s="393" t="s">
        <v>1002</v>
      </c>
      <c r="B44" s="393" t="s">
        <v>919</v>
      </c>
      <c r="C44" s="394">
        <v>15</v>
      </c>
      <c r="D44" s="394"/>
      <c r="E44" s="394">
        <f>C44*D44</f>
        <v>0</v>
      </c>
      <c r="F44" s="394"/>
      <c r="G44" s="394">
        <f>C44*F44</f>
        <v>0</v>
      </c>
      <c r="H44" s="394">
        <f t="shared" ref="H44:I48" si="6">D44+F44</f>
        <v>0</v>
      </c>
      <c r="I44" s="394">
        <f t="shared" si="6"/>
        <v>0</v>
      </c>
      <c r="J44" s="374"/>
      <c r="K44" s="374"/>
    </row>
    <row r="45" spans="1:11">
      <c r="A45" s="393" t="s">
        <v>1003</v>
      </c>
      <c r="B45" s="393" t="s">
        <v>919</v>
      </c>
      <c r="C45" s="394">
        <v>2</v>
      </c>
      <c r="D45" s="394"/>
      <c r="E45" s="394">
        <f>C45*D45</f>
        <v>0</v>
      </c>
      <c r="F45" s="394"/>
      <c r="G45" s="394">
        <f>C45*F45</f>
        <v>0</v>
      </c>
      <c r="H45" s="394">
        <f t="shared" si="6"/>
        <v>0</v>
      </c>
      <c r="I45" s="394">
        <f t="shared" si="6"/>
        <v>0</v>
      </c>
      <c r="J45" s="374"/>
      <c r="K45" s="374"/>
    </row>
    <row r="46" spans="1:11">
      <c r="A46" s="393" t="s">
        <v>894</v>
      </c>
      <c r="B46" s="393" t="s">
        <v>894</v>
      </c>
      <c r="C46" s="394"/>
      <c r="D46" s="394"/>
      <c r="E46" s="394"/>
      <c r="F46" s="394"/>
      <c r="G46" s="394"/>
      <c r="H46" s="394">
        <f t="shared" si="6"/>
        <v>0</v>
      </c>
      <c r="I46" s="394">
        <f t="shared" si="6"/>
        <v>0</v>
      </c>
      <c r="J46" s="374"/>
      <c r="K46" s="374"/>
    </row>
    <row r="47" spans="1:11">
      <c r="A47" s="393" t="s">
        <v>1004</v>
      </c>
      <c r="B47" s="393" t="s">
        <v>919</v>
      </c>
      <c r="C47" s="394">
        <v>2</v>
      </c>
      <c r="D47" s="394"/>
      <c r="E47" s="394">
        <f>C47*D47</f>
        <v>0</v>
      </c>
      <c r="F47" s="394"/>
      <c r="G47" s="394">
        <f>C47*F47</f>
        <v>0</v>
      </c>
      <c r="H47" s="394">
        <f t="shared" si="6"/>
        <v>0</v>
      </c>
      <c r="I47" s="394">
        <f t="shared" si="6"/>
        <v>0</v>
      </c>
      <c r="J47" s="374"/>
      <c r="K47" s="374"/>
    </row>
    <row r="48" spans="1:11">
      <c r="A48" s="393" t="s">
        <v>894</v>
      </c>
      <c r="B48" s="393" t="s">
        <v>894</v>
      </c>
      <c r="C48" s="394"/>
      <c r="D48" s="394"/>
      <c r="E48" s="394"/>
      <c r="F48" s="394"/>
      <c r="G48" s="394"/>
      <c r="H48" s="394">
        <f t="shared" si="6"/>
        <v>0</v>
      </c>
      <c r="I48" s="394">
        <f t="shared" si="6"/>
        <v>0</v>
      </c>
      <c r="J48" s="374"/>
      <c r="K48" s="374"/>
    </row>
    <row r="49" spans="1:11">
      <c r="A49" s="395" t="s">
        <v>1005</v>
      </c>
      <c r="B49" s="395" t="s">
        <v>894</v>
      </c>
      <c r="C49" s="396"/>
      <c r="D49" s="396"/>
      <c r="E49" s="396"/>
      <c r="F49" s="396"/>
      <c r="G49" s="396"/>
      <c r="H49" s="396"/>
      <c r="I49" s="396"/>
      <c r="J49" s="374"/>
      <c r="K49" s="374"/>
    </row>
    <row r="50" spans="1:11">
      <c r="A50" s="393" t="s">
        <v>1006</v>
      </c>
      <c r="B50" s="393" t="s">
        <v>21</v>
      </c>
      <c r="C50" s="394">
        <v>55</v>
      </c>
      <c r="D50" s="394"/>
      <c r="E50" s="394">
        <f>C50*D50</f>
        <v>0</v>
      </c>
      <c r="F50" s="394"/>
      <c r="G50" s="394">
        <f>C50*F50</f>
        <v>0</v>
      </c>
      <c r="H50" s="394">
        <f>D50+F50</f>
        <v>0</v>
      </c>
      <c r="I50" s="394">
        <f>E50+G50</f>
        <v>0</v>
      </c>
      <c r="J50" s="374"/>
      <c r="K50" s="374"/>
    </row>
    <row r="51" spans="1:11">
      <c r="A51" s="393" t="s">
        <v>894</v>
      </c>
      <c r="B51" s="393" t="s">
        <v>894</v>
      </c>
      <c r="C51" s="394"/>
      <c r="D51" s="394"/>
      <c r="E51" s="394"/>
      <c r="F51" s="394"/>
      <c r="G51" s="394"/>
      <c r="H51" s="394">
        <f>D51+F51</f>
        <v>0</v>
      </c>
      <c r="I51" s="394">
        <f>E51+G51</f>
        <v>0</v>
      </c>
      <c r="J51" s="374"/>
      <c r="K51" s="374"/>
    </row>
    <row r="52" spans="1:11">
      <c r="A52" s="395" t="s">
        <v>1007</v>
      </c>
      <c r="B52" s="395" t="s">
        <v>894</v>
      </c>
      <c r="C52" s="396"/>
      <c r="D52" s="396"/>
      <c r="E52" s="396"/>
      <c r="F52" s="396"/>
      <c r="G52" s="396"/>
      <c r="H52" s="396"/>
      <c r="I52" s="396"/>
      <c r="J52" s="374"/>
      <c r="K52" s="374"/>
    </row>
    <row r="53" spans="1:11">
      <c r="A53" s="393" t="s">
        <v>1008</v>
      </c>
      <c r="B53" s="393" t="s">
        <v>21</v>
      </c>
      <c r="C53" s="394">
        <v>26</v>
      </c>
      <c r="D53" s="394"/>
      <c r="E53" s="394">
        <f>C53*D53</f>
        <v>0</v>
      </c>
      <c r="F53" s="394"/>
      <c r="G53" s="394">
        <f>C53*F53</f>
        <v>0</v>
      </c>
      <c r="H53" s="394">
        <f>D53+F53</f>
        <v>0</v>
      </c>
      <c r="I53" s="394">
        <f>E53+G53</f>
        <v>0</v>
      </c>
      <c r="J53" s="374"/>
      <c r="K53" s="374"/>
    </row>
    <row r="54" spans="1:11">
      <c r="A54" s="393" t="s">
        <v>894</v>
      </c>
      <c r="B54" s="393" t="s">
        <v>894</v>
      </c>
      <c r="C54" s="394"/>
      <c r="D54" s="394"/>
      <c r="E54" s="394"/>
      <c r="F54" s="394"/>
      <c r="G54" s="394"/>
      <c r="H54" s="394">
        <f>D54+F54</f>
        <v>0</v>
      </c>
      <c r="I54" s="394">
        <f>E54+G54</f>
        <v>0</v>
      </c>
      <c r="J54" s="374"/>
      <c r="K54" s="374"/>
    </row>
    <row r="55" spans="1:11">
      <c r="A55" s="395" t="s">
        <v>1009</v>
      </c>
      <c r="B55" s="395" t="s">
        <v>894</v>
      </c>
      <c r="C55" s="396"/>
      <c r="D55" s="396"/>
      <c r="E55" s="396"/>
      <c r="F55" s="396"/>
      <c r="G55" s="396"/>
      <c r="H55" s="396"/>
      <c r="I55" s="396"/>
      <c r="J55" s="374"/>
      <c r="K55" s="374"/>
    </row>
    <row r="56" spans="1:11">
      <c r="A56" s="393" t="s">
        <v>1010</v>
      </c>
      <c r="B56" s="393" t="s">
        <v>21</v>
      </c>
      <c r="C56" s="394">
        <v>190</v>
      </c>
      <c r="D56" s="394"/>
      <c r="E56" s="394">
        <f>C56*D56</f>
        <v>0</v>
      </c>
      <c r="F56" s="394"/>
      <c r="G56" s="394">
        <f>C56*F56</f>
        <v>0</v>
      </c>
      <c r="H56" s="394">
        <f t="shared" ref="H56:I58" si="7">D56+F56</f>
        <v>0</v>
      </c>
      <c r="I56" s="394">
        <f t="shared" si="7"/>
        <v>0</v>
      </c>
      <c r="J56" s="374"/>
      <c r="K56" s="374"/>
    </row>
    <row r="57" spans="1:11">
      <c r="A57" s="393" t="s">
        <v>1011</v>
      </c>
      <c r="B57" s="393" t="s">
        <v>21</v>
      </c>
      <c r="C57" s="394">
        <v>95</v>
      </c>
      <c r="D57" s="394"/>
      <c r="E57" s="394">
        <f>C57*D57</f>
        <v>0</v>
      </c>
      <c r="F57" s="394"/>
      <c r="G57" s="394">
        <f>C57*F57</f>
        <v>0</v>
      </c>
      <c r="H57" s="394">
        <f t="shared" si="7"/>
        <v>0</v>
      </c>
      <c r="I57" s="394">
        <f t="shared" si="7"/>
        <v>0</v>
      </c>
      <c r="J57" s="374"/>
      <c r="K57" s="374"/>
    </row>
    <row r="58" spans="1:11">
      <c r="A58" s="393" t="s">
        <v>894</v>
      </c>
      <c r="B58" s="393" t="s">
        <v>894</v>
      </c>
      <c r="C58" s="394"/>
      <c r="D58" s="394"/>
      <c r="E58" s="394"/>
      <c r="F58" s="394"/>
      <c r="G58" s="394"/>
      <c r="H58" s="394">
        <f t="shared" si="7"/>
        <v>0</v>
      </c>
      <c r="I58" s="394">
        <f t="shared" si="7"/>
        <v>0</v>
      </c>
      <c r="J58" s="374"/>
      <c r="K58" s="374"/>
    </row>
    <row r="59" spans="1:11">
      <c r="A59" s="395" t="s">
        <v>1012</v>
      </c>
      <c r="B59" s="395" t="s">
        <v>894</v>
      </c>
      <c r="C59" s="396"/>
      <c r="D59" s="396"/>
      <c r="E59" s="396"/>
      <c r="F59" s="396"/>
      <c r="G59" s="396"/>
      <c r="H59" s="396"/>
      <c r="I59" s="396"/>
      <c r="J59" s="374"/>
      <c r="K59" s="374"/>
    </row>
    <row r="60" spans="1:11">
      <c r="A60" s="395" t="s">
        <v>1013</v>
      </c>
      <c r="B60" s="395" t="s">
        <v>894</v>
      </c>
      <c r="C60" s="396"/>
      <c r="D60" s="396"/>
      <c r="E60" s="396"/>
      <c r="F60" s="396"/>
      <c r="G60" s="396"/>
      <c r="H60" s="396"/>
      <c r="I60" s="396"/>
      <c r="J60" s="374"/>
      <c r="K60" s="374"/>
    </row>
    <row r="61" spans="1:11">
      <c r="A61" s="393" t="s">
        <v>1014</v>
      </c>
      <c r="B61" s="393" t="s">
        <v>21</v>
      </c>
      <c r="C61" s="394">
        <v>6</v>
      </c>
      <c r="D61" s="394"/>
      <c r="E61" s="394">
        <f>C61*D61</f>
        <v>0</v>
      </c>
      <c r="F61" s="394"/>
      <c r="G61" s="394">
        <f>C61*F61</f>
        <v>0</v>
      </c>
      <c r="H61" s="394">
        <f>D61+F61</f>
        <v>0</v>
      </c>
      <c r="I61" s="394">
        <f>E61+G61</f>
        <v>0</v>
      </c>
      <c r="J61" s="374"/>
      <c r="K61" s="374"/>
    </row>
    <row r="62" spans="1:11">
      <c r="A62" s="393" t="s">
        <v>894</v>
      </c>
      <c r="B62" s="393" t="s">
        <v>894</v>
      </c>
      <c r="C62" s="394"/>
      <c r="D62" s="394"/>
      <c r="E62" s="394"/>
      <c r="F62" s="394"/>
      <c r="G62" s="394"/>
      <c r="H62" s="394">
        <f>D62+F62</f>
        <v>0</v>
      </c>
      <c r="I62" s="394">
        <f>E62+G62</f>
        <v>0</v>
      </c>
      <c r="J62" s="374"/>
      <c r="K62" s="374"/>
    </row>
    <row r="63" spans="1:11">
      <c r="A63" s="395" t="s">
        <v>1015</v>
      </c>
      <c r="B63" s="395" t="s">
        <v>894</v>
      </c>
      <c r="C63" s="396"/>
      <c r="D63" s="396"/>
      <c r="E63" s="396"/>
      <c r="F63" s="396"/>
      <c r="G63" s="396"/>
      <c r="H63" s="396"/>
      <c r="I63" s="396"/>
      <c r="J63" s="374"/>
      <c r="K63" s="374"/>
    </row>
    <row r="64" spans="1:11">
      <c r="A64" s="393" t="s">
        <v>1016</v>
      </c>
      <c r="B64" s="393" t="s">
        <v>919</v>
      </c>
      <c r="C64" s="394">
        <v>20</v>
      </c>
      <c r="D64" s="394"/>
      <c r="E64" s="394">
        <f>C64*D64</f>
        <v>0</v>
      </c>
      <c r="F64" s="394"/>
      <c r="G64" s="394">
        <f>C64*F64</f>
        <v>0</v>
      </c>
      <c r="H64" s="394">
        <f t="shared" ref="H64:I67" si="8">D64+F64</f>
        <v>0</v>
      </c>
      <c r="I64" s="394">
        <f t="shared" si="8"/>
        <v>0</v>
      </c>
      <c r="J64" s="374"/>
      <c r="K64" s="374"/>
    </row>
    <row r="65" spans="1:11">
      <c r="A65" s="393" t="s">
        <v>1017</v>
      </c>
      <c r="B65" s="393" t="s">
        <v>919</v>
      </c>
      <c r="C65" s="394">
        <v>120</v>
      </c>
      <c r="D65" s="394"/>
      <c r="E65" s="394">
        <f>C65*D65</f>
        <v>0</v>
      </c>
      <c r="F65" s="394"/>
      <c r="G65" s="394">
        <f>C65*F65</f>
        <v>0</v>
      </c>
      <c r="H65" s="394">
        <f t="shared" si="8"/>
        <v>0</v>
      </c>
      <c r="I65" s="394">
        <f t="shared" si="8"/>
        <v>0</v>
      </c>
      <c r="J65" s="374"/>
      <c r="K65" s="374"/>
    </row>
    <row r="66" spans="1:11">
      <c r="A66" s="393" t="s">
        <v>1018</v>
      </c>
      <c r="B66" s="393" t="s">
        <v>919</v>
      </c>
      <c r="C66" s="394">
        <v>200</v>
      </c>
      <c r="D66" s="394"/>
      <c r="E66" s="394">
        <f>C66*D66</f>
        <v>0</v>
      </c>
      <c r="F66" s="394"/>
      <c r="G66" s="394">
        <f>C66*F66</f>
        <v>0</v>
      </c>
      <c r="H66" s="394">
        <f t="shared" si="8"/>
        <v>0</v>
      </c>
      <c r="I66" s="394">
        <f t="shared" si="8"/>
        <v>0</v>
      </c>
      <c r="J66" s="374"/>
      <c r="K66" s="374"/>
    </row>
    <row r="67" spans="1:11">
      <c r="A67" s="393" t="s">
        <v>894</v>
      </c>
      <c r="B67" s="393" t="s">
        <v>894</v>
      </c>
      <c r="C67" s="394"/>
      <c r="D67" s="394"/>
      <c r="E67" s="394"/>
      <c r="F67" s="394"/>
      <c r="G67" s="394"/>
      <c r="H67" s="394">
        <f t="shared" si="8"/>
        <v>0</v>
      </c>
      <c r="I67" s="394">
        <f t="shared" si="8"/>
        <v>0</v>
      </c>
      <c r="J67" s="374"/>
      <c r="K67" s="374"/>
    </row>
    <row r="68" spans="1:11">
      <c r="A68" s="395" t="s">
        <v>1019</v>
      </c>
      <c r="B68" s="395" t="s">
        <v>894</v>
      </c>
      <c r="C68" s="396"/>
      <c r="D68" s="396"/>
      <c r="E68" s="396"/>
      <c r="F68" s="396"/>
      <c r="G68" s="396"/>
      <c r="H68" s="396"/>
      <c r="I68" s="396"/>
      <c r="J68" s="374"/>
      <c r="K68" s="374"/>
    </row>
    <row r="69" spans="1:11">
      <c r="A69" s="393" t="s">
        <v>1020</v>
      </c>
      <c r="B69" s="393" t="s">
        <v>21</v>
      </c>
      <c r="C69" s="394">
        <v>20</v>
      </c>
      <c r="D69" s="394"/>
      <c r="E69" s="394">
        <f>C69*D69</f>
        <v>0</v>
      </c>
      <c r="F69" s="394"/>
      <c r="G69" s="394">
        <f>C69*F69</f>
        <v>0</v>
      </c>
      <c r="H69" s="394">
        <f t="shared" ref="H69:I71" si="9">D69+F69</f>
        <v>0</v>
      </c>
      <c r="I69" s="394">
        <f t="shared" si="9"/>
        <v>0</v>
      </c>
      <c r="J69" s="374"/>
      <c r="K69" s="374"/>
    </row>
    <row r="70" spans="1:11">
      <c r="A70" s="393" t="s">
        <v>1021</v>
      </c>
      <c r="B70" s="393" t="s">
        <v>21</v>
      </c>
      <c r="C70" s="394">
        <v>5</v>
      </c>
      <c r="D70" s="394"/>
      <c r="E70" s="394">
        <f>C70*D70</f>
        <v>0</v>
      </c>
      <c r="F70" s="394"/>
      <c r="G70" s="394">
        <f>C70*F70</f>
        <v>0</v>
      </c>
      <c r="H70" s="394">
        <f t="shared" si="9"/>
        <v>0</v>
      </c>
      <c r="I70" s="394">
        <f t="shared" si="9"/>
        <v>0</v>
      </c>
      <c r="J70" s="374"/>
      <c r="K70" s="374"/>
    </row>
    <row r="71" spans="1:11">
      <c r="A71" s="393" t="s">
        <v>894</v>
      </c>
      <c r="B71" s="393" t="s">
        <v>894</v>
      </c>
      <c r="C71" s="394"/>
      <c r="D71" s="394"/>
      <c r="E71" s="394"/>
      <c r="F71" s="394"/>
      <c r="G71" s="394"/>
      <c r="H71" s="394">
        <f t="shared" si="9"/>
        <v>0</v>
      </c>
      <c r="I71" s="394">
        <f t="shared" si="9"/>
        <v>0</v>
      </c>
      <c r="J71" s="374"/>
      <c r="K71" s="374"/>
    </row>
    <row r="72" spans="1:11">
      <c r="A72" s="395" t="s">
        <v>1022</v>
      </c>
      <c r="B72" s="395" t="s">
        <v>894</v>
      </c>
      <c r="C72" s="396"/>
      <c r="D72" s="396"/>
      <c r="E72" s="396"/>
      <c r="F72" s="396"/>
      <c r="G72" s="396"/>
      <c r="H72" s="396"/>
      <c r="I72" s="396"/>
      <c r="J72" s="374"/>
      <c r="K72" s="374"/>
    </row>
    <row r="73" spans="1:11">
      <c r="A73" s="393" t="s">
        <v>1023</v>
      </c>
      <c r="B73" s="393" t="s">
        <v>1024</v>
      </c>
      <c r="C73" s="394">
        <v>110</v>
      </c>
      <c r="D73" s="394"/>
      <c r="E73" s="394">
        <f>C73*D73</f>
        <v>0</v>
      </c>
      <c r="F73" s="394"/>
      <c r="G73" s="394">
        <f>C73*F73</f>
        <v>0</v>
      </c>
      <c r="H73" s="394">
        <f t="shared" ref="H73:I75" si="10">D73+F73</f>
        <v>0</v>
      </c>
      <c r="I73" s="394">
        <f t="shared" si="10"/>
        <v>0</v>
      </c>
      <c r="J73" s="374"/>
      <c r="K73" s="374"/>
    </row>
    <row r="74" spans="1:11">
      <c r="A74" s="393" t="s">
        <v>1025</v>
      </c>
      <c r="B74" s="393" t="s">
        <v>21</v>
      </c>
      <c r="C74" s="394">
        <v>4300</v>
      </c>
      <c r="D74" s="394"/>
      <c r="E74" s="394">
        <f>C74*D74</f>
        <v>0</v>
      </c>
      <c r="F74" s="394"/>
      <c r="G74" s="394">
        <f>C74*F74</f>
        <v>0</v>
      </c>
      <c r="H74" s="394">
        <f t="shared" si="10"/>
        <v>0</v>
      </c>
      <c r="I74" s="394">
        <f t="shared" si="10"/>
        <v>0</v>
      </c>
      <c r="J74" s="374"/>
      <c r="K74" s="374"/>
    </row>
    <row r="75" spans="1:11">
      <c r="A75" s="393" t="s">
        <v>894</v>
      </c>
      <c r="B75" s="393" t="s">
        <v>894</v>
      </c>
      <c r="C75" s="394"/>
      <c r="D75" s="394"/>
      <c r="E75" s="394"/>
      <c r="F75" s="394"/>
      <c r="G75" s="394"/>
      <c r="H75" s="394">
        <f t="shared" si="10"/>
        <v>0</v>
      </c>
      <c r="I75" s="394">
        <f t="shared" si="10"/>
        <v>0</v>
      </c>
      <c r="J75" s="374"/>
      <c r="K75" s="374"/>
    </row>
    <row r="76" spans="1:11">
      <c r="A76" s="395" t="s">
        <v>1026</v>
      </c>
      <c r="B76" s="395" t="s">
        <v>894</v>
      </c>
      <c r="C76" s="396"/>
      <c r="D76" s="396"/>
      <c r="E76" s="396"/>
      <c r="F76" s="396"/>
      <c r="G76" s="396"/>
      <c r="H76" s="396"/>
      <c r="I76" s="396"/>
      <c r="J76" s="374"/>
      <c r="K76" s="374"/>
    </row>
    <row r="77" spans="1:11">
      <c r="A77" s="393" t="s">
        <v>1027</v>
      </c>
      <c r="B77" s="393" t="s">
        <v>21</v>
      </c>
      <c r="C77" s="394">
        <v>10</v>
      </c>
      <c r="D77" s="394"/>
      <c r="E77" s="394">
        <f>C77*D77</f>
        <v>0</v>
      </c>
      <c r="F77" s="394"/>
      <c r="G77" s="394">
        <f>C77*F77</f>
        <v>0</v>
      </c>
      <c r="H77" s="394">
        <f t="shared" ref="H77:I80" si="11">D77+F77</f>
        <v>0</v>
      </c>
      <c r="I77" s="394">
        <f t="shared" si="11"/>
        <v>0</v>
      </c>
      <c r="J77" s="374"/>
      <c r="K77" s="374"/>
    </row>
    <row r="78" spans="1:11">
      <c r="A78" s="393" t="s">
        <v>1028</v>
      </c>
      <c r="B78" s="393" t="s">
        <v>21</v>
      </c>
      <c r="C78" s="394">
        <v>10</v>
      </c>
      <c r="D78" s="394"/>
      <c r="E78" s="394">
        <f>C78*D78</f>
        <v>0</v>
      </c>
      <c r="F78" s="394"/>
      <c r="G78" s="394">
        <f>C78*F78</f>
        <v>0</v>
      </c>
      <c r="H78" s="394">
        <f t="shared" si="11"/>
        <v>0</v>
      </c>
      <c r="I78" s="394">
        <f t="shared" si="11"/>
        <v>0</v>
      </c>
      <c r="J78" s="374"/>
      <c r="K78" s="374"/>
    </row>
    <row r="79" spans="1:11">
      <c r="A79" s="393" t="s">
        <v>1029</v>
      </c>
      <c r="B79" s="393" t="s">
        <v>21</v>
      </c>
      <c r="C79" s="394">
        <v>10</v>
      </c>
      <c r="D79" s="394"/>
      <c r="E79" s="394">
        <f>C79*D79</f>
        <v>0</v>
      </c>
      <c r="F79" s="394"/>
      <c r="G79" s="394">
        <f>C79*F79</f>
        <v>0</v>
      </c>
      <c r="H79" s="394">
        <f t="shared" si="11"/>
        <v>0</v>
      </c>
      <c r="I79" s="394">
        <f t="shared" si="11"/>
        <v>0</v>
      </c>
      <c r="J79" s="374"/>
      <c r="K79" s="374"/>
    </row>
    <row r="80" spans="1:11">
      <c r="A80" s="393" t="s">
        <v>894</v>
      </c>
      <c r="B80" s="393" t="s">
        <v>894</v>
      </c>
      <c r="C80" s="394"/>
      <c r="D80" s="394"/>
      <c r="E80" s="394"/>
      <c r="F80" s="394"/>
      <c r="G80" s="394"/>
      <c r="H80" s="394">
        <f t="shared" si="11"/>
        <v>0</v>
      </c>
      <c r="I80" s="394">
        <f t="shared" si="11"/>
        <v>0</v>
      </c>
      <c r="J80" s="374"/>
      <c r="K80" s="374"/>
    </row>
    <row r="81" spans="1:11">
      <c r="A81" s="395" t="s">
        <v>1030</v>
      </c>
      <c r="B81" s="395" t="s">
        <v>894</v>
      </c>
      <c r="C81" s="396"/>
      <c r="D81" s="396"/>
      <c r="E81" s="396"/>
      <c r="F81" s="396"/>
      <c r="G81" s="396"/>
      <c r="H81" s="396"/>
      <c r="I81" s="396"/>
      <c r="J81" s="374"/>
      <c r="K81" s="374"/>
    </row>
    <row r="82" spans="1:11">
      <c r="A82" s="393" t="s">
        <v>1031</v>
      </c>
      <c r="B82" s="393" t="s">
        <v>21</v>
      </c>
      <c r="C82" s="394">
        <v>10</v>
      </c>
      <c r="D82" s="394"/>
      <c r="E82" s="394">
        <f>C82*D82</f>
        <v>0</v>
      </c>
      <c r="F82" s="394"/>
      <c r="G82" s="394">
        <f>C82*F82</f>
        <v>0</v>
      </c>
      <c r="H82" s="394">
        <f t="shared" ref="H82:I84" si="12">D82+F82</f>
        <v>0</v>
      </c>
      <c r="I82" s="394">
        <f t="shared" si="12"/>
        <v>0</v>
      </c>
      <c r="J82" s="374"/>
      <c r="K82" s="374"/>
    </row>
    <row r="83" spans="1:11">
      <c r="A83" s="393" t="s">
        <v>1032</v>
      </c>
      <c r="B83" s="393" t="s">
        <v>21</v>
      </c>
      <c r="C83" s="394">
        <v>400</v>
      </c>
      <c r="D83" s="394"/>
      <c r="E83" s="394">
        <f>C83*D83</f>
        <v>0</v>
      </c>
      <c r="F83" s="394"/>
      <c r="G83" s="394">
        <f>C83*F83</f>
        <v>0</v>
      </c>
      <c r="H83" s="394">
        <f t="shared" si="12"/>
        <v>0</v>
      </c>
      <c r="I83" s="394">
        <f t="shared" si="12"/>
        <v>0</v>
      </c>
      <c r="J83" s="374"/>
      <c r="K83" s="374"/>
    </row>
    <row r="84" spans="1:11">
      <c r="A84" s="393" t="s">
        <v>894</v>
      </c>
      <c r="B84" s="393" t="s">
        <v>894</v>
      </c>
      <c r="C84" s="394"/>
      <c r="D84" s="394"/>
      <c r="E84" s="394"/>
      <c r="F84" s="394"/>
      <c r="G84" s="394"/>
      <c r="H84" s="394">
        <f t="shared" si="12"/>
        <v>0</v>
      </c>
      <c r="I84" s="394">
        <f t="shared" si="12"/>
        <v>0</v>
      </c>
      <c r="J84" s="374"/>
      <c r="K84" s="374"/>
    </row>
    <row r="85" spans="1:11">
      <c r="A85" s="395" t="s">
        <v>1033</v>
      </c>
      <c r="B85" s="395" t="s">
        <v>894</v>
      </c>
      <c r="C85" s="396"/>
      <c r="D85" s="396"/>
      <c r="E85" s="396"/>
      <c r="F85" s="396"/>
      <c r="G85" s="396"/>
      <c r="H85" s="396"/>
      <c r="I85" s="396"/>
      <c r="J85" s="374"/>
      <c r="K85" s="374"/>
    </row>
    <row r="86" spans="1:11">
      <c r="A86" s="393" t="s">
        <v>1034</v>
      </c>
      <c r="B86" s="393" t="s">
        <v>21</v>
      </c>
      <c r="C86" s="394">
        <v>30</v>
      </c>
      <c r="D86" s="394"/>
      <c r="E86" s="394">
        <f>C86*D86</f>
        <v>0</v>
      </c>
      <c r="F86" s="394"/>
      <c r="G86" s="394">
        <f>C86*F86</f>
        <v>0</v>
      </c>
      <c r="H86" s="394">
        <f>D86+F86</f>
        <v>0</v>
      </c>
      <c r="I86" s="394">
        <f>E86+G86</f>
        <v>0</v>
      </c>
      <c r="J86" s="374"/>
      <c r="K86" s="374"/>
    </row>
    <row r="87" spans="1:11">
      <c r="A87" s="393" t="s">
        <v>894</v>
      </c>
      <c r="B87" s="393" t="s">
        <v>894</v>
      </c>
      <c r="C87" s="394"/>
      <c r="D87" s="394"/>
      <c r="E87" s="394"/>
      <c r="F87" s="394"/>
      <c r="G87" s="394"/>
      <c r="H87" s="394">
        <f>D87+F87</f>
        <v>0</v>
      </c>
      <c r="I87" s="394">
        <f>E87+G87</f>
        <v>0</v>
      </c>
      <c r="J87" s="374"/>
      <c r="K87" s="374"/>
    </row>
    <row r="88" spans="1:11">
      <c r="A88" s="395" t="s">
        <v>1035</v>
      </c>
      <c r="B88" s="395" t="s">
        <v>894</v>
      </c>
      <c r="C88" s="396"/>
      <c r="D88" s="396"/>
      <c r="E88" s="396"/>
      <c r="F88" s="396"/>
      <c r="G88" s="396"/>
      <c r="H88" s="396"/>
      <c r="I88" s="396"/>
      <c r="J88" s="374"/>
      <c r="K88" s="374"/>
    </row>
    <row r="89" spans="1:11">
      <c r="A89" s="393" t="s">
        <v>1036</v>
      </c>
      <c r="B89" s="393" t="s">
        <v>21</v>
      </c>
      <c r="C89" s="394">
        <v>15</v>
      </c>
      <c r="D89" s="394"/>
      <c r="E89" s="394">
        <f>C89*D89</f>
        <v>0</v>
      </c>
      <c r="F89" s="394"/>
      <c r="G89" s="394">
        <f>C89*F89</f>
        <v>0</v>
      </c>
      <c r="H89" s="394">
        <f>D89+F89</f>
        <v>0</v>
      </c>
      <c r="I89" s="394">
        <f>E89+G89</f>
        <v>0</v>
      </c>
      <c r="J89" s="374"/>
      <c r="K89" s="374"/>
    </row>
    <row r="90" spans="1:11">
      <c r="A90" s="393" t="s">
        <v>894</v>
      </c>
      <c r="B90" s="393" t="s">
        <v>894</v>
      </c>
      <c r="C90" s="394"/>
      <c r="D90" s="394"/>
      <c r="E90" s="394"/>
      <c r="F90" s="394"/>
      <c r="G90" s="394"/>
      <c r="H90" s="394">
        <f>D90+F90</f>
        <v>0</v>
      </c>
      <c r="I90" s="394">
        <f>E90+G90</f>
        <v>0</v>
      </c>
      <c r="J90" s="374"/>
      <c r="K90" s="374"/>
    </row>
    <row r="91" spans="1:11">
      <c r="A91" s="395" t="s">
        <v>1037</v>
      </c>
      <c r="B91" s="395" t="s">
        <v>894</v>
      </c>
      <c r="C91" s="396"/>
      <c r="D91" s="396"/>
      <c r="E91" s="396"/>
      <c r="F91" s="396"/>
      <c r="G91" s="396"/>
      <c r="H91" s="396"/>
      <c r="I91" s="396"/>
      <c r="J91" s="374"/>
      <c r="K91" s="374"/>
    </row>
    <row r="92" spans="1:11">
      <c r="A92" s="393" t="s">
        <v>1038</v>
      </c>
      <c r="B92" s="393" t="s">
        <v>919</v>
      </c>
      <c r="C92" s="394">
        <v>10</v>
      </c>
      <c r="D92" s="394"/>
      <c r="E92" s="394">
        <f>C92*D92</f>
        <v>0</v>
      </c>
      <c r="F92" s="394"/>
      <c r="G92" s="394">
        <f>C92*F92</f>
        <v>0</v>
      </c>
      <c r="H92" s="394">
        <f t="shared" ref="H92:I96" si="13">D92+F92</f>
        <v>0</v>
      </c>
      <c r="I92" s="394">
        <f t="shared" si="13"/>
        <v>0</v>
      </c>
      <c r="J92" s="374"/>
      <c r="K92" s="374"/>
    </row>
    <row r="93" spans="1:11">
      <c r="A93" s="393" t="s">
        <v>1039</v>
      </c>
      <c r="B93" s="393" t="s">
        <v>919</v>
      </c>
      <c r="C93" s="394">
        <v>6</v>
      </c>
      <c r="D93" s="394"/>
      <c r="E93" s="394">
        <f>C93*D93</f>
        <v>0</v>
      </c>
      <c r="F93" s="394"/>
      <c r="G93" s="394">
        <f>C93*F93</f>
        <v>0</v>
      </c>
      <c r="H93" s="394">
        <f t="shared" si="13"/>
        <v>0</v>
      </c>
      <c r="I93" s="394">
        <f t="shared" si="13"/>
        <v>0</v>
      </c>
      <c r="J93" s="374"/>
      <c r="K93" s="374"/>
    </row>
    <row r="94" spans="1:11">
      <c r="A94" s="393" t="s">
        <v>1040</v>
      </c>
      <c r="B94" s="393" t="s">
        <v>919</v>
      </c>
      <c r="C94" s="394">
        <v>30</v>
      </c>
      <c r="D94" s="394"/>
      <c r="E94" s="394">
        <f>C94*D94</f>
        <v>0</v>
      </c>
      <c r="F94" s="394"/>
      <c r="G94" s="394">
        <f>C94*F94</f>
        <v>0</v>
      </c>
      <c r="H94" s="394">
        <f t="shared" si="13"/>
        <v>0</v>
      </c>
      <c r="I94" s="394">
        <f t="shared" si="13"/>
        <v>0</v>
      </c>
      <c r="J94" s="374"/>
      <c r="K94" s="374"/>
    </row>
    <row r="95" spans="1:11">
      <c r="A95" s="393" t="s">
        <v>1041</v>
      </c>
      <c r="B95" s="393" t="s">
        <v>919</v>
      </c>
      <c r="C95" s="394">
        <v>10</v>
      </c>
      <c r="D95" s="394"/>
      <c r="E95" s="394">
        <f>C95*D95</f>
        <v>0</v>
      </c>
      <c r="F95" s="394"/>
      <c r="G95" s="394">
        <f>C95*F95</f>
        <v>0</v>
      </c>
      <c r="H95" s="394">
        <f t="shared" si="13"/>
        <v>0</v>
      </c>
      <c r="I95" s="394">
        <f t="shared" si="13"/>
        <v>0</v>
      </c>
      <c r="J95" s="374"/>
      <c r="K95" s="374"/>
    </row>
    <row r="96" spans="1:11">
      <c r="A96" s="393" t="s">
        <v>894</v>
      </c>
      <c r="B96" s="393" t="s">
        <v>894</v>
      </c>
      <c r="C96" s="394"/>
      <c r="D96" s="394"/>
      <c r="E96" s="394"/>
      <c r="F96" s="394"/>
      <c r="G96" s="394"/>
      <c r="H96" s="394">
        <f t="shared" si="13"/>
        <v>0</v>
      </c>
      <c r="I96" s="394">
        <f t="shared" si="13"/>
        <v>0</v>
      </c>
      <c r="J96" s="374"/>
      <c r="K96" s="374"/>
    </row>
    <row r="97" spans="1:11">
      <c r="A97" s="395" t="s">
        <v>1042</v>
      </c>
      <c r="B97" s="395" t="s">
        <v>894</v>
      </c>
      <c r="C97" s="396"/>
      <c r="D97" s="396"/>
      <c r="E97" s="396"/>
      <c r="F97" s="396"/>
      <c r="G97" s="396"/>
      <c r="H97" s="396"/>
      <c r="I97" s="396"/>
      <c r="J97" s="374"/>
      <c r="K97" s="374"/>
    </row>
    <row r="98" spans="1:11">
      <c r="A98" s="393" t="s">
        <v>1043</v>
      </c>
      <c r="B98" s="393" t="s">
        <v>18</v>
      </c>
      <c r="C98" s="394">
        <v>10</v>
      </c>
      <c r="D98" s="394"/>
      <c r="E98" s="394">
        <f t="shared" ref="E98:E107" si="14">C98*D98</f>
        <v>0</v>
      </c>
      <c r="F98" s="394"/>
      <c r="G98" s="394">
        <f t="shared" ref="G98:G107" si="15">C98*F98</f>
        <v>0</v>
      </c>
      <c r="H98" s="394">
        <f t="shared" ref="H98:I108" si="16">D98+F98</f>
        <v>0</v>
      </c>
      <c r="I98" s="394">
        <f t="shared" si="16"/>
        <v>0</v>
      </c>
      <c r="J98" s="374"/>
      <c r="K98" s="374"/>
    </row>
    <row r="99" spans="1:11">
      <c r="A99" s="393" t="s">
        <v>1044</v>
      </c>
      <c r="B99" s="393" t="s">
        <v>18</v>
      </c>
      <c r="C99" s="394">
        <v>20</v>
      </c>
      <c r="D99" s="394"/>
      <c r="E99" s="394">
        <f t="shared" si="14"/>
        <v>0</v>
      </c>
      <c r="F99" s="394"/>
      <c r="G99" s="394">
        <f t="shared" si="15"/>
        <v>0</v>
      </c>
      <c r="H99" s="394">
        <f t="shared" si="16"/>
        <v>0</v>
      </c>
      <c r="I99" s="394">
        <f t="shared" si="16"/>
        <v>0</v>
      </c>
      <c r="J99" s="374"/>
      <c r="K99" s="374"/>
    </row>
    <row r="100" spans="1:11">
      <c r="A100" s="393" t="s">
        <v>1045</v>
      </c>
      <c r="B100" s="393" t="s">
        <v>18</v>
      </c>
      <c r="C100" s="394">
        <v>32</v>
      </c>
      <c r="D100" s="394"/>
      <c r="E100" s="394">
        <f t="shared" si="14"/>
        <v>0</v>
      </c>
      <c r="F100" s="394"/>
      <c r="G100" s="394">
        <f t="shared" si="15"/>
        <v>0</v>
      </c>
      <c r="H100" s="394">
        <f t="shared" si="16"/>
        <v>0</v>
      </c>
      <c r="I100" s="394">
        <f t="shared" si="16"/>
        <v>0</v>
      </c>
      <c r="J100" s="374"/>
      <c r="K100" s="374"/>
    </row>
    <row r="101" spans="1:11">
      <c r="A101" s="393" t="s">
        <v>1046</v>
      </c>
      <c r="B101" s="393" t="s">
        <v>18</v>
      </c>
      <c r="C101" s="394">
        <v>4</v>
      </c>
      <c r="D101" s="394"/>
      <c r="E101" s="394">
        <f t="shared" si="14"/>
        <v>0</v>
      </c>
      <c r="F101" s="394"/>
      <c r="G101" s="394">
        <f t="shared" si="15"/>
        <v>0</v>
      </c>
      <c r="H101" s="394">
        <f t="shared" si="16"/>
        <v>0</v>
      </c>
      <c r="I101" s="394">
        <f t="shared" si="16"/>
        <v>0</v>
      </c>
      <c r="J101" s="374"/>
      <c r="K101" s="374"/>
    </row>
    <row r="102" spans="1:11">
      <c r="A102" s="393" t="s">
        <v>1047</v>
      </c>
      <c r="B102" s="393" t="s">
        <v>18</v>
      </c>
      <c r="C102" s="394">
        <v>4</v>
      </c>
      <c r="D102" s="394"/>
      <c r="E102" s="394">
        <f t="shared" si="14"/>
        <v>0</v>
      </c>
      <c r="F102" s="394"/>
      <c r="G102" s="394">
        <f t="shared" si="15"/>
        <v>0</v>
      </c>
      <c r="H102" s="394">
        <f t="shared" si="16"/>
        <v>0</v>
      </c>
      <c r="I102" s="394">
        <f t="shared" si="16"/>
        <v>0</v>
      </c>
      <c r="J102" s="374"/>
      <c r="K102" s="374"/>
    </row>
    <row r="103" spans="1:11">
      <c r="A103" s="393" t="s">
        <v>1048</v>
      </c>
      <c r="B103" s="393" t="s">
        <v>18</v>
      </c>
      <c r="C103" s="394">
        <v>4</v>
      </c>
      <c r="D103" s="394"/>
      <c r="E103" s="394">
        <f t="shared" si="14"/>
        <v>0</v>
      </c>
      <c r="F103" s="394"/>
      <c r="G103" s="394">
        <f t="shared" si="15"/>
        <v>0</v>
      </c>
      <c r="H103" s="394">
        <f t="shared" si="16"/>
        <v>0</v>
      </c>
      <c r="I103" s="394">
        <f t="shared" si="16"/>
        <v>0</v>
      </c>
      <c r="J103" s="374"/>
      <c r="K103" s="374"/>
    </row>
    <row r="104" spans="1:11">
      <c r="A104" s="393" t="s">
        <v>1049</v>
      </c>
      <c r="B104" s="393" t="s">
        <v>18</v>
      </c>
      <c r="C104" s="394">
        <v>40</v>
      </c>
      <c r="D104" s="394"/>
      <c r="E104" s="394">
        <f t="shared" si="14"/>
        <v>0</v>
      </c>
      <c r="F104" s="394"/>
      <c r="G104" s="394">
        <f t="shared" si="15"/>
        <v>0</v>
      </c>
      <c r="H104" s="394">
        <f t="shared" si="16"/>
        <v>0</v>
      </c>
      <c r="I104" s="394">
        <f t="shared" si="16"/>
        <v>0</v>
      </c>
      <c r="J104" s="374"/>
      <c r="K104" s="374"/>
    </row>
    <row r="105" spans="1:11">
      <c r="A105" s="393" t="s">
        <v>1050</v>
      </c>
      <c r="B105" s="393" t="s">
        <v>18</v>
      </c>
      <c r="C105" s="394">
        <v>40</v>
      </c>
      <c r="D105" s="394"/>
      <c r="E105" s="394">
        <f t="shared" si="14"/>
        <v>0</v>
      </c>
      <c r="F105" s="394"/>
      <c r="G105" s="394">
        <f t="shared" si="15"/>
        <v>0</v>
      </c>
      <c r="H105" s="394">
        <f t="shared" si="16"/>
        <v>0</v>
      </c>
      <c r="I105" s="394">
        <f t="shared" si="16"/>
        <v>0</v>
      </c>
      <c r="J105" s="374"/>
      <c r="K105" s="374"/>
    </row>
    <row r="106" spans="1:11">
      <c r="A106" s="393" t="s">
        <v>1051</v>
      </c>
      <c r="B106" s="393" t="s">
        <v>18</v>
      </c>
      <c r="C106" s="394">
        <v>40</v>
      </c>
      <c r="D106" s="394"/>
      <c r="E106" s="394">
        <f t="shared" si="14"/>
        <v>0</v>
      </c>
      <c r="F106" s="394"/>
      <c r="G106" s="394">
        <f t="shared" si="15"/>
        <v>0</v>
      </c>
      <c r="H106" s="394">
        <f t="shared" si="16"/>
        <v>0</v>
      </c>
      <c r="I106" s="394">
        <f t="shared" si="16"/>
        <v>0</v>
      </c>
      <c r="J106" s="374"/>
      <c r="K106" s="374"/>
    </row>
    <row r="107" spans="1:11">
      <c r="A107" s="393" t="s">
        <v>1052</v>
      </c>
      <c r="B107" s="393" t="s">
        <v>18</v>
      </c>
      <c r="C107" s="394">
        <v>160</v>
      </c>
      <c r="D107" s="394"/>
      <c r="E107" s="394">
        <f t="shared" si="14"/>
        <v>0</v>
      </c>
      <c r="F107" s="394"/>
      <c r="G107" s="394">
        <f t="shared" si="15"/>
        <v>0</v>
      </c>
      <c r="H107" s="394">
        <f t="shared" si="16"/>
        <v>0</v>
      </c>
      <c r="I107" s="394">
        <f t="shared" si="16"/>
        <v>0</v>
      </c>
      <c r="J107" s="374"/>
      <c r="K107" s="374"/>
    </row>
    <row r="108" spans="1:11">
      <c r="A108" s="393" t="s">
        <v>894</v>
      </c>
      <c r="B108" s="393" t="s">
        <v>894</v>
      </c>
      <c r="C108" s="394"/>
      <c r="D108" s="394"/>
      <c r="E108" s="394"/>
      <c r="F108" s="394"/>
      <c r="G108" s="394"/>
      <c r="H108" s="394">
        <f t="shared" si="16"/>
        <v>0</v>
      </c>
      <c r="I108" s="394">
        <f t="shared" si="16"/>
        <v>0</v>
      </c>
      <c r="J108" s="374"/>
      <c r="K108" s="374"/>
    </row>
    <row r="109" spans="1:11">
      <c r="A109" s="395" t="s">
        <v>1053</v>
      </c>
      <c r="B109" s="395" t="s">
        <v>894</v>
      </c>
      <c r="C109" s="396"/>
      <c r="D109" s="396"/>
      <c r="E109" s="396"/>
      <c r="F109" s="396"/>
      <c r="G109" s="396"/>
      <c r="H109" s="396"/>
      <c r="I109" s="396"/>
      <c r="J109" s="374"/>
      <c r="K109" s="374"/>
    </row>
    <row r="110" spans="1:11">
      <c r="A110" s="393" t="s">
        <v>1054</v>
      </c>
      <c r="B110" s="393" t="s">
        <v>18</v>
      </c>
      <c r="C110" s="394">
        <v>8</v>
      </c>
      <c r="D110" s="394"/>
      <c r="E110" s="394">
        <f>C110*D110</f>
        <v>0</v>
      </c>
      <c r="F110" s="394"/>
      <c r="G110" s="394">
        <f>C110*F110</f>
        <v>0</v>
      </c>
      <c r="H110" s="394">
        <f>D110+F110</f>
        <v>0</v>
      </c>
      <c r="I110" s="394">
        <f>E110+G110</f>
        <v>0</v>
      </c>
      <c r="J110" s="374"/>
      <c r="K110" s="374"/>
    </row>
    <row r="111" spans="1:11">
      <c r="A111" s="393" t="s">
        <v>894</v>
      </c>
      <c r="B111" s="393" t="s">
        <v>894</v>
      </c>
      <c r="C111" s="394"/>
      <c r="D111" s="394"/>
      <c r="E111" s="394"/>
      <c r="F111" s="394"/>
      <c r="G111" s="394"/>
      <c r="H111" s="394">
        <f>D111+F111</f>
        <v>0</v>
      </c>
      <c r="I111" s="394">
        <f>E111+G111</f>
        <v>0</v>
      </c>
      <c r="J111" s="374"/>
      <c r="K111" s="374"/>
    </row>
    <row r="112" spans="1:11">
      <c r="A112" s="395" t="s">
        <v>1055</v>
      </c>
      <c r="B112" s="395" t="s">
        <v>894</v>
      </c>
      <c r="C112" s="396"/>
      <c r="D112" s="396"/>
      <c r="E112" s="396"/>
      <c r="F112" s="396"/>
      <c r="G112" s="396"/>
      <c r="H112" s="396"/>
      <c r="I112" s="396"/>
      <c r="J112" s="374"/>
      <c r="K112" s="374"/>
    </row>
    <row r="113" spans="1:11">
      <c r="A113" s="393" t="s">
        <v>1056</v>
      </c>
      <c r="B113" s="393" t="s">
        <v>18</v>
      </c>
      <c r="C113" s="394">
        <v>8</v>
      </c>
      <c r="D113" s="394"/>
      <c r="E113" s="394">
        <f>C113*D113</f>
        <v>0</v>
      </c>
      <c r="F113" s="394"/>
      <c r="G113" s="394">
        <f>C113*F113</f>
        <v>0</v>
      </c>
      <c r="H113" s="394">
        <f>D113+F113</f>
        <v>0</v>
      </c>
      <c r="I113" s="394">
        <f>E113+G113</f>
        <v>0</v>
      </c>
      <c r="J113" s="374"/>
      <c r="K113" s="374"/>
    </row>
    <row r="114" spans="1:11">
      <c r="A114" s="393" t="s">
        <v>894</v>
      </c>
      <c r="B114" s="393" t="s">
        <v>894</v>
      </c>
      <c r="C114" s="394"/>
      <c r="D114" s="394"/>
      <c r="E114" s="394"/>
      <c r="F114" s="394"/>
      <c r="G114" s="394"/>
      <c r="H114" s="394">
        <f>D114+F114</f>
        <v>0</v>
      </c>
      <c r="I114" s="394">
        <f>E114+G114</f>
        <v>0</v>
      </c>
      <c r="J114" s="374"/>
      <c r="K114" s="374"/>
    </row>
    <row r="115" spans="1:11">
      <c r="A115" s="395" t="s">
        <v>1057</v>
      </c>
      <c r="B115" s="395" t="s">
        <v>894</v>
      </c>
      <c r="C115" s="396"/>
      <c r="D115" s="396"/>
      <c r="E115" s="396"/>
      <c r="F115" s="396"/>
      <c r="G115" s="396"/>
      <c r="H115" s="396"/>
      <c r="I115" s="396"/>
      <c r="J115" s="374"/>
      <c r="K115" s="374"/>
    </row>
    <row r="116" spans="1:11">
      <c r="A116" s="395" t="s">
        <v>1058</v>
      </c>
      <c r="B116" s="395" t="s">
        <v>894</v>
      </c>
      <c r="C116" s="396"/>
      <c r="D116" s="396"/>
      <c r="E116" s="396"/>
      <c r="F116" s="396"/>
      <c r="G116" s="396"/>
      <c r="H116" s="396"/>
      <c r="I116" s="396"/>
      <c r="J116" s="374"/>
      <c r="K116" s="374"/>
    </row>
    <row r="117" spans="1:11">
      <c r="A117" s="393" t="s">
        <v>1059</v>
      </c>
      <c r="B117" s="393" t="s">
        <v>18</v>
      </c>
      <c r="C117" s="394">
        <v>30</v>
      </c>
      <c r="D117" s="394"/>
      <c r="E117" s="394">
        <f>C117*D117</f>
        <v>0</v>
      </c>
      <c r="F117" s="394"/>
      <c r="G117" s="394">
        <f>C117*F117</f>
        <v>0</v>
      </c>
      <c r="H117" s="394">
        <f t="shared" ref="H117:I119" si="17">D117+F117</f>
        <v>0</v>
      </c>
      <c r="I117" s="394">
        <f t="shared" si="17"/>
        <v>0</v>
      </c>
      <c r="J117" s="374"/>
      <c r="K117" s="374"/>
    </row>
    <row r="118" spans="1:11">
      <c r="A118" s="393" t="s">
        <v>1060</v>
      </c>
      <c r="B118" s="393" t="s">
        <v>18</v>
      </c>
      <c r="C118" s="394">
        <v>8</v>
      </c>
      <c r="D118" s="394"/>
      <c r="E118" s="394">
        <f>C118*D118</f>
        <v>0</v>
      </c>
      <c r="F118" s="394"/>
      <c r="G118" s="394">
        <f>C118*F118</f>
        <v>0</v>
      </c>
      <c r="H118" s="394">
        <f t="shared" si="17"/>
        <v>0</v>
      </c>
      <c r="I118" s="394">
        <f t="shared" si="17"/>
        <v>0</v>
      </c>
      <c r="J118" s="374"/>
      <c r="K118" s="374"/>
    </row>
    <row r="119" spans="1:11">
      <c r="A119" s="393" t="s">
        <v>894</v>
      </c>
      <c r="B119" s="393" t="s">
        <v>894</v>
      </c>
      <c r="C119" s="394"/>
      <c r="D119" s="394"/>
      <c r="E119" s="394"/>
      <c r="F119" s="394"/>
      <c r="G119" s="394"/>
      <c r="H119" s="394">
        <f t="shared" si="17"/>
        <v>0</v>
      </c>
      <c r="I119" s="394">
        <f t="shared" si="17"/>
        <v>0</v>
      </c>
      <c r="J119" s="374"/>
      <c r="K119" s="374"/>
    </row>
    <row r="120" spans="1:11">
      <c r="A120" s="395" t="s">
        <v>1061</v>
      </c>
      <c r="B120" s="395" t="s">
        <v>894</v>
      </c>
      <c r="C120" s="396"/>
      <c r="D120" s="396"/>
      <c r="E120" s="396"/>
      <c r="F120" s="396"/>
      <c r="G120" s="396"/>
      <c r="H120" s="396"/>
      <c r="I120" s="396"/>
      <c r="J120" s="374"/>
      <c r="K120" s="374"/>
    </row>
    <row r="121" spans="1:11">
      <c r="A121" s="393" t="s">
        <v>1062</v>
      </c>
      <c r="B121" s="393" t="s">
        <v>34</v>
      </c>
      <c r="C121" s="394">
        <v>0.5</v>
      </c>
      <c r="D121" s="394"/>
      <c r="E121" s="394">
        <f>C121*D121</f>
        <v>0</v>
      </c>
      <c r="F121" s="394"/>
      <c r="G121" s="394">
        <f>C121*F121</f>
        <v>0</v>
      </c>
      <c r="H121" s="394">
        <f t="shared" ref="H121:I126" si="18">D121+F121</f>
        <v>0</v>
      </c>
      <c r="I121" s="394">
        <f t="shared" si="18"/>
        <v>0</v>
      </c>
      <c r="J121" s="374"/>
      <c r="K121" s="374"/>
    </row>
    <row r="122" spans="1:11">
      <c r="A122" s="393" t="s">
        <v>1063</v>
      </c>
      <c r="B122" s="393" t="s">
        <v>34</v>
      </c>
      <c r="C122" s="394">
        <v>0.5</v>
      </c>
      <c r="D122" s="394"/>
      <c r="E122" s="394">
        <f>C122*D122</f>
        <v>0</v>
      </c>
      <c r="F122" s="394"/>
      <c r="G122" s="394">
        <f>C122*F122</f>
        <v>0</v>
      </c>
      <c r="H122" s="394">
        <f t="shared" si="18"/>
        <v>0</v>
      </c>
      <c r="I122" s="394">
        <f t="shared" si="18"/>
        <v>0</v>
      </c>
      <c r="J122" s="374"/>
      <c r="K122" s="374"/>
    </row>
    <row r="123" spans="1:11">
      <c r="A123" s="393" t="s">
        <v>894</v>
      </c>
      <c r="B123" s="393" t="s">
        <v>894</v>
      </c>
      <c r="C123" s="394"/>
      <c r="D123" s="394"/>
      <c r="E123" s="394"/>
      <c r="F123" s="394"/>
      <c r="G123" s="394"/>
      <c r="H123" s="394">
        <f t="shared" si="18"/>
        <v>0</v>
      </c>
      <c r="I123" s="394">
        <f t="shared" si="18"/>
        <v>0</v>
      </c>
      <c r="J123" s="374"/>
      <c r="K123" s="374"/>
    </row>
    <row r="124" spans="1:11">
      <c r="A124" s="393" t="s">
        <v>1064</v>
      </c>
      <c r="B124" s="393" t="s">
        <v>919</v>
      </c>
      <c r="C124" s="394">
        <v>20</v>
      </c>
      <c r="D124" s="394"/>
      <c r="E124" s="394">
        <f>C124*D124</f>
        <v>0</v>
      </c>
      <c r="F124" s="394"/>
      <c r="G124" s="394">
        <f>C124*F124</f>
        <v>0</v>
      </c>
      <c r="H124" s="394">
        <f t="shared" si="18"/>
        <v>0</v>
      </c>
      <c r="I124" s="394">
        <f t="shared" si="18"/>
        <v>0</v>
      </c>
      <c r="J124" s="374"/>
      <c r="K124" s="374"/>
    </row>
    <row r="125" spans="1:11">
      <c r="A125" s="393" t="s">
        <v>894</v>
      </c>
      <c r="B125" s="393" t="s">
        <v>894</v>
      </c>
      <c r="C125" s="394"/>
      <c r="D125" s="394"/>
      <c r="E125" s="394"/>
      <c r="F125" s="394"/>
      <c r="G125" s="394"/>
      <c r="H125" s="394">
        <f t="shared" si="18"/>
        <v>0</v>
      </c>
      <c r="I125" s="394">
        <f t="shared" si="18"/>
        <v>0</v>
      </c>
      <c r="J125" s="374"/>
      <c r="K125" s="374"/>
    </row>
    <row r="126" spans="1:11">
      <c r="A126" s="393" t="s">
        <v>1065</v>
      </c>
      <c r="B126" s="393" t="s">
        <v>894</v>
      </c>
      <c r="C126" s="394"/>
      <c r="D126" s="394"/>
      <c r="E126" s="394">
        <f>L2+[4]Parametry!B34/100*E104+[4]Parametry!B34/100*E105+[4]Parametry!B34/100*E106+[4]Parametry!B34/100*E107+[4]Parametry!B34/100*E110+[4]Parametry!B34/100*E113+[4]Parametry!B34/100*E117+[4]Parametry!B34/100*E118+[4]Parametry!B34/100*E121+[4]Parametry!B34/100*E122</f>
        <v>0</v>
      </c>
      <c r="F126" s="394"/>
      <c r="G126" s="394"/>
      <c r="H126" s="394">
        <f t="shared" si="18"/>
        <v>0</v>
      </c>
      <c r="I126" s="394">
        <f t="shared" si="18"/>
        <v>0</v>
      </c>
      <c r="J126" s="374"/>
      <c r="K126" s="374"/>
    </row>
    <row r="127" spans="1:11">
      <c r="A127" s="391" t="s">
        <v>1066</v>
      </c>
      <c r="B127" s="391" t="s">
        <v>894</v>
      </c>
      <c r="C127" s="392"/>
      <c r="D127" s="392"/>
      <c r="E127" s="392">
        <f>SUM(E3:E126)</f>
        <v>0</v>
      </c>
      <c r="F127" s="392"/>
      <c r="G127" s="392">
        <f>SUM(G3:G126)</f>
        <v>0</v>
      </c>
      <c r="H127" s="392"/>
      <c r="I127" s="392">
        <f>SUM(I3:I126)</f>
        <v>0</v>
      </c>
      <c r="J127" s="374"/>
      <c r="K127" s="374"/>
    </row>
    <row r="128" spans="1:11">
      <c r="A128" s="393" t="s">
        <v>894</v>
      </c>
      <c r="B128" s="393" t="s">
        <v>894</v>
      </c>
      <c r="C128" s="394"/>
      <c r="D128" s="394"/>
      <c r="E128" s="394"/>
      <c r="F128" s="394"/>
      <c r="G128" s="394"/>
      <c r="H128" s="394">
        <f>D128+F128</f>
        <v>0</v>
      </c>
      <c r="I128" s="394">
        <f>E128+G128</f>
        <v>0</v>
      </c>
      <c r="J128" s="374"/>
      <c r="K128" s="374"/>
    </row>
    <row r="129" spans="1:11">
      <c r="A129" s="393" t="s">
        <v>894</v>
      </c>
      <c r="B129" s="393" t="s">
        <v>894</v>
      </c>
      <c r="C129" s="394"/>
      <c r="D129" s="394"/>
      <c r="E129" s="394"/>
      <c r="F129" s="394"/>
      <c r="G129" s="394"/>
      <c r="H129" s="394">
        <f>D129+F129</f>
        <v>0</v>
      </c>
      <c r="I129" s="394">
        <f>E129+G129</f>
        <v>0</v>
      </c>
      <c r="J129" s="374"/>
      <c r="K129" s="374"/>
    </row>
    <row r="130" spans="1:11">
      <c r="A130" s="391" t="s">
        <v>1067</v>
      </c>
      <c r="B130" s="391" t="s">
        <v>894</v>
      </c>
      <c r="C130" s="392"/>
      <c r="D130" s="392"/>
      <c r="E130" s="392"/>
      <c r="F130" s="392"/>
      <c r="G130" s="392"/>
      <c r="H130" s="392"/>
      <c r="I130" s="392"/>
      <c r="J130" s="374"/>
      <c r="K130" s="374"/>
    </row>
    <row r="131" spans="1:11">
      <c r="A131" s="393" t="s">
        <v>894</v>
      </c>
      <c r="B131" s="393" t="s">
        <v>894</v>
      </c>
      <c r="C131" s="394"/>
      <c r="D131" s="394"/>
      <c r="E131" s="394"/>
      <c r="F131" s="394"/>
      <c r="G131" s="394"/>
      <c r="H131" s="394">
        <f>D131+F131</f>
        <v>0</v>
      </c>
      <c r="I131" s="394">
        <f>E131+G131</f>
        <v>0</v>
      </c>
      <c r="J131" s="374"/>
      <c r="K131" s="374"/>
    </row>
    <row r="132" spans="1:11">
      <c r="A132" s="395" t="s">
        <v>1068</v>
      </c>
      <c r="B132" s="395" t="s">
        <v>894</v>
      </c>
      <c r="C132" s="397"/>
      <c r="D132" s="397"/>
      <c r="E132" s="397"/>
      <c r="F132" s="397"/>
      <c r="G132" s="397"/>
      <c r="H132" s="397"/>
      <c r="I132" s="397"/>
      <c r="J132" s="374"/>
      <c r="K132" s="374"/>
    </row>
    <row r="133" spans="1:11">
      <c r="A133" s="393" t="s">
        <v>1069</v>
      </c>
      <c r="B133" s="393" t="s">
        <v>34</v>
      </c>
      <c r="C133" s="394">
        <v>210.84</v>
      </c>
      <c r="D133" s="394"/>
      <c r="E133" s="394">
        <f>C133*D133</f>
        <v>0</v>
      </c>
      <c r="F133" s="394"/>
      <c r="G133" s="394">
        <f>C133*F133</f>
        <v>0</v>
      </c>
      <c r="H133" s="394">
        <f>D133+F133</f>
        <v>0</v>
      </c>
      <c r="I133" s="394">
        <f>E133+G133</f>
        <v>0</v>
      </c>
      <c r="J133" s="374"/>
      <c r="K133" s="374"/>
    </row>
    <row r="134" spans="1:11">
      <c r="A134" s="395" t="s">
        <v>1070</v>
      </c>
      <c r="B134" s="395" t="s">
        <v>894</v>
      </c>
      <c r="C134" s="397"/>
      <c r="D134" s="397"/>
      <c r="E134" s="397"/>
      <c r="F134" s="397"/>
      <c r="G134" s="397"/>
      <c r="H134" s="397"/>
      <c r="I134" s="397"/>
      <c r="J134" s="374"/>
      <c r="K134" s="374"/>
    </row>
    <row r="135" spans="1:11">
      <c r="A135" s="393" t="s">
        <v>1071</v>
      </c>
      <c r="B135" s="393" t="s">
        <v>34</v>
      </c>
      <c r="C135" s="394">
        <v>210.84</v>
      </c>
      <c r="D135" s="394"/>
      <c r="E135" s="394">
        <f>C135*D135</f>
        <v>0</v>
      </c>
      <c r="F135" s="394"/>
      <c r="G135" s="394">
        <f>C135*F135</f>
        <v>0</v>
      </c>
      <c r="H135" s="394">
        <f>D135+F135</f>
        <v>0</v>
      </c>
      <c r="I135" s="394">
        <f>E135+G135</f>
        <v>0</v>
      </c>
      <c r="J135" s="374"/>
      <c r="K135" s="374"/>
    </row>
    <row r="136" spans="1:11">
      <c r="A136" s="395" t="s">
        <v>1072</v>
      </c>
      <c r="B136" s="395" t="s">
        <v>894</v>
      </c>
      <c r="C136" s="397"/>
      <c r="D136" s="397"/>
      <c r="E136" s="397"/>
      <c r="F136" s="397"/>
      <c r="G136" s="397"/>
      <c r="H136" s="397"/>
      <c r="I136" s="397"/>
      <c r="J136" s="374"/>
      <c r="K136" s="374"/>
    </row>
    <row r="137" spans="1:11">
      <c r="A137" s="393" t="s">
        <v>1071</v>
      </c>
      <c r="B137" s="393" t="s">
        <v>34</v>
      </c>
      <c r="C137" s="394">
        <v>421.68</v>
      </c>
      <c r="D137" s="394"/>
      <c r="E137" s="394">
        <f>C137*D137</f>
        <v>0</v>
      </c>
      <c r="F137" s="394"/>
      <c r="G137" s="394">
        <f>C137*F137</f>
        <v>0</v>
      </c>
      <c r="H137" s="394">
        <f>D137+F137</f>
        <v>0</v>
      </c>
      <c r="I137" s="394">
        <f>E137+G137</f>
        <v>0</v>
      </c>
      <c r="J137" s="374"/>
      <c r="K137" s="374"/>
    </row>
    <row r="138" spans="1:11">
      <c r="A138" s="395" t="s">
        <v>1073</v>
      </c>
      <c r="B138" s="395" t="s">
        <v>894</v>
      </c>
      <c r="C138" s="397"/>
      <c r="D138" s="397"/>
      <c r="E138" s="397"/>
      <c r="F138" s="397"/>
      <c r="G138" s="397"/>
      <c r="H138" s="397"/>
      <c r="I138" s="397"/>
      <c r="J138" s="374"/>
      <c r="K138" s="374"/>
    </row>
    <row r="139" spans="1:11">
      <c r="A139" s="393" t="s">
        <v>1074</v>
      </c>
      <c r="B139" s="393" t="s">
        <v>352</v>
      </c>
      <c r="C139" s="394">
        <v>31.63</v>
      </c>
      <c r="D139" s="394"/>
      <c r="E139" s="394">
        <f>C139*D139</f>
        <v>0</v>
      </c>
      <c r="F139" s="394"/>
      <c r="G139" s="394">
        <f>C139*F139</f>
        <v>0</v>
      </c>
      <c r="H139" s="394">
        <f>D139+F139</f>
        <v>0</v>
      </c>
      <c r="I139" s="394">
        <f>E139+G139</f>
        <v>0</v>
      </c>
      <c r="J139" s="374"/>
      <c r="K139" s="374"/>
    </row>
    <row r="140" spans="1:11">
      <c r="A140" s="395" t="s">
        <v>1075</v>
      </c>
      <c r="B140" s="395" t="s">
        <v>894</v>
      </c>
      <c r="C140" s="397"/>
      <c r="D140" s="397"/>
      <c r="E140" s="397"/>
      <c r="F140" s="397"/>
      <c r="G140" s="397"/>
      <c r="H140" s="397"/>
      <c r="I140" s="397"/>
      <c r="J140" s="374"/>
      <c r="K140" s="374"/>
    </row>
    <row r="141" spans="1:11">
      <c r="A141" s="393" t="s">
        <v>1076</v>
      </c>
      <c r="B141" s="393" t="s">
        <v>352</v>
      </c>
      <c r="C141" s="394">
        <v>63.25</v>
      </c>
      <c r="D141" s="394"/>
      <c r="E141" s="394">
        <f>C141*D141</f>
        <v>0</v>
      </c>
      <c r="F141" s="394"/>
      <c r="G141" s="394">
        <f>C141*F141</f>
        <v>0</v>
      </c>
      <c r="H141" s="394">
        <f>D141+F141</f>
        <v>0</v>
      </c>
      <c r="I141" s="394">
        <f>E141+G141</f>
        <v>0</v>
      </c>
      <c r="J141" s="374"/>
      <c r="K141" s="374"/>
    </row>
    <row r="142" spans="1:11">
      <c r="A142" s="395" t="s">
        <v>1077</v>
      </c>
      <c r="B142" s="395" t="s">
        <v>894</v>
      </c>
      <c r="C142" s="397"/>
      <c r="D142" s="397"/>
      <c r="E142" s="397"/>
      <c r="F142" s="397"/>
      <c r="G142" s="397"/>
      <c r="H142" s="397"/>
      <c r="I142" s="397"/>
      <c r="J142" s="374"/>
      <c r="K142" s="374"/>
    </row>
    <row r="143" spans="1:11">
      <c r="A143" s="393" t="s">
        <v>1078</v>
      </c>
      <c r="B143" s="393" t="s">
        <v>352</v>
      </c>
      <c r="C143" s="394">
        <v>18.98</v>
      </c>
      <c r="D143" s="394"/>
      <c r="E143" s="394">
        <f>C143*D143</f>
        <v>0</v>
      </c>
      <c r="F143" s="394"/>
      <c r="G143" s="394">
        <f>C143*F143</f>
        <v>0</v>
      </c>
      <c r="H143" s="394">
        <f>D143+F143</f>
        <v>0</v>
      </c>
      <c r="I143" s="394">
        <f>E143+G143</f>
        <v>0</v>
      </c>
      <c r="J143" s="374"/>
      <c r="K143" s="374"/>
    </row>
    <row r="144" spans="1:11">
      <c r="A144" s="391" t="s">
        <v>1079</v>
      </c>
      <c r="B144" s="391" t="s">
        <v>894</v>
      </c>
      <c r="C144" s="392"/>
      <c r="D144" s="392"/>
      <c r="E144" s="392">
        <f>SUM(E131:E143)</f>
        <v>0</v>
      </c>
      <c r="F144" s="392"/>
      <c r="G144" s="392">
        <f>SUM(G131:G143)</f>
        <v>0</v>
      </c>
      <c r="H144" s="392"/>
      <c r="I144" s="392">
        <f>SUM(I131:I143)</f>
        <v>0</v>
      </c>
      <c r="J144" s="374"/>
      <c r="K144" s="374"/>
    </row>
    <row r="145" spans="1:11">
      <c r="A145" s="393" t="s">
        <v>894</v>
      </c>
      <c r="B145" s="393" t="s">
        <v>894</v>
      </c>
      <c r="C145" s="394"/>
      <c r="D145" s="394"/>
      <c r="E145" s="394"/>
      <c r="F145" s="394"/>
      <c r="G145" s="394"/>
      <c r="H145" s="394">
        <f>D145+F145</f>
        <v>0</v>
      </c>
      <c r="I145" s="394">
        <f>E145+G145</f>
        <v>0</v>
      </c>
      <c r="J145" s="374"/>
      <c r="K145" s="374"/>
    </row>
    <row r="146" spans="1:11">
      <c r="A146" s="393" t="s">
        <v>894</v>
      </c>
      <c r="B146" s="393" t="s">
        <v>894</v>
      </c>
      <c r="C146" s="394"/>
      <c r="D146" s="394"/>
      <c r="E146" s="394"/>
      <c r="F146" s="394"/>
      <c r="G146" s="394"/>
      <c r="H146" s="394">
        <f>D146+F146</f>
        <v>0</v>
      </c>
      <c r="I146" s="394">
        <f>E146+G146</f>
        <v>0</v>
      </c>
      <c r="J146" s="374"/>
      <c r="K146" s="374"/>
    </row>
    <row r="147" spans="1:11">
      <c r="A147" s="391" t="s">
        <v>15</v>
      </c>
      <c r="B147" s="391" t="s">
        <v>894</v>
      </c>
      <c r="C147" s="392"/>
      <c r="D147" s="392"/>
      <c r="E147" s="392"/>
      <c r="F147" s="392"/>
      <c r="G147" s="392"/>
      <c r="H147" s="392"/>
      <c r="I147" s="392"/>
      <c r="J147" s="374"/>
      <c r="K147" s="374"/>
    </row>
    <row r="148" spans="1:11">
      <c r="A148" s="393" t="s">
        <v>894</v>
      </c>
      <c r="B148" s="393" t="s">
        <v>894</v>
      </c>
      <c r="C148" s="394"/>
      <c r="D148" s="394"/>
      <c r="E148" s="394"/>
      <c r="F148" s="394"/>
      <c r="G148" s="394"/>
      <c r="H148" s="394">
        <f>D148+F148</f>
        <v>0</v>
      </c>
      <c r="I148" s="394">
        <f>E148+G148</f>
        <v>0</v>
      </c>
      <c r="J148" s="374"/>
      <c r="K148" s="374"/>
    </row>
    <row r="149" spans="1:11">
      <c r="A149" s="395" t="s">
        <v>1080</v>
      </c>
      <c r="B149" s="395" t="s">
        <v>894</v>
      </c>
      <c r="C149" s="396"/>
      <c r="D149" s="396"/>
      <c r="E149" s="396"/>
      <c r="F149" s="396"/>
      <c r="G149" s="396"/>
      <c r="H149" s="396"/>
      <c r="I149" s="396"/>
      <c r="J149" s="374"/>
      <c r="K149" s="374"/>
    </row>
    <row r="150" spans="1:11">
      <c r="A150" s="393" t="s">
        <v>1081</v>
      </c>
      <c r="B150" s="393" t="s">
        <v>21</v>
      </c>
      <c r="C150" s="394">
        <v>70</v>
      </c>
      <c r="D150" s="394"/>
      <c r="E150" s="394">
        <f>C150*D150</f>
        <v>0</v>
      </c>
      <c r="F150" s="394"/>
      <c r="G150" s="394">
        <f>C150*F150</f>
        <v>0</v>
      </c>
      <c r="H150" s="394">
        <f t="shared" ref="H150:I152" si="19">D150+F150</f>
        <v>0</v>
      </c>
      <c r="I150" s="394">
        <f t="shared" si="19"/>
        <v>0</v>
      </c>
      <c r="J150" s="374"/>
      <c r="K150" s="374"/>
    </row>
    <row r="151" spans="1:11">
      <c r="A151" s="393" t="s">
        <v>1082</v>
      </c>
      <c r="B151" s="393" t="s">
        <v>21</v>
      </c>
      <c r="C151" s="394">
        <v>320</v>
      </c>
      <c r="D151" s="394"/>
      <c r="E151" s="394">
        <f>C151*D151</f>
        <v>0</v>
      </c>
      <c r="F151" s="394"/>
      <c r="G151" s="394">
        <f>C151*F151</f>
        <v>0</v>
      </c>
      <c r="H151" s="394">
        <f t="shared" si="19"/>
        <v>0</v>
      </c>
      <c r="I151" s="394">
        <f t="shared" si="19"/>
        <v>0</v>
      </c>
      <c r="J151" s="374"/>
      <c r="K151" s="374"/>
    </row>
    <row r="152" spans="1:11">
      <c r="A152" s="393" t="s">
        <v>894</v>
      </c>
      <c r="B152" s="393" t="s">
        <v>894</v>
      </c>
      <c r="C152" s="394"/>
      <c r="D152" s="394"/>
      <c r="E152" s="394"/>
      <c r="F152" s="394"/>
      <c r="G152" s="394"/>
      <c r="H152" s="394">
        <f t="shared" si="19"/>
        <v>0</v>
      </c>
      <c r="I152" s="394">
        <f t="shared" si="19"/>
        <v>0</v>
      </c>
      <c r="J152" s="374"/>
      <c r="K152" s="374"/>
    </row>
    <row r="153" spans="1:11">
      <c r="A153" s="395" t="s">
        <v>1083</v>
      </c>
      <c r="B153" s="395" t="s">
        <v>894</v>
      </c>
      <c r="C153" s="396"/>
      <c r="D153" s="396"/>
      <c r="E153" s="396"/>
      <c r="F153" s="396"/>
      <c r="G153" s="396"/>
      <c r="H153" s="396"/>
      <c r="I153" s="396"/>
      <c r="J153" s="374"/>
      <c r="K153" s="374"/>
    </row>
    <row r="154" spans="1:11">
      <c r="A154" s="393" t="s">
        <v>1081</v>
      </c>
      <c r="B154" s="393" t="s">
        <v>21</v>
      </c>
      <c r="C154" s="394">
        <v>70</v>
      </c>
      <c r="D154" s="394"/>
      <c r="E154" s="394">
        <f>C154*D154</f>
        <v>0</v>
      </c>
      <c r="F154" s="394"/>
      <c r="G154" s="394">
        <f>C154*F154</f>
        <v>0</v>
      </c>
      <c r="H154" s="394">
        <f t="shared" ref="H154:I156" si="20">D154+F154</f>
        <v>0</v>
      </c>
      <c r="I154" s="394">
        <f t="shared" si="20"/>
        <v>0</v>
      </c>
      <c r="J154" s="374"/>
      <c r="K154" s="374"/>
    </row>
    <row r="155" spans="1:11">
      <c r="A155" s="393" t="s">
        <v>1082</v>
      </c>
      <c r="B155" s="393" t="s">
        <v>21</v>
      </c>
      <c r="C155" s="394">
        <v>320</v>
      </c>
      <c r="D155" s="394"/>
      <c r="E155" s="394">
        <f>C155*D155</f>
        <v>0</v>
      </c>
      <c r="F155" s="394"/>
      <c r="G155" s="394">
        <f>C155*F155</f>
        <v>0</v>
      </c>
      <c r="H155" s="394">
        <f t="shared" si="20"/>
        <v>0</v>
      </c>
      <c r="I155" s="394">
        <f t="shared" si="20"/>
        <v>0</v>
      </c>
      <c r="J155" s="374"/>
      <c r="K155" s="374"/>
    </row>
    <row r="156" spans="1:11">
      <c r="A156" s="393" t="s">
        <v>894</v>
      </c>
      <c r="B156" s="393" t="s">
        <v>894</v>
      </c>
      <c r="C156" s="394"/>
      <c r="D156" s="394"/>
      <c r="E156" s="394"/>
      <c r="F156" s="394"/>
      <c r="G156" s="394"/>
      <c r="H156" s="394">
        <f t="shared" si="20"/>
        <v>0</v>
      </c>
      <c r="I156" s="394">
        <f t="shared" si="20"/>
        <v>0</v>
      </c>
      <c r="J156" s="374"/>
      <c r="K156" s="374"/>
    </row>
    <row r="157" spans="1:11">
      <c r="A157" s="395" t="s">
        <v>1084</v>
      </c>
      <c r="B157" s="395" t="s">
        <v>894</v>
      </c>
      <c r="C157" s="396"/>
      <c r="D157" s="396"/>
      <c r="E157" s="396"/>
      <c r="F157" s="396"/>
      <c r="G157" s="396"/>
      <c r="H157" s="396"/>
      <c r="I157" s="396"/>
      <c r="J157" s="374"/>
      <c r="K157" s="374"/>
    </row>
    <row r="158" spans="1:11">
      <c r="A158" s="393" t="s">
        <v>1085</v>
      </c>
      <c r="B158" s="393" t="s">
        <v>21</v>
      </c>
      <c r="C158" s="394">
        <v>4800</v>
      </c>
      <c r="D158" s="394"/>
      <c r="E158" s="394">
        <f>C158*D158</f>
        <v>0</v>
      </c>
      <c r="F158" s="394"/>
      <c r="G158" s="394">
        <f>C158*F158</f>
        <v>0</v>
      </c>
      <c r="H158" s="394">
        <f>D158+F158</f>
        <v>0</v>
      </c>
      <c r="I158" s="394">
        <f>E158+G158</f>
        <v>0</v>
      </c>
      <c r="J158" s="374"/>
      <c r="K158" s="374"/>
    </row>
    <row r="159" spans="1:11">
      <c r="A159" s="393" t="s">
        <v>894</v>
      </c>
      <c r="B159" s="393" t="s">
        <v>894</v>
      </c>
      <c r="C159" s="394"/>
      <c r="D159" s="394"/>
      <c r="E159" s="394"/>
      <c r="F159" s="394"/>
      <c r="G159" s="394"/>
      <c r="H159" s="394">
        <f>D159+F159</f>
        <v>0</v>
      </c>
      <c r="I159" s="394">
        <f>E159+G159</f>
        <v>0</v>
      </c>
      <c r="J159" s="374"/>
      <c r="K159" s="374"/>
    </row>
    <row r="160" spans="1:11">
      <c r="A160" s="395" t="s">
        <v>1086</v>
      </c>
      <c r="B160" s="395" t="s">
        <v>894</v>
      </c>
      <c r="C160" s="396"/>
      <c r="D160" s="396"/>
      <c r="E160" s="396"/>
      <c r="F160" s="396"/>
      <c r="G160" s="396"/>
      <c r="H160" s="396"/>
      <c r="I160" s="396"/>
      <c r="J160" s="374"/>
      <c r="K160" s="374"/>
    </row>
    <row r="161" spans="1:11">
      <c r="A161" s="393" t="s">
        <v>1087</v>
      </c>
      <c r="B161" s="393" t="s">
        <v>34</v>
      </c>
      <c r="C161" s="394">
        <v>50</v>
      </c>
      <c r="D161" s="394"/>
      <c r="E161" s="394">
        <f>C161*D161</f>
        <v>0</v>
      </c>
      <c r="F161" s="394"/>
      <c r="G161" s="394">
        <f>C161*F161</f>
        <v>0</v>
      </c>
      <c r="H161" s="394">
        <f>D161+F161</f>
        <v>0</v>
      </c>
      <c r="I161" s="394">
        <f>E161+G161</f>
        <v>0</v>
      </c>
      <c r="J161" s="374"/>
      <c r="K161" s="374"/>
    </row>
    <row r="162" spans="1:11">
      <c r="A162" s="393" t="s">
        <v>894</v>
      </c>
      <c r="B162" s="393" t="s">
        <v>894</v>
      </c>
      <c r="C162" s="394"/>
      <c r="D162" s="394"/>
      <c r="E162" s="394"/>
      <c r="F162" s="394"/>
      <c r="G162" s="394"/>
      <c r="H162" s="394">
        <f>D162+F162</f>
        <v>0</v>
      </c>
      <c r="I162" s="394">
        <f>E162+G162</f>
        <v>0</v>
      </c>
      <c r="J162" s="374"/>
      <c r="K162" s="374"/>
    </row>
    <row r="163" spans="1:11">
      <c r="A163" s="395" t="s">
        <v>1088</v>
      </c>
      <c r="B163" s="395" t="s">
        <v>894</v>
      </c>
      <c r="C163" s="396"/>
      <c r="D163" s="396"/>
      <c r="E163" s="396"/>
      <c r="F163" s="396"/>
      <c r="G163" s="396"/>
      <c r="H163" s="396"/>
      <c r="I163" s="396"/>
      <c r="J163" s="374"/>
      <c r="K163" s="374"/>
    </row>
    <row r="164" spans="1:11">
      <c r="A164" s="393" t="s">
        <v>1089</v>
      </c>
      <c r="B164" s="393" t="s">
        <v>21</v>
      </c>
      <c r="C164" s="394">
        <v>20</v>
      </c>
      <c r="D164" s="394"/>
      <c r="E164" s="394">
        <f>C164*D164</f>
        <v>0</v>
      </c>
      <c r="F164" s="394"/>
      <c r="G164" s="394">
        <f>C164*F164</f>
        <v>0</v>
      </c>
      <c r="H164" s="394">
        <f>D164+F164</f>
        <v>0</v>
      </c>
      <c r="I164" s="394">
        <f>E164+G164</f>
        <v>0</v>
      </c>
      <c r="J164" s="374"/>
      <c r="K164" s="374"/>
    </row>
    <row r="165" spans="1:11">
      <c r="A165" s="393" t="s">
        <v>894</v>
      </c>
      <c r="B165" s="393" t="s">
        <v>894</v>
      </c>
      <c r="C165" s="394"/>
      <c r="D165" s="394"/>
      <c r="E165" s="394"/>
      <c r="F165" s="394"/>
      <c r="G165" s="394"/>
      <c r="H165" s="394">
        <f>D165+F165</f>
        <v>0</v>
      </c>
      <c r="I165" s="394">
        <f>E165+G165</f>
        <v>0</v>
      </c>
      <c r="J165" s="374"/>
      <c r="K165" s="374"/>
    </row>
    <row r="166" spans="1:11">
      <c r="A166" s="395" t="s">
        <v>1090</v>
      </c>
      <c r="B166" s="395" t="s">
        <v>894</v>
      </c>
      <c r="C166" s="396"/>
      <c r="D166" s="396"/>
      <c r="E166" s="396"/>
      <c r="F166" s="396"/>
      <c r="G166" s="396"/>
      <c r="H166" s="396"/>
      <c r="I166" s="396"/>
      <c r="J166" s="374"/>
      <c r="K166" s="374"/>
    </row>
    <row r="167" spans="1:11">
      <c r="A167" s="393" t="s">
        <v>1091</v>
      </c>
      <c r="B167" s="393" t="s">
        <v>21</v>
      </c>
      <c r="C167" s="394">
        <v>2080</v>
      </c>
      <c r="D167" s="394"/>
      <c r="E167" s="394">
        <f>C167*D167</f>
        <v>0</v>
      </c>
      <c r="F167" s="394"/>
      <c r="G167" s="394">
        <f>C167*F167</f>
        <v>0</v>
      </c>
      <c r="H167" s="394">
        <f>D167+F167</f>
        <v>0</v>
      </c>
      <c r="I167" s="394">
        <f>E167+G167</f>
        <v>0</v>
      </c>
      <c r="J167" s="374"/>
      <c r="K167" s="374"/>
    </row>
    <row r="168" spans="1:11">
      <c r="A168" s="393" t="s">
        <v>894</v>
      </c>
      <c r="B168" s="393" t="s">
        <v>894</v>
      </c>
      <c r="C168" s="394"/>
      <c r="D168" s="394"/>
      <c r="E168" s="394"/>
      <c r="F168" s="394"/>
      <c r="G168" s="394"/>
      <c r="H168" s="394">
        <f>D168+F168</f>
        <v>0</v>
      </c>
      <c r="I168" s="394">
        <f>E168+G168</f>
        <v>0</v>
      </c>
      <c r="J168" s="374"/>
      <c r="K168" s="374"/>
    </row>
    <row r="169" spans="1:11">
      <c r="A169" s="395" t="s">
        <v>1092</v>
      </c>
      <c r="B169" s="395" t="s">
        <v>894</v>
      </c>
      <c r="C169" s="396"/>
      <c r="D169" s="396"/>
      <c r="E169" s="396"/>
      <c r="F169" s="396"/>
      <c r="G169" s="396"/>
      <c r="H169" s="396"/>
      <c r="I169" s="396"/>
      <c r="J169" s="374"/>
      <c r="K169" s="374"/>
    </row>
    <row r="170" spans="1:11">
      <c r="A170" s="393" t="s">
        <v>1093</v>
      </c>
      <c r="B170" s="393" t="s">
        <v>34</v>
      </c>
      <c r="C170" s="394">
        <v>2400</v>
      </c>
      <c r="D170" s="394"/>
      <c r="E170" s="394">
        <f>C170*D170</f>
        <v>0</v>
      </c>
      <c r="F170" s="394"/>
      <c r="G170" s="394">
        <f>C170*F170</f>
        <v>0</v>
      </c>
      <c r="H170" s="394">
        <f>D170+F170</f>
        <v>0</v>
      </c>
      <c r="I170" s="394">
        <f>E170+G170</f>
        <v>0</v>
      </c>
      <c r="J170" s="374"/>
      <c r="K170" s="374"/>
    </row>
    <row r="171" spans="1:11">
      <c r="A171" s="393" t="s">
        <v>894</v>
      </c>
      <c r="B171" s="393" t="s">
        <v>894</v>
      </c>
      <c r="C171" s="394"/>
      <c r="D171" s="394"/>
      <c r="E171" s="394"/>
      <c r="F171" s="394"/>
      <c r="G171" s="394"/>
      <c r="H171" s="394">
        <f>D171+F171</f>
        <v>0</v>
      </c>
      <c r="I171" s="394">
        <f>E171+G171</f>
        <v>0</v>
      </c>
      <c r="J171" s="374"/>
      <c r="K171" s="374"/>
    </row>
    <row r="172" spans="1:11">
      <c r="A172" s="395" t="s">
        <v>1094</v>
      </c>
      <c r="B172" s="395" t="s">
        <v>894</v>
      </c>
      <c r="C172" s="396"/>
      <c r="D172" s="396"/>
      <c r="E172" s="396"/>
      <c r="F172" s="396"/>
      <c r="G172" s="396"/>
      <c r="H172" s="396"/>
      <c r="I172" s="396"/>
      <c r="J172" s="374"/>
      <c r="K172" s="374"/>
    </row>
    <row r="173" spans="1:11">
      <c r="A173" s="393" t="s">
        <v>1095</v>
      </c>
      <c r="B173" s="393" t="s">
        <v>919</v>
      </c>
      <c r="C173" s="394">
        <v>20</v>
      </c>
      <c r="D173" s="394"/>
      <c r="E173" s="394">
        <f>C173*D173</f>
        <v>0</v>
      </c>
      <c r="F173" s="394"/>
      <c r="G173" s="394">
        <f>C173*F173</f>
        <v>0</v>
      </c>
      <c r="H173" s="394">
        <f t="shared" ref="H173:I175" si="21">D173+F173</f>
        <v>0</v>
      </c>
      <c r="I173" s="394">
        <f t="shared" si="21"/>
        <v>0</v>
      </c>
      <c r="J173" s="374"/>
      <c r="K173" s="374"/>
    </row>
    <row r="174" spans="1:11">
      <c r="A174" s="393" t="s">
        <v>1096</v>
      </c>
      <c r="B174" s="393" t="s">
        <v>919</v>
      </c>
      <c r="C174" s="394">
        <v>4</v>
      </c>
      <c r="D174" s="394"/>
      <c r="E174" s="394">
        <f>C174*D174</f>
        <v>0</v>
      </c>
      <c r="F174" s="394"/>
      <c r="G174" s="394">
        <f>C174*F174</f>
        <v>0</v>
      </c>
      <c r="H174" s="394">
        <f t="shared" si="21"/>
        <v>0</v>
      </c>
      <c r="I174" s="394">
        <f t="shared" si="21"/>
        <v>0</v>
      </c>
      <c r="J174" s="374"/>
      <c r="K174" s="374"/>
    </row>
    <row r="175" spans="1:11">
      <c r="A175" s="393" t="s">
        <v>894</v>
      </c>
      <c r="B175" s="393" t="s">
        <v>894</v>
      </c>
      <c r="C175" s="394"/>
      <c r="D175" s="394"/>
      <c r="E175" s="394"/>
      <c r="F175" s="394"/>
      <c r="G175" s="394"/>
      <c r="H175" s="394">
        <f t="shared" si="21"/>
        <v>0</v>
      </c>
      <c r="I175" s="394">
        <f t="shared" si="21"/>
        <v>0</v>
      </c>
      <c r="J175" s="374"/>
      <c r="K175" s="374"/>
    </row>
    <row r="176" spans="1:11">
      <c r="A176" s="395" t="s">
        <v>1097</v>
      </c>
      <c r="B176" s="395" t="s">
        <v>894</v>
      </c>
      <c r="C176" s="396"/>
      <c r="D176" s="396"/>
      <c r="E176" s="396"/>
      <c r="F176" s="396"/>
      <c r="G176" s="396"/>
      <c r="H176" s="396"/>
      <c r="I176" s="396"/>
      <c r="J176" s="374"/>
      <c r="K176" s="374"/>
    </row>
    <row r="177" spans="1:11">
      <c r="A177" s="393" t="s">
        <v>1098</v>
      </c>
      <c r="B177" s="393" t="s">
        <v>1099</v>
      </c>
      <c r="C177" s="394">
        <v>0.5</v>
      </c>
      <c r="D177" s="394"/>
      <c r="E177" s="394">
        <f>C177*D177</f>
        <v>0</v>
      </c>
      <c r="F177" s="394"/>
      <c r="G177" s="394">
        <f>C177*F177</f>
        <v>0</v>
      </c>
      <c r="H177" s="394">
        <f>D177+F177</f>
        <v>0</v>
      </c>
      <c r="I177" s="394">
        <f>E177+G177</f>
        <v>0</v>
      </c>
      <c r="J177" s="374"/>
      <c r="K177" s="374"/>
    </row>
    <row r="178" spans="1:11">
      <c r="A178" s="393" t="s">
        <v>894</v>
      </c>
      <c r="B178" s="393" t="s">
        <v>894</v>
      </c>
      <c r="C178" s="394"/>
      <c r="D178" s="394"/>
      <c r="E178" s="394"/>
      <c r="F178" s="394"/>
      <c r="G178" s="394"/>
      <c r="H178" s="394">
        <f>D178+F178</f>
        <v>0</v>
      </c>
      <c r="I178" s="394">
        <f>E178+G178</f>
        <v>0</v>
      </c>
      <c r="J178" s="374"/>
      <c r="K178" s="374"/>
    </row>
    <row r="179" spans="1:11">
      <c r="A179" s="395" t="s">
        <v>1100</v>
      </c>
      <c r="B179" s="395" t="s">
        <v>894</v>
      </c>
      <c r="C179" s="396"/>
      <c r="D179" s="396"/>
      <c r="E179" s="396"/>
      <c r="F179" s="396"/>
      <c r="G179" s="396"/>
      <c r="H179" s="396"/>
      <c r="I179" s="396"/>
      <c r="J179" s="374"/>
      <c r="K179" s="374"/>
    </row>
    <row r="180" spans="1:11">
      <c r="A180" s="393" t="s">
        <v>1101</v>
      </c>
      <c r="B180" s="393" t="s">
        <v>34</v>
      </c>
      <c r="C180" s="394">
        <v>20</v>
      </c>
      <c r="D180" s="394"/>
      <c r="E180" s="394">
        <f>C180*D180</f>
        <v>0</v>
      </c>
      <c r="F180" s="394"/>
      <c r="G180" s="394">
        <f>C180*F180</f>
        <v>0</v>
      </c>
      <c r="H180" s="394">
        <f>D180+F180</f>
        <v>0</v>
      </c>
      <c r="I180" s="394">
        <f>E180+G180</f>
        <v>0</v>
      </c>
      <c r="J180" s="374"/>
      <c r="K180" s="374"/>
    </row>
    <row r="181" spans="1:11">
      <c r="A181" s="393" t="s">
        <v>894</v>
      </c>
      <c r="B181" s="393" t="s">
        <v>894</v>
      </c>
      <c r="C181" s="394"/>
      <c r="D181" s="394"/>
      <c r="E181" s="394"/>
      <c r="F181" s="394"/>
      <c r="G181" s="394"/>
      <c r="H181" s="394">
        <f>D181+F181</f>
        <v>0</v>
      </c>
      <c r="I181" s="394">
        <f>E181+G181</f>
        <v>0</v>
      </c>
      <c r="J181" s="374"/>
      <c r="K181" s="374"/>
    </row>
    <row r="182" spans="1:11">
      <c r="A182" s="395" t="s">
        <v>1102</v>
      </c>
      <c r="B182" s="395" t="s">
        <v>894</v>
      </c>
      <c r="C182" s="396"/>
      <c r="D182" s="396"/>
      <c r="E182" s="396"/>
      <c r="F182" s="396"/>
      <c r="G182" s="396"/>
      <c r="H182" s="396"/>
      <c r="I182" s="396"/>
      <c r="J182" s="374"/>
      <c r="K182" s="374"/>
    </row>
    <row r="183" spans="1:11">
      <c r="A183" s="393" t="s">
        <v>1103</v>
      </c>
      <c r="B183" s="393" t="s">
        <v>34</v>
      </c>
      <c r="C183" s="394">
        <v>2100</v>
      </c>
      <c r="D183" s="394"/>
      <c r="E183" s="394">
        <f>C183*D183</f>
        <v>0</v>
      </c>
      <c r="F183" s="394"/>
      <c r="G183" s="394">
        <f>C183*F183</f>
        <v>0</v>
      </c>
      <c r="H183" s="394">
        <f>D183+F183</f>
        <v>0</v>
      </c>
      <c r="I183" s="394">
        <f>E183+G183</f>
        <v>0</v>
      </c>
      <c r="J183" s="374"/>
      <c r="K183" s="374"/>
    </row>
    <row r="184" spans="1:11">
      <c r="A184" s="393" t="s">
        <v>894</v>
      </c>
      <c r="B184" s="393" t="s">
        <v>894</v>
      </c>
      <c r="C184" s="394"/>
      <c r="D184" s="394"/>
      <c r="E184" s="394"/>
      <c r="F184" s="394"/>
      <c r="G184" s="394"/>
      <c r="H184" s="394">
        <f>D184+F184</f>
        <v>0</v>
      </c>
      <c r="I184" s="394">
        <f>E184+G184</f>
        <v>0</v>
      </c>
      <c r="J184" s="374"/>
      <c r="K184" s="374"/>
    </row>
    <row r="185" spans="1:11">
      <c r="A185" s="395" t="s">
        <v>1104</v>
      </c>
      <c r="B185" s="395" t="s">
        <v>894</v>
      </c>
      <c r="C185" s="396"/>
      <c r="D185" s="396"/>
      <c r="E185" s="396"/>
      <c r="F185" s="396"/>
      <c r="G185" s="396"/>
      <c r="H185" s="396"/>
      <c r="I185" s="396"/>
      <c r="J185" s="374"/>
      <c r="K185" s="374"/>
    </row>
    <row r="186" spans="1:11">
      <c r="A186" s="393" t="s">
        <v>1105</v>
      </c>
      <c r="B186" s="393" t="s">
        <v>21</v>
      </c>
      <c r="C186" s="394">
        <v>400</v>
      </c>
      <c r="D186" s="394"/>
      <c r="E186" s="394">
        <f>C186*D186</f>
        <v>0</v>
      </c>
      <c r="F186" s="394"/>
      <c r="G186" s="394">
        <f>C186*F186</f>
        <v>0</v>
      </c>
      <c r="H186" s="394">
        <f>D186+F186</f>
        <v>0</v>
      </c>
      <c r="I186" s="394">
        <f>E186+G186</f>
        <v>0</v>
      </c>
      <c r="J186" s="374"/>
      <c r="K186" s="374"/>
    </row>
    <row r="187" spans="1:11">
      <c r="A187" s="393" t="s">
        <v>894</v>
      </c>
      <c r="B187" s="393" t="s">
        <v>894</v>
      </c>
      <c r="C187" s="394"/>
      <c r="D187" s="394"/>
      <c r="E187" s="394"/>
      <c r="F187" s="394"/>
      <c r="G187" s="394"/>
      <c r="H187" s="394">
        <f>D187+F187</f>
        <v>0</v>
      </c>
      <c r="I187" s="394">
        <f>E187+G187</f>
        <v>0</v>
      </c>
      <c r="J187" s="374"/>
      <c r="K187" s="374"/>
    </row>
    <row r="188" spans="1:11">
      <c r="A188" s="395" t="s">
        <v>1106</v>
      </c>
      <c r="B188" s="395" t="s">
        <v>894</v>
      </c>
      <c r="C188" s="396"/>
      <c r="D188" s="396"/>
      <c r="E188" s="396"/>
      <c r="F188" s="396"/>
      <c r="G188" s="396"/>
      <c r="H188" s="396"/>
      <c r="I188" s="396"/>
      <c r="J188" s="374"/>
      <c r="K188" s="374"/>
    </row>
    <row r="189" spans="1:11">
      <c r="A189" s="393" t="s">
        <v>1107</v>
      </c>
      <c r="B189" s="393" t="s">
        <v>21</v>
      </c>
      <c r="C189" s="394">
        <v>30</v>
      </c>
      <c r="D189" s="394"/>
      <c r="E189" s="394">
        <f>C189*D189</f>
        <v>0</v>
      </c>
      <c r="F189" s="394"/>
      <c r="G189" s="394">
        <f>C189*F189</f>
        <v>0</v>
      </c>
      <c r="H189" s="394">
        <f>D189+F189</f>
        <v>0</v>
      </c>
      <c r="I189" s="394">
        <f>E189+G189</f>
        <v>0</v>
      </c>
      <c r="J189" s="374"/>
      <c r="K189" s="374"/>
    </row>
    <row r="190" spans="1:11">
      <c r="A190" s="393" t="s">
        <v>894</v>
      </c>
      <c r="B190" s="393" t="s">
        <v>894</v>
      </c>
      <c r="C190" s="394"/>
      <c r="D190" s="394"/>
      <c r="E190" s="394"/>
      <c r="F190" s="394"/>
      <c r="G190" s="394"/>
      <c r="H190" s="394">
        <f>D190+F190</f>
        <v>0</v>
      </c>
      <c r="I190" s="394">
        <f>E190+G190</f>
        <v>0</v>
      </c>
      <c r="J190" s="374"/>
      <c r="K190" s="374"/>
    </row>
    <row r="191" spans="1:11">
      <c r="A191" s="395" t="s">
        <v>1108</v>
      </c>
      <c r="B191" s="395" t="s">
        <v>894</v>
      </c>
      <c r="C191" s="396"/>
      <c r="D191" s="396"/>
      <c r="E191" s="396"/>
      <c r="F191" s="396"/>
      <c r="G191" s="396"/>
      <c r="H191" s="396"/>
      <c r="I191" s="396"/>
      <c r="J191" s="374"/>
      <c r="K191" s="374"/>
    </row>
    <row r="192" spans="1:11">
      <c r="A192" s="393" t="s">
        <v>1109</v>
      </c>
      <c r="B192" s="393" t="s">
        <v>25</v>
      </c>
      <c r="C192" s="394">
        <v>20</v>
      </c>
      <c r="D192" s="394"/>
      <c r="E192" s="394">
        <f>C192*D192</f>
        <v>0</v>
      </c>
      <c r="F192" s="394"/>
      <c r="G192" s="394">
        <f>C192*F192</f>
        <v>0</v>
      </c>
      <c r="H192" s="394">
        <f>D192+F192</f>
        <v>0</v>
      </c>
      <c r="I192" s="394">
        <f>E192+G192</f>
        <v>0</v>
      </c>
      <c r="J192" s="374"/>
      <c r="K192" s="374"/>
    </row>
    <row r="193" spans="1:11">
      <c r="A193" s="393" t="s">
        <v>894</v>
      </c>
      <c r="B193" s="393" t="s">
        <v>894</v>
      </c>
      <c r="C193" s="394"/>
      <c r="D193" s="394"/>
      <c r="E193" s="394"/>
      <c r="F193" s="394"/>
      <c r="G193" s="394"/>
      <c r="H193" s="394">
        <f>D193+F193</f>
        <v>0</v>
      </c>
      <c r="I193" s="394">
        <f>E193+G193</f>
        <v>0</v>
      </c>
      <c r="J193" s="374"/>
      <c r="K193" s="374"/>
    </row>
    <row r="194" spans="1:11">
      <c r="A194" s="395" t="s">
        <v>1110</v>
      </c>
      <c r="B194" s="395" t="s">
        <v>894</v>
      </c>
      <c r="C194" s="396"/>
      <c r="D194" s="396"/>
      <c r="E194" s="396"/>
      <c r="F194" s="396"/>
      <c r="G194" s="396"/>
      <c r="H194" s="396"/>
      <c r="I194" s="396"/>
      <c r="J194" s="374"/>
      <c r="K194" s="374"/>
    </row>
    <row r="195" spans="1:11">
      <c r="A195" s="393" t="s">
        <v>1111</v>
      </c>
      <c r="B195" s="393" t="s">
        <v>25</v>
      </c>
      <c r="C195" s="394">
        <v>10</v>
      </c>
      <c r="D195" s="394"/>
      <c r="E195" s="394">
        <f>C195*D195</f>
        <v>0</v>
      </c>
      <c r="F195" s="394"/>
      <c r="G195" s="394">
        <f>C195*F195</f>
        <v>0</v>
      </c>
      <c r="H195" s="394">
        <f t="shared" ref="H195:I200" si="22">D195+F195</f>
        <v>0</v>
      </c>
      <c r="I195" s="394">
        <f t="shared" si="22"/>
        <v>0</v>
      </c>
      <c r="J195" s="374"/>
      <c r="K195" s="374"/>
    </row>
    <row r="196" spans="1:11">
      <c r="A196" s="393" t="s">
        <v>1112</v>
      </c>
      <c r="B196" s="393" t="s">
        <v>34</v>
      </c>
      <c r="C196" s="394">
        <v>30</v>
      </c>
      <c r="D196" s="394"/>
      <c r="E196" s="394">
        <f>C196*D196</f>
        <v>0</v>
      </c>
      <c r="F196" s="394"/>
      <c r="G196" s="394">
        <f>C196*F196</f>
        <v>0</v>
      </c>
      <c r="H196" s="394">
        <f t="shared" si="22"/>
        <v>0</v>
      </c>
      <c r="I196" s="394">
        <f t="shared" si="22"/>
        <v>0</v>
      </c>
      <c r="J196" s="374"/>
      <c r="K196" s="374"/>
    </row>
    <row r="197" spans="1:11">
      <c r="A197" s="393" t="s">
        <v>894</v>
      </c>
      <c r="B197" s="393" t="s">
        <v>894</v>
      </c>
      <c r="C197" s="394"/>
      <c r="D197" s="394"/>
      <c r="E197" s="394"/>
      <c r="F197" s="394"/>
      <c r="G197" s="394"/>
      <c r="H197" s="394">
        <f t="shared" si="22"/>
        <v>0</v>
      </c>
      <c r="I197" s="394">
        <f t="shared" si="22"/>
        <v>0</v>
      </c>
      <c r="J197" s="374"/>
      <c r="K197" s="374"/>
    </row>
    <row r="198" spans="1:11">
      <c r="A198" s="393" t="s">
        <v>894</v>
      </c>
      <c r="B198" s="393" t="s">
        <v>894</v>
      </c>
      <c r="C198" s="394"/>
      <c r="D198" s="394"/>
      <c r="E198" s="394"/>
      <c r="F198" s="394"/>
      <c r="G198" s="394"/>
      <c r="H198" s="394">
        <f t="shared" si="22"/>
        <v>0</v>
      </c>
      <c r="I198" s="394">
        <f t="shared" si="22"/>
        <v>0</v>
      </c>
      <c r="J198" s="374"/>
      <c r="K198" s="374"/>
    </row>
    <row r="199" spans="1:11">
      <c r="A199" s="395" t="s">
        <v>1113</v>
      </c>
      <c r="B199" s="395" t="s">
        <v>894</v>
      </c>
      <c r="C199" s="396"/>
      <c r="D199" s="396"/>
      <c r="E199" s="396"/>
      <c r="F199" s="396"/>
      <c r="G199" s="396"/>
      <c r="H199" s="396">
        <f t="shared" si="22"/>
        <v>0</v>
      </c>
      <c r="I199" s="396">
        <f t="shared" si="22"/>
        <v>0</v>
      </c>
      <c r="J199" s="374"/>
      <c r="K199" s="374"/>
    </row>
    <row r="200" spans="1:11">
      <c r="A200" s="393" t="s">
        <v>894</v>
      </c>
      <c r="B200" s="393" t="s">
        <v>894</v>
      </c>
      <c r="C200" s="394"/>
      <c r="D200" s="394"/>
      <c r="E200" s="394"/>
      <c r="F200" s="394"/>
      <c r="G200" s="394"/>
      <c r="H200" s="394">
        <f t="shared" si="22"/>
        <v>0</v>
      </c>
      <c r="I200" s="394">
        <f t="shared" si="22"/>
        <v>0</v>
      </c>
      <c r="J200" s="374"/>
      <c r="K200" s="374"/>
    </row>
    <row r="201" spans="1:11">
      <c r="A201" s="391" t="s">
        <v>912</v>
      </c>
      <c r="B201" s="391" t="s">
        <v>894</v>
      </c>
      <c r="C201" s="392"/>
      <c r="D201" s="392"/>
      <c r="E201" s="392">
        <f>SUM(E148:E200)</f>
        <v>0</v>
      </c>
      <c r="F201" s="392"/>
      <c r="G201" s="392">
        <f>SUM(G148:G200)</f>
        <v>0</v>
      </c>
      <c r="H201" s="392"/>
      <c r="I201" s="392">
        <f>SUM(I148:I200)</f>
        <v>0</v>
      </c>
      <c r="J201" s="374"/>
      <c r="K201" s="374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13</vt:i4>
      </vt:variant>
    </vt:vector>
  </HeadingPairs>
  <TitlesOfParts>
    <vt:vector size="13" baseType="lpstr">
      <vt:lpstr>IO 01.02.01</vt:lpstr>
      <vt:lpstr>IO 01.02.02</vt:lpstr>
      <vt:lpstr>IO 01.03</vt:lpstr>
      <vt:lpstr>IO 01.04</vt:lpstr>
      <vt:lpstr>IO 01.05</vt:lpstr>
      <vt:lpstr>IO 02.01</vt:lpstr>
      <vt:lpstr>IO 02.02</vt:lpstr>
      <vt:lpstr>IO 03.02</vt:lpstr>
      <vt:lpstr>IO 04.01</vt:lpstr>
      <vt:lpstr>IO 05</vt:lpstr>
      <vt:lpstr>IO 06</vt:lpstr>
      <vt:lpstr>IO 07</vt:lpstr>
      <vt:lpstr>IO 09 + IO 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Antl</dc:creator>
  <cp:lastModifiedBy>Antl</cp:lastModifiedBy>
  <dcterms:created xsi:type="dcterms:W3CDTF">2020-10-21T08:48:45Z</dcterms:created>
  <dcterms:modified xsi:type="dcterms:W3CDTF">2021-06-09T10:36:30Z</dcterms:modified>
</cp:coreProperties>
</file>