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05" yWindow="-105" windowWidth="23250" windowHeight="12570"/>
  </bookViews>
  <sheets>
    <sheet name="TITULKA" sheetId="11" r:id="rId1"/>
    <sheet name="Stavba" sheetId="1" r:id="rId2"/>
    <sheet name="VzorPolozky" sheetId="10" state="hidden" r:id="rId3"/>
    <sheet name="0 1 Naklady" sheetId="12" r:id="rId4"/>
    <sheet name="DSO 022.1 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 1 Naklady'!$1:$7</definedName>
    <definedName name="_xlnm.Print_Titles" localSheetId="4">'DSO 022.1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 1 Naklady'!$A$1:$Q$15</definedName>
    <definedName name="_xlnm.Print_Area" localSheetId="4">'DSO 022.1 1 Pol'!$A$1:$M$76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G44" i="1"/>
  <c r="F44" i="1"/>
  <c r="H44" i="1" s="1"/>
  <c r="G43" i="1"/>
  <c r="F43" i="1"/>
  <c r="G41" i="1"/>
  <c r="F41" i="1"/>
  <c r="H41" i="1" s="1"/>
  <c r="I41" i="1" s="1"/>
  <c r="G40" i="1"/>
  <c r="F40" i="1"/>
  <c r="H40" i="1" s="1"/>
  <c r="I40" i="1" s="1"/>
  <c r="G39" i="1"/>
  <c r="F39" i="1"/>
  <c r="G75" i="13"/>
  <c r="BA44" i="13"/>
  <c r="BA28" i="13"/>
  <c r="BA19" i="13"/>
  <c r="BA16" i="13"/>
  <c r="BA13" i="13"/>
  <c r="BA10" i="13"/>
  <c r="G8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G12" i="13"/>
  <c r="M12" i="13" s="1"/>
  <c r="I12" i="13"/>
  <c r="K12" i="13"/>
  <c r="O12" i="13"/>
  <c r="Q12" i="13"/>
  <c r="V12" i="13"/>
  <c r="G15" i="13"/>
  <c r="I15" i="13"/>
  <c r="K15" i="13"/>
  <c r="M15" i="13"/>
  <c r="O15" i="13"/>
  <c r="Q15" i="13"/>
  <c r="V15" i="13"/>
  <c r="G18" i="13"/>
  <c r="M18" i="13" s="1"/>
  <c r="I18" i="13"/>
  <c r="K18" i="13"/>
  <c r="O18" i="13"/>
  <c r="Q18" i="13"/>
  <c r="V18" i="13"/>
  <c r="G21" i="13"/>
  <c r="I21" i="13"/>
  <c r="K21" i="13"/>
  <c r="M21" i="13"/>
  <c r="O21" i="13"/>
  <c r="Q21" i="13"/>
  <c r="V21" i="13"/>
  <c r="G24" i="13"/>
  <c r="I24" i="13"/>
  <c r="K24" i="13"/>
  <c r="M24" i="13"/>
  <c r="O24" i="13"/>
  <c r="Q24" i="13"/>
  <c r="V24" i="13"/>
  <c r="G27" i="13"/>
  <c r="I27" i="13"/>
  <c r="K27" i="13"/>
  <c r="M27" i="13"/>
  <c r="O27" i="13"/>
  <c r="Q27" i="13"/>
  <c r="V27" i="13"/>
  <c r="G30" i="13"/>
  <c r="AF75" i="13" s="1"/>
  <c r="I30" i="13"/>
  <c r="K30" i="13"/>
  <c r="O30" i="13"/>
  <c r="Q30" i="13"/>
  <c r="V30" i="13"/>
  <c r="G35" i="13"/>
  <c r="M35" i="13" s="1"/>
  <c r="I35" i="13"/>
  <c r="K35" i="13"/>
  <c r="O35" i="13"/>
  <c r="Q35" i="13"/>
  <c r="V35" i="13"/>
  <c r="G38" i="13"/>
  <c r="M38" i="13" s="1"/>
  <c r="I38" i="13"/>
  <c r="K38" i="13"/>
  <c r="O38" i="13"/>
  <c r="Q38" i="13"/>
  <c r="V38" i="13"/>
  <c r="G40" i="13"/>
  <c r="I40" i="13"/>
  <c r="K40" i="13"/>
  <c r="M40" i="13"/>
  <c r="O40" i="13"/>
  <c r="Q40" i="13"/>
  <c r="V40" i="13"/>
  <c r="G43" i="13"/>
  <c r="M43" i="13" s="1"/>
  <c r="I43" i="13"/>
  <c r="K43" i="13"/>
  <c r="O43" i="13"/>
  <c r="Q43" i="13"/>
  <c r="V43" i="13"/>
  <c r="G46" i="13"/>
  <c r="I46" i="13"/>
  <c r="K46" i="13"/>
  <c r="M46" i="13"/>
  <c r="O46" i="13"/>
  <c r="Q46" i="13"/>
  <c r="V46" i="13"/>
  <c r="G48" i="13"/>
  <c r="I48" i="13"/>
  <c r="K48" i="13"/>
  <c r="O48" i="13"/>
  <c r="V48" i="13"/>
  <c r="G49" i="13"/>
  <c r="I49" i="13"/>
  <c r="K49" i="13"/>
  <c r="M49" i="13"/>
  <c r="M48" i="13" s="1"/>
  <c r="O49" i="13"/>
  <c r="Q49" i="13"/>
  <c r="Q48" i="13" s="1"/>
  <c r="V49" i="13"/>
  <c r="G52" i="13"/>
  <c r="V52" i="13"/>
  <c r="G53" i="13"/>
  <c r="M53" i="13" s="1"/>
  <c r="I53" i="13"/>
  <c r="I52" i="13" s="1"/>
  <c r="K53" i="13"/>
  <c r="O53" i="13"/>
  <c r="Q53" i="13"/>
  <c r="Q52" i="13" s="1"/>
  <c r="V53" i="13"/>
  <c r="G58" i="13"/>
  <c r="M58" i="13" s="1"/>
  <c r="I58" i="13"/>
  <c r="K58" i="13"/>
  <c r="K52" i="13" s="1"/>
  <c r="O58" i="13"/>
  <c r="Q58" i="13"/>
  <c r="V58" i="13"/>
  <c r="G59" i="13"/>
  <c r="I59" i="13"/>
  <c r="K59" i="13"/>
  <c r="M59" i="13"/>
  <c r="O59" i="13"/>
  <c r="Q59" i="13"/>
  <c r="V59" i="13"/>
  <c r="G60" i="13"/>
  <c r="M60" i="13" s="1"/>
  <c r="I60" i="13"/>
  <c r="K60" i="13"/>
  <c r="O60" i="13"/>
  <c r="O52" i="13" s="1"/>
  <c r="Q60" i="13"/>
  <c r="V60" i="13"/>
  <c r="G61" i="13"/>
  <c r="I61" i="13"/>
  <c r="K61" i="13"/>
  <c r="M61" i="13"/>
  <c r="O61" i="13"/>
  <c r="Q61" i="13"/>
  <c r="V61" i="13"/>
  <c r="G62" i="13"/>
  <c r="I62" i="13"/>
  <c r="K62" i="13"/>
  <c r="M62" i="13"/>
  <c r="O62" i="13"/>
  <c r="V62" i="13"/>
  <c r="G63" i="13"/>
  <c r="I63" i="13"/>
  <c r="K63" i="13"/>
  <c r="M63" i="13"/>
  <c r="O63" i="13"/>
  <c r="Q63" i="13"/>
  <c r="Q62" i="13" s="1"/>
  <c r="V63" i="13"/>
  <c r="G65" i="13"/>
  <c r="Q65" i="13"/>
  <c r="V65" i="13"/>
  <c r="G66" i="13"/>
  <c r="M66" i="13" s="1"/>
  <c r="I66" i="13"/>
  <c r="I65" i="13" s="1"/>
  <c r="K66" i="13"/>
  <c r="O66" i="13"/>
  <c r="Q66" i="13"/>
  <c r="V66" i="13"/>
  <c r="G68" i="13"/>
  <c r="M68" i="13" s="1"/>
  <c r="I68" i="13"/>
  <c r="K68" i="13"/>
  <c r="K65" i="13" s="1"/>
  <c r="O68" i="13"/>
  <c r="Q68" i="13"/>
  <c r="V68" i="13"/>
  <c r="G70" i="13"/>
  <c r="I70" i="13"/>
  <c r="K70" i="13"/>
  <c r="M70" i="13"/>
  <c r="O70" i="13"/>
  <c r="Q70" i="13"/>
  <c r="V70" i="13"/>
  <c r="G72" i="13"/>
  <c r="M72" i="13" s="1"/>
  <c r="I72" i="13"/>
  <c r="K72" i="13"/>
  <c r="O72" i="13"/>
  <c r="O65" i="13" s="1"/>
  <c r="Q72" i="13"/>
  <c r="V72" i="13"/>
  <c r="AE75" i="13"/>
  <c r="G14" i="12"/>
  <c r="I8" i="12"/>
  <c r="K8" i="12"/>
  <c r="G9" i="12"/>
  <c r="I9" i="12"/>
  <c r="K9" i="12"/>
  <c r="M9" i="12"/>
  <c r="O9" i="12"/>
  <c r="O8" i="12" s="1"/>
  <c r="Q9" i="12"/>
  <c r="Q8" i="12" s="1"/>
  <c r="V9" i="12"/>
  <c r="V8" i="12" s="1"/>
  <c r="G10" i="12"/>
  <c r="G8" i="12" s="1"/>
  <c r="I10" i="12"/>
  <c r="K10" i="12"/>
  <c r="O10" i="12"/>
  <c r="Q10" i="12"/>
  <c r="V10" i="12"/>
  <c r="G11" i="12"/>
  <c r="O11" i="12"/>
  <c r="Q11" i="12"/>
  <c r="V11" i="12"/>
  <c r="G12" i="12"/>
  <c r="M12" i="12" s="1"/>
  <c r="M11" i="12" s="1"/>
  <c r="I12" i="12"/>
  <c r="I11" i="12" s="1"/>
  <c r="K12" i="12"/>
  <c r="K11" i="12" s="1"/>
  <c r="O12" i="12"/>
  <c r="Q12" i="12"/>
  <c r="V12" i="12"/>
  <c r="AE14" i="12"/>
  <c r="I20" i="1"/>
  <c r="I19" i="1"/>
  <c r="I18" i="1"/>
  <c r="I17" i="1"/>
  <c r="I16" i="1"/>
  <c r="I59" i="1"/>
  <c r="J58" i="1" s="1"/>
  <c r="F45" i="1"/>
  <c r="G45" i="1"/>
  <c r="G25" i="1" s="1"/>
  <c r="A25" i="1" s="1"/>
  <c r="H43" i="1"/>
  <c r="I43" i="1" s="1"/>
  <c r="H42" i="1"/>
  <c r="H39" i="1"/>
  <c r="H45" i="1" s="1"/>
  <c r="J28" i="1"/>
  <c r="J26" i="1"/>
  <c r="G38" i="1"/>
  <c r="F38" i="1"/>
  <c r="J23" i="1"/>
  <c r="J24" i="1"/>
  <c r="J25" i="1"/>
  <c r="J27" i="1"/>
  <c r="E24" i="1"/>
  <c r="E26" i="1"/>
  <c r="J52" i="1" l="1"/>
  <c r="J55" i="1"/>
  <c r="J56" i="1"/>
  <c r="J53" i="1"/>
  <c r="J57" i="1"/>
  <c r="J54" i="1"/>
  <c r="I44" i="1"/>
  <c r="A26" i="1"/>
  <c r="G26" i="1"/>
  <c r="G28" i="1"/>
  <c r="G23" i="1"/>
  <c r="M65" i="13"/>
  <c r="M52" i="13"/>
  <c r="M30" i="13"/>
  <c r="M8" i="13" s="1"/>
  <c r="AF14" i="12"/>
  <c r="M10" i="12"/>
  <c r="M8" i="12" s="1"/>
  <c r="I21" i="1"/>
  <c r="I39" i="1"/>
  <c r="I45" i="1" s="1"/>
  <c r="J59" i="1" l="1"/>
  <c r="A23" i="1"/>
  <c r="J41" i="1"/>
  <c r="J39" i="1"/>
  <c r="J45" i="1" s="1"/>
  <c r="J44" i="1"/>
  <c r="J40" i="1"/>
  <c r="J4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Zbyněk Rikan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Zbyněk Rikan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<sst xmlns="http://schemas.openxmlformats.org/spreadsheetml/2006/main" count="500" uniqueCount="210">
  <si>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</si>
  <si>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</si>
  <si>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</si>
  <si>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</si>
  <si>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</si>
  <si>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</si>
  <si>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</si>
  <si>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</si>
  <si>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</si>
  <si>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</si>
  <si>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</si>
  <si>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</si>
  <si>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</si>
  <si>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</si>
  <si>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</si>
  <si>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</si>
  <si>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</si>
  <si>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</si>
  <si>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</si>
  <si>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</si>
  <si>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</si>
  <si>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</si>
  <si>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</si>
  <si>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</si>
  <si>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</si>
  <si>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</si>
  <si>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</si>
  <si>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</si>
  <si>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</si>
  <si>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</si>
  <si>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</si>
  <si>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</si>
  <si>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</si>
  <si>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</si>
  <si>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</si>
  <si>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</si>
  <si>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</si>
  <si>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</si>
  <si>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</si>
  <si>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</si>
  <si>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</si>
  <si>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</si>
  <si>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</si>
  <si>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2107DSO022.1</t>
  </si>
  <si>
    <t>OPTIMALIZACE POMOCNÝCH PROVOZŮ</t>
  </si>
  <si>
    <t>SAKO Brno, a.s.</t>
  </si>
  <si>
    <t>Jedovnická 4247/2</t>
  </si>
  <si>
    <t>Brno-Židenice</t>
  </si>
  <si>
    <t>62800</t>
  </si>
  <si>
    <t>60713470</t>
  </si>
  <si>
    <t>CZ60713470</t>
  </si>
  <si>
    <t>Stavba</t>
  </si>
  <si>
    <t>Ostatní a vedlejší náklady</t>
  </si>
  <si>
    <t>1</t>
  </si>
  <si>
    <t>OSTATNÍ A VEDLEJŠÍ NÁKLADY</t>
  </si>
  <si>
    <t>Stavební objekt</t>
  </si>
  <si>
    <t>DSO 022.1</t>
  </si>
  <si>
    <t>CHRÁNIČKA PRO KABEL 6kV</t>
  </si>
  <si>
    <t>Celkem za stavbu</t>
  </si>
  <si>
    <t>CZK</t>
  </si>
  <si>
    <t>Rekapitulace dílů</t>
  </si>
  <si>
    <t>Typ dílu</t>
  </si>
  <si>
    <t>Zemní práce</t>
  </si>
  <si>
    <t>4</t>
  </si>
  <si>
    <t>Vodorovné konstrukce</t>
  </si>
  <si>
    <t>8</t>
  </si>
  <si>
    <t>Trubní vedení</t>
  </si>
  <si>
    <t>99</t>
  </si>
  <si>
    <t>Staveništní přesun hmot</t>
  </si>
  <si>
    <t>M23</t>
  </si>
  <si>
    <t>Montáže potrubí</t>
  </si>
  <si>
    <t>VN</t>
  </si>
  <si>
    <t>ON</t>
  </si>
  <si>
    <t>Soupis vedlejších a ostatních nákladů</t>
  </si>
  <si>
    <t>#TypZaznamu#</t>
  </si>
  <si>
    <t>STA</t>
  </si>
  <si>
    <t>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</si>
  <si>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</si>
  <si>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</si>
  <si>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</si>
  <si>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</si>
  <si>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</si>
  <si>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</si>
  <si>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</si>
  <si>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</si>
  <si>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</si>
  <si>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</si>
  <si>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</si>
  <si>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</si>
  <si>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</si>
  <si>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</si>
  <si>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</si>
  <si>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</si>
  <si>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</si>
  <si>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</si>
  <si>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</si>
  <si>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</si>
  <si>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</si>
  <si>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</si>
  <si>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</si>
  <si>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</si>
  <si>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</si>
  <si>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</si>
  <si>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00511 R</t>
  </si>
  <si>
    <t xml:space="preserve">Geodetické práce </t>
  </si>
  <si>
    <t>Soubor</t>
  </si>
  <si>
    <t>RTS 21/ I</t>
  </si>
  <si>
    <t>Indiv</t>
  </si>
  <si>
    <t>VRN</t>
  </si>
  <si>
    <t>POL99_8</t>
  </si>
  <si>
    <t>005121 R</t>
  </si>
  <si>
    <t>Zařízení staveniště</t>
  </si>
  <si>
    <t>005241010R</t>
  </si>
  <si>
    <t xml:space="preserve">Dokumentace skutečného provedení </t>
  </si>
  <si>
    <t>SUM</t>
  </si>
  <si>
    <t>END</t>
  </si>
  <si>
    <t>Položkový soupis prací a dodávek</t>
  </si>
  <si>
    <t>132201210R00</t>
  </si>
  <si>
    <t xml:space="preserve">Hloubení rýh šířky přes 60 do 200 cm do 50 m3, v hornině 3, hloubení strojně </t>
  </si>
  <si>
    <t>m3</t>
  </si>
  <si>
    <t>800-1</t>
  </si>
  <si>
    <t>Práce</t>
  </si>
  <si>
    <t>POL1_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</si>
  <si>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</si>
  <si>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SPI</t>
  </si>
  <si>
    <t>(0,5+1,3)/2*0,8*52,0</t>
  </si>
  <si>
    <t>VV</t>
  </si>
  <si>
    <t>132201219R00</t>
  </si>
  <si>
    <t xml:space="preserve">Hloubení rýh šířky přes 60 do 200 cm příplatek za lepivost, v hornině 3,  </t>
  </si>
  <si>
    <t>Odkaz na mn. položky pořadí 1 : 37,44000</t>
  </si>
  <si>
    <t>133201101R00</t>
  </si>
  <si>
    <t>Hloubení šachet v hornině 3_x000D_
 do 100 m3</t>
  </si>
  <si>
    <t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</si>
  <si>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>Š1+Š2 : 13,31</t>
  </si>
  <si>
    <t>133201109R00</t>
  </si>
  <si>
    <t>Hloubení šachet v hornině 3_x000D_
 příplatek za lepivost horniny</t>
  </si>
  <si>
    <t>Odkaz na mn. položky pořadí 3 : 13,31000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</si>
  <si>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</si>
  <si>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</si>
  <si>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</si>
  <si>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</si>
  <si>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Š1+Š2 : 22,17</t>
  </si>
  <si>
    <t>151101111R00</t>
  </si>
  <si>
    <t>Odstranění pažení a rozepření rýh příložné , hloubky do 2 m</t>
  </si>
  <si>
    <t>pro podzemní vedení s uložením materiálu na vzdálenost do 3 m od kraje výkopu,</t>
  </si>
  <si>
    <t>Odkaz na mn. položky pořadí 5 : 22,17000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</si>
  <si>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</si>
  <si>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</si>
  <si>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</si>
  <si>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</si>
  <si>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</si>
  <si>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</si>
  <si>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Odkaz na mn. položky pořadí 11 : 30,76000*-1</t>
  </si>
  <si>
    <t>162701109R00</t>
  </si>
  <si>
    <t>Vodorovné přemístění výkopku příplatek k ceně za každých dalších i započatých 1 000 m přes 10 000 m_x000D_
 z horniny 1 až 4</t>
  </si>
  <si>
    <t>Odkaz na mn. položky pořadí 8 : 19,99000*5</t>
  </si>
  <si>
    <t>167101101R00</t>
  </si>
  <si>
    <t>Nakládání, skládání, překládání neulehlého výkopku nakládání výkopku_x000D_
 do 100 m3, z horniny 1 až 4</t>
  </si>
  <si>
    <t>Odkaz na mn. položky pořadí 8 : 19,99000</t>
  </si>
  <si>
    <t>174101101R00</t>
  </si>
  <si>
    <t>Zásyp sypaninou se zhutněním jam, šachet, rýh nebo kolem objektů v těchto vykopávkách</t>
  </si>
  <si>
    <t>z jakékoliv horniny s uložením výkopku po vrstvách,</t>
  </si>
  <si>
    <t>30,76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</si>
  <si>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</si>
  <si>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</si>
  <si>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</si>
  <si>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14,56</t>
  </si>
  <si>
    <t>199000002R00</t>
  </si>
  <si>
    <t>Poplatky za skládku horniny 1- 4, skupina 17 05 04 z Katalogu odpadů</t>
  </si>
  <si>
    <t>451573111R00</t>
  </si>
  <si>
    <t>Lože pod potrubí, stoky a drobné objekty z písku a štěrkopísku  do 65 mm</t>
  </si>
  <si>
    <t>827-1</t>
  </si>
  <si>
    <t>v otevřeném výkopu,</t>
  </si>
  <si>
    <t>Š1+Š2 : 0,48</t>
  </si>
  <si>
    <t>894421111R00</t>
  </si>
  <si>
    <t>Osazení betonových dílců pro šachty podle DIN 4034 skruže rovné, o hmotnosti do 0,5 t</t>
  </si>
  <si>
    <t>kus</t>
  </si>
  <si>
    <t>na kroužek,</t>
  </si>
  <si>
    <t>Odkaz na mn. položky pořadí 17 : 4,00000</t>
  </si>
  <si>
    <t>Odkaz na mn. položky pořadí 18 : 2,00000</t>
  </si>
  <si>
    <t>Odkaz na mn. položky pořadí 19 : 2,00000</t>
  </si>
  <si>
    <t>899102111RT2</t>
  </si>
  <si>
    <t>Osazení poklopů litinových a ocelových včetně dodávky poklopu litinového s rámem _x000D_
 čtyřhranného 600 x 600 mm</t>
  </si>
  <si>
    <t>59225346R</t>
  </si>
  <si>
    <t>skruž betonová vodoměrná; obdélníková; l = 1 360 mm; š = 1 060 mm; počet stupadel 2</t>
  </si>
  <si>
    <t>SPCM</t>
  </si>
  <si>
    <t>Specifikace</t>
  </si>
  <si>
    <t>POL3_</t>
  </si>
  <si>
    <t>59225348R</t>
  </si>
  <si>
    <t>deska zákrytová šachetní betonová; PVS; l = 1 360 mm; š = 1 060 mm; h = 100 mm; otvor čtvercový 600x600 mm</t>
  </si>
  <si>
    <t>592253500R</t>
  </si>
  <si>
    <t>dno šachetní beton; PVS; l = 1 360 mm; š = 1 060 mm; h = 100 mm</t>
  </si>
  <si>
    <t>998276101R00</t>
  </si>
  <si>
    <t>Přesun hmot pro trubní vedení z trub plastových nebo sklolaminátových v otevřeném výkopu</t>
  </si>
  <si>
    <t>t</t>
  </si>
  <si>
    <t>Přesun hmot</t>
  </si>
  <si>
    <t>POL7_</t>
  </si>
  <si>
    <t>vodovodu nebo kanalizace ražené nebo hloubené (827 1.1, 827 1.9, 827 2.1, 827 2.9), drobných objektů</t>
  </si>
  <si>
    <t>899731112R00</t>
  </si>
  <si>
    <t>Signalizační vodič CYY, 2,5 mm2</t>
  </si>
  <si>
    <t>m</t>
  </si>
  <si>
    <t>52,0</t>
  </si>
  <si>
    <t>230191035R00</t>
  </si>
  <si>
    <t>Uložení chráničky ve výkopu PE 200x11,4 mm</t>
  </si>
  <si>
    <t>460490012RT1</t>
  </si>
  <si>
    <t>Fólie výstražná z PVC, šířka 33 cm, fólie PVC šířka 33 cm</t>
  </si>
  <si>
    <t>345711471</t>
  </si>
  <si>
    <t>Trubka kabelová chránička 200/173</t>
  </si>
  <si>
    <t>Vlastní</t>
  </si>
  <si>
    <t>Odkaz na mn. položky pořadí 22 : 52,00000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</si>
</sst>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Alignment="1">
      <alignment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553762</xdr:colOff>
      <xdr:row>44</xdr:row>
      <xdr:rowOff>31750</xdr:rowOff>
    </xdr:to>
    <xdr:pic>
      <xdr:nvPicPr>
        <xdr:cNvPr id="2" name="Obrázek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8084" t="2581" r="7995" b="1931"/>
        <a:stretch/>
      </xdr:blipFill>
      <xdr:spPr>
        <a:xfrm>
          <a:off x="0" y="0"/>
          <a:ext cx="5379762" cy="75882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view="pageBreakPreview" zoomScale="60" zoomScaleNormal="40" workbookViewId="0">
      <selection activeCell="K45" sqref="K45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1" t="s">
        <v>39</v>
      </c>
      <c r="B2" s="191"/>
      <c r="C2" s="191"/>
      <c r="D2" s="191"/>
      <c r="E2" s="191"/>
      <c r="F2" s="191"/>
      <c r="G2" s="191"/>
    </row>
  </sheetData>
  <sheetProtection algorithmName="SHA-512" hashValue="YCvqMD4t+DgV1yOCjfH8oJpJDM5eDRFLDBPeUKWYjFXcA0cTD+rIMgVbvbPLdz8gYe4EWQz2FNsApyRUZMq/8Q==" saltValue="fWQj28KJdowa1XD9eFeNw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1" zoomScaleNormal="100" zoomScaleSheetLayoutView="75" workbookViewId="0">
      <selection activeCell="M19" sqref="M1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6" t="s">
        <v>41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">
      <c r="A2" s="2"/>
      <c r="B2" s="76" t="s">
        <v>22</v>
      </c>
      <c r="C2" s="77"/>
      <c r="D2" s="78" t="s">
        <v>43</v>
      </c>
      <c r="E2" s="232" t="s">
        <v>44</v>
      </c>
      <c r="F2" s="233"/>
      <c r="G2" s="233"/>
      <c r="H2" s="233"/>
      <c r="I2" s="233"/>
      <c r="J2" s="234"/>
      <c r="O2" s="1"/>
    </row>
    <row r="3" spans="1:15" ht="27" hidden="1" customHeight="1" x14ac:dyDescent="0.2">
      <c r="A3" s="2"/>
      <c r="B3" s="79"/>
      <c r="C3" s="77"/>
      <c r="D3" s="80"/>
      <c r="E3" s="235"/>
      <c r="F3" s="236"/>
      <c r="G3" s="236"/>
      <c r="H3" s="236"/>
      <c r="I3" s="236"/>
      <c r="J3" s="237"/>
    </row>
    <row r="4" spans="1:15" ht="23.25" customHeight="1" x14ac:dyDescent="0.2">
      <c r="A4" s="2"/>
      <c r="B4" s="81"/>
      <c r="C4" s="82"/>
      <c r="D4" s="83"/>
      <c r="E4" s="216"/>
      <c r="F4" s="216"/>
      <c r="G4" s="216"/>
      <c r="H4" s="216"/>
      <c r="I4" s="216"/>
      <c r="J4" s="217"/>
    </row>
    <row r="5" spans="1:15" ht="24" customHeight="1" x14ac:dyDescent="0.2">
      <c r="A5" s="2"/>
      <c r="B5" s="31" t="s">
        <v>42</v>
      </c>
      <c r="D5" s="220" t="s">
        <v>45</v>
      </c>
      <c r="E5" s="221"/>
      <c r="F5" s="221"/>
      <c r="G5" s="221"/>
      <c r="H5" s="18" t="s">
        <v>40</v>
      </c>
      <c r="I5" s="85" t="s">
        <v>49</v>
      </c>
      <c r="J5" s="8"/>
    </row>
    <row r="6" spans="1:15" ht="15.75" customHeight="1" x14ac:dyDescent="0.2">
      <c r="A6" s="2"/>
      <c r="B6" s="28"/>
      <c r="C6" s="55"/>
      <c r="D6" s="222" t="s">
        <v>46</v>
      </c>
      <c r="E6" s="223"/>
      <c r="F6" s="223"/>
      <c r="G6" s="223"/>
      <c r="H6" s="18" t="s">
        <v>34</v>
      </c>
      <c r="I6" s="85" t="s">
        <v>50</v>
      </c>
      <c r="J6" s="8"/>
    </row>
    <row r="7" spans="1:15" ht="15.75" customHeight="1" x14ac:dyDescent="0.2">
      <c r="A7" s="2"/>
      <c r="B7" s="29"/>
      <c r="C7" s="56"/>
      <c r="D7" s="84" t="s">
        <v>48</v>
      </c>
      <c r="E7" s="224" t="s">
        <v>47</v>
      </c>
      <c r="F7" s="225"/>
      <c r="G7" s="22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9"/>
      <c r="E11" s="239"/>
      <c r="F11" s="239"/>
      <c r="G11" s="239"/>
      <c r="H11" s="18" t="s">
        <v>40</v>
      </c>
      <c r="I11" s="87"/>
      <c r="J11" s="8"/>
    </row>
    <row r="12" spans="1:15" ht="15.75" customHeight="1" x14ac:dyDescent="0.2">
      <c r="A12" s="2"/>
      <c r="B12" s="28"/>
      <c r="C12" s="55"/>
      <c r="D12" s="215"/>
      <c r="E12" s="215"/>
      <c r="F12" s="215"/>
      <c r="G12" s="215"/>
      <c r="H12" s="18" t="s">
        <v>34</v>
      </c>
      <c r="I12" s="87"/>
      <c r="J12" s="8"/>
    </row>
    <row r="13" spans="1:15" ht="15.75" customHeight="1" x14ac:dyDescent="0.2">
      <c r="A13" s="2"/>
      <c r="B13" s="29"/>
      <c r="C13" s="56"/>
      <c r="D13" s="86"/>
      <c r="E13" s="218"/>
      <c r="F13" s="219"/>
      <c r="G13" s="21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8"/>
      <c r="F15" s="238"/>
      <c r="G15" s="240"/>
      <c r="H15" s="240"/>
      <c r="I15" s="240" t="s">
        <v>29</v>
      </c>
      <c r="J15" s="241"/>
    </row>
    <row r="16" spans="1:15" ht="23.25" customHeight="1" x14ac:dyDescent="0.2">
      <c r="A16" s="140" t="s">
        <v>24</v>
      </c>
      <c r="B16" s="38" t="s">
        <v>24</v>
      </c>
      <c r="C16" s="62"/>
      <c r="D16" s="63"/>
      <c r="E16" s="204"/>
      <c r="F16" s="205"/>
      <c r="G16" s="204"/>
      <c r="H16" s="205"/>
      <c r="I16" s="204">
        <f>SUMIF(F52:F58,A16,I52:I58)+SUMIF(F52:F58,"PSU",I52:I58)</f>
        <v>0</v>
      </c>
      <c r="J16" s="206"/>
    </row>
    <row r="17" spans="1:10" ht="23.25" customHeight="1" x14ac:dyDescent="0.2">
      <c r="A17" s="140" t="s">
        <v>25</v>
      </c>
      <c r="B17" s="38" t="s">
        <v>25</v>
      </c>
      <c r="C17" s="62"/>
      <c r="D17" s="63"/>
      <c r="E17" s="204"/>
      <c r="F17" s="205"/>
      <c r="G17" s="204"/>
      <c r="H17" s="205"/>
      <c r="I17" s="204">
        <f>SUMIF(F52:F58,A17,I52:I58)</f>
        <v>0</v>
      </c>
      <c r="J17" s="206"/>
    </row>
    <row r="18" spans="1:10" ht="23.25" customHeight="1" x14ac:dyDescent="0.2">
      <c r="A18" s="140" t="s">
        <v>26</v>
      </c>
      <c r="B18" s="38" t="s">
        <v>26</v>
      </c>
      <c r="C18" s="62"/>
      <c r="D18" s="63"/>
      <c r="E18" s="204"/>
      <c r="F18" s="205"/>
      <c r="G18" s="204"/>
      <c r="H18" s="205"/>
      <c r="I18" s="204">
        <f>SUMIF(F52:F58,A18,I52:I58)</f>
        <v>0</v>
      </c>
      <c r="J18" s="206"/>
    </row>
    <row r="19" spans="1:10" ht="23.25" customHeight="1" x14ac:dyDescent="0.2">
      <c r="A19" s="140" t="s">
        <v>71</v>
      </c>
      <c r="B19" s="38" t="s">
        <v>27</v>
      </c>
      <c r="C19" s="62"/>
      <c r="D19" s="63"/>
      <c r="E19" s="204"/>
      <c r="F19" s="205"/>
      <c r="G19" s="204"/>
      <c r="H19" s="205"/>
      <c r="I19" s="204">
        <f>SUMIF(F52:F58,A19,I52:I58)</f>
        <v>0</v>
      </c>
      <c r="J19" s="206"/>
    </row>
    <row r="20" spans="1:10" ht="23.25" customHeight="1" x14ac:dyDescent="0.2">
      <c r="A20" s="140" t="s">
        <v>72</v>
      </c>
      <c r="B20" s="38" t="s">
        <v>28</v>
      </c>
      <c r="C20" s="62"/>
      <c r="D20" s="63"/>
      <c r="E20" s="204"/>
      <c r="F20" s="205"/>
      <c r="G20" s="204"/>
      <c r="H20" s="205"/>
      <c r="I20" s="204">
        <f>SUMIF(F52:F58,A20,I52:I58)</f>
        <v>0</v>
      </c>
      <c r="J20" s="206"/>
    </row>
    <row r="21" spans="1:10" ht="23.25" customHeight="1" x14ac:dyDescent="0.2">
      <c r="A21" s="2"/>
      <c r="B21" s="48" t="s">
        <v>29</v>
      </c>
      <c r="C21" s="64"/>
      <c r="D21" s="65"/>
      <c r="E21" s="207"/>
      <c r="F21" s="242"/>
      <c r="G21" s="207"/>
      <c r="H21" s="242"/>
      <c r="I21" s="207">
        <f>SUM(I16:J20)</f>
        <v>0</v>
      </c>
      <c r="J21" s="208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2">
        <f>ZakladDPHSniVypocet</f>
        <v>0</v>
      </c>
      <c r="H23" s="203"/>
      <c r="I23" s="20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00">
        <f>A23</f>
        <v>0</v>
      </c>
      <c r="H24" s="201"/>
      <c r="I24" s="20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2">
        <f>ZakladDPHZaklVypocet</f>
        <v>0</v>
      </c>
      <c r="H25" s="203"/>
      <c r="I25" s="20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9">
        <f>A25</f>
        <v>0</v>
      </c>
      <c r="H26" s="230"/>
      <c r="I26" s="23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1">
        <f>CenaCelkem-(ZakladDPHSni+DPHSni+ZakladDPHZakl+DPHZakl)</f>
        <v>0</v>
      </c>
      <c r="H27" s="231"/>
      <c r="I27" s="231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23</v>
      </c>
      <c r="C28" s="115"/>
      <c r="D28" s="115"/>
      <c r="E28" s="116"/>
      <c r="F28" s="117"/>
      <c r="G28" s="210">
        <f>ZakladDPHSniVypocet+ZakladDPHZaklVypocet</f>
        <v>0</v>
      </c>
      <c r="H28" s="210"/>
      <c r="I28" s="210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35</v>
      </c>
      <c r="C29" s="119"/>
      <c r="D29" s="119"/>
      <c r="E29" s="119"/>
      <c r="F29" s="120"/>
      <c r="G29" s="209">
        <f>A27</f>
        <v>0</v>
      </c>
      <c r="H29" s="209"/>
      <c r="I29" s="209"/>
      <c r="J29" s="121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1"/>
      <c r="E34" s="212"/>
      <c r="G34" s="213"/>
      <c r="H34" s="214"/>
      <c r="I34" s="214"/>
      <c r="J34" s="25"/>
    </row>
    <row r="35" spans="1:10" ht="12.75" customHeight="1" x14ac:dyDescent="0.2">
      <c r="A35" s="2"/>
      <c r="B35" s="2"/>
      <c r="D35" s="199" t="s">
        <v>2</v>
      </c>
      <c r="E35" s="19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51</v>
      </c>
      <c r="C39" s="194"/>
      <c r="D39" s="194"/>
      <c r="E39" s="194"/>
      <c r="F39" s="101">
        <f>'0 1 Naklady'!AE14+'DSO 022.1 1 Pol'!AE75</f>
        <v>0</v>
      </c>
      <c r="G39" s="102">
        <f>'0 1 Naklady'!AF14+'DSO 022.1 1 Pol'!AF75</f>
        <v>0</v>
      </c>
      <c r="H39" s="103">
        <f t="shared" ref="H39:H44" si="1">(F39*SazbaDPH1/100)+(G39*SazbaDPH2/100)</f>
        <v>0</v>
      </c>
      <c r="I39" s="103">
        <f>F39+G39+H39</f>
        <v>0</v>
      </c>
      <c r="J39" s="104" t="str">
        <f>IF(_xlfn.SINGLE(CenaCelkemVypocet)=0,"",I39/_xlfn.SINGLE(CenaCelkemVypocet)*100)</f>
        <v/>
      </c>
    </row>
    <row r="40" spans="1:10" ht="25.5" customHeight="1" x14ac:dyDescent="0.2">
      <c r="A40" s="90">
        <v>2</v>
      </c>
      <c r="B40" s="105"/>
      <c r="C40" s="198" t="s">
        <v>52</v>
      </c>
      <c r="D40" s="198"/>
      <c r="E40" s="198"/>
      <c r="F40" s="106">
        <f>'0 1 Naklady'!AE14</f>
        <v>0</v>
      </c>
      <c r="G40" s="107">
        <f>'0 1 Naklady'!AF14</f>
        <v>0</v>
      </c>
      <c r="H40" s="107">
        <f t="shared" si="1"/>
        <v>0</v>
      </c>
      <c r="I40" s="107">
        <f>F40+G40+H40</f>
        <v>0</v>
      </c>
      <c r="J40" s="108" t="str">
        <f>IF(_xlfn.SINGLE(CenaCelkemVypocet)=0,"",I40/_xlfn.SINGLE(CenaCelkemVypocet)*100)</f>
        <v/>
      </c>
    </row>
    <row r="41" spans="1:10" ht="25.5" customHeight="1" x14ac:dyDescent="0.2">
      <c r="A41" s="90">
        <v>3</v>
      </c>
      <c r="B41" s="109" t="s">
        <v>53</v>
      </c>
      <c r="C41" s="194" t="s">
        <v>54</v>
      </c>
      <c r="D41" s="194"/>
      <c r="E41" s="194"/>
      <c r="F41" s="110">
        <f>'0 1 Naklady'!AE14</f>
        <v>0</v>
      </c>
      <c r="G41" s="103">
        <f>'0 1 Naklady'!AF14</f>
        <v>0</v>
      </c>
      <c r="H41" s="103">
        <f t="shared" si="1"/>
        <v>0</v>
      </c>
      <c r="I41" s="103">
        <f>F41+G41+H41</f>
        <v>0</v>
      </c>
      <c r="J41" s="104" t="str">
        <f>IF(_xlfn.SINGLE(CenaCelkemVypocet)=0,"",I41/_xlfn.SINGLE(CenaCelkemVypocet)*100)</f>
        <v/>
      </c>
    </row>
    <row r="42" spans="1:10" ht="25.5" customHeight="1" x14ac:dyDescent="0.2">
      <c r="A42" s="90">
        <v>2</v>
      </c>
      <c r="B42" s="105"/>
      <c r="C42" s="198" t="s">
        <v>55</v>
      </c>
      <c r="D42" s="198"/>
      <c r="E42" s="198"/>
      <c r="F42" s="106"/>
      <c r="G42" s="107"/>
      <c r="H42" s="107">
        <f t="shared" si="1"/>
        <v>0</v>
      </c>
      <c r="I42" s="107"/>
      <c r="J42" s="108"/>
    </row>
    <row r="43" spans="1:10" ht="25.5" customHeight="1" x14ac:dyDescent="0.2">
      <c r="A43" s="90">
        <v>2</v>
      </c>
      <c r="B43" s="105" t="s">
        <v>56</v>
      </c>
      <c r="C43" s="198" t="s">
        <v>57</v>
      </c>
      <c r="D43" s="198"/>
      <c r="E43" s="198"/>
      <c r="F43" s="106">
        <f>'DSO 022.1 1 Pol'!AE75</f>
        <v>0</v>
      </c>
      <c r="G43" s="107">
        <f>'DSO 022.1 1 Pol'!AF75</f>
        <v>0</v>
      </c>
      <c r="H43" s="107">
        <f t="shared" si="1"/>
        <v>0</v>
      </c>
      <c r="I43" s="107">
        <f>F43+G43+H43</f>
        <v>0</v>
      </c>
      <c r="J43" s="108" t="str">
        <f>IF(_xlfn.SINGLE(CenaCelkemVypocet)=0,"",I43/_xlfn.SINGLE(CenaCelkemVypocet)*100)</f>
        <v/>
      </c>
    </row>
    <row r="44" spans="1:10" ht="25.5" customHeight="1" x14ac:dyDescent="0.2">
      <c r="A44" s="90">
        <v>3</v>
      </c>
      <c r="B44" s="109" t="s">
        <v>53</v>
      </c>
      <c r="C44" s="194" t="s">
        <v>57</v>
      </c>
      <c r="D44" s="194"/>
      <c r="E44" s="194"/>
      <c r="F44" s="110">
        <f>'DSO 022.1 1 Pol'!AE75</f>
        <v>0</v>
      </c>
      <c r="G44" s="103">
        <f>'DSO 022.1 1 Pol'!AF75</f>
        <v>0</v>
      </c>
      <c r="H44" s="103">
        <f t="shared" si="1"/>
        <v>0</v>
      </c>
      <c r="I44" s="103">
        <f>F44+G44+H44</f>
        <v>0</v>
      </c>
      <c r="J44" s="104" t="str">
        <f>IF(_xlfn.SINGLE(CenaCelkemVypocet)=0,"",I44/_xlfn.SINGLE(CenaCelkemVypocet)*100)</f>
        <v/>
      </c>
    </row>
    <row r="45" spans="1:10" ht="25.5" customHeight="1" x14ac:dyDescent="0.2">
      <c r="A45" s="90"/>
      <c r="B45" s="195" t="s">
        <v>58</v>
      </c>
      <c r="C45" s="196"/>
      <c r="D45" s="196"/>
      <c r="E45" s="197"/>
      <c r="F45" s="111">
        <f>SUMIF(A39:A44,"=1",F39:F44)</f>
        <v>0</v>
      </c>
      <c r="G45" s="112">
        <f>SUMIF(A39:A44,"=1",G39:G44)</f>
        <v>0</v>
      </c>
      <c r="H45" s="112">
        <f>SUMIF(A39:A44,"=1",H39:H44)</f>
        <v>0</v>
      </c>
      <c r="I45" s="112">
        <f>SUMIF(A39:A44,"=1",I39:I44)</f>
        <v>0</v>
      </c>
      <c r="J45" s="113">
        <f>SUMIF(A39:A44,"=1",J39:J44)</f>
        <v>0</v>
      </c>
    </row>
    <row r="49" spans="1:10" ht="15.75" x14ac:dyDescent="0.25">
      <c r="B49" s="122" t="s">
        <v>60</v>
      </c>
    </row>
    <row r="51" spans="1:10" ht="25.5" customHeight="1" x14ac:dyDescent="0.2">
      <c r="A51" s="124"/>
      <c r="B51" s="127" t="s">
        <v>17</v>
      </c>
      <c r="C51" s="127" t="s">
        <v>5</v>
      </c>
      <c r="D51" s="128"/>
      <c r="E51" s="128"/>
      <c r="F51" s="129" t="s">
        <v>61</v>
      </c>
      <c r="G51" s="129"/>
      <c r="H51" s="129"/>
      <c r="I51" s="129" t="s">
        <v>29</v>
      </c>
      <c r="J51" s="129" t="s">
        <v>0</v>
      </c>
    </row>
    <row r="52" spans="1:10" ht="36.75" customHeight="1" x14ac:dyDescent="0.2">
      <c r="A52" s="125"/>
      <c r="B52" s="130" t="s">
        <v>53</v>
      </c>
      <c r="C52" s="192" t="s">
        <v>62</v>
      </c>
      <c r="D52" s="193"/>
      <c r="E52" s="193"/>
      <c r="F52" s="136" t="s">
        <v>24</v>
      </c>
      <c r="G52" s="137"/>
      <c r="H52" s="137"/>
      <c r="I52" s="137">
        <f>'DSO 022.1 1 Pol'!G8</f>
        <v>0</v>
      </c>
      <c r="J52" s="134" t="str">
        <f>IF(I59=0,"",I52/I59*100)</f>
        <v/>
      </c>
    </row>
    <row r="53" spans="1:10" ht="36.75" customHeight="1" x14ac:dyDescent="0.2">
      <c r="A53" s="125"/>
      <c r="B53" s="130" t="s">
        <v>63</v>
      </c>
      <c r="C53" s="192" t="s">
        <v>64</v>
      </c>
      <c r="D53" s="193"/>
      <c r="E53" s="193"/>
      <c r="F53" s="136" t="s">
        <v>24</v>
      </c>
      <c r="G53" s="137"/>
      <c r="H53" s="137"/>
      <c r="I53" s="137">
        <f>'DSO 022.1 1 Pol'!G48</f>
        <v>0</v>
      </c>
      <c r="J53" s="134" t="str">
        <f>IF(I59=0,"",I53/I59*100)</f>
        <v/>
      </c>
    </row>
    <row r="54" spans="1:10" ht="36.75" customHeight="1" x14ac:dyDescent="0.2">
      <c r="A54" s="125"/>
      <c r="B54" s="130" t="s">
        <v>65</v>
      </c>
      <c r="C54" s="192" t="s">
        <v>66</v>
      </c>
      <c r="D54" s="193"/>
      <c r="E54" s="193"/>
      <c r="F54" s="136" t="s">
        <v>24</v>
      </c>
      <c r="G54" s="137"/>
      <c r="H54" s="137"/>
      <c r="I54" s="137">
        <f>'DSO 022.1 1 Pol'!G52</f>
        <v>0</v>
      </c>
      <c r="J54" s="134" t="str">
        <f>IF(I59=0,"",I54/I59*100)</f>
        <v/>
      </c>
    </row>
    <row r="55" spans="1:10" ht="36.75" customHeight="1" x14ac:dyDescent="0.2">
      <c r="A55" s="125"/>
      <c r="B55" s="130" t="s">
        <v>67</v>
      </c>
      <c r="C55" s="192" t="s">
        <v>68</v>
      </c>
      <c r="D55" s="193"/>
      <c r="E55" s="193"/>
      <c r="F55" s="136" t="s">
        <v>24</v>
      </c>
      <c r="G55" s="137"/>
      <c r="H55" s="137"/>
      <c r="I55" s="137">
        <f>'DSO 022.1 1 Pol'!G62</f>
        <v>0</v>
      </c>
      <c r="J55" s="134" t="str">
        <f>IF(I59=0,"",I55/I59*100)</f>
        <v/>
      </c>
    </row>
    <row r="56" spans="1:10" ht="36.75" customHeight="1" x14ac:dyDescent="0.2">
      <c r="A56" s="125"/>
      <c r="B56" s="130" t="s">
        <v>69</v>
      </c>
      <c r="C56" s="192" t="s">
        <v>70</v>
      </c>
      <c r="D56" s="193"/>
      <c r="E56" s="193"/>
      <c r="F56" s="136" t="s">
        <v>26</v>
      </c>
      <c r="G56" s="137"/>
      <c r="H56" s="137"/>
      <c r="I56" s="137">
        <f>'DSO 022.1 1 Pol'!G65</f>
        <v>0</v>
      </c>
      <c r="J56" s="134" t="str">
        <f>IF(I59=0,"",I56/I59*100)</f>
        <v/>
      </c>
    </row>
    <row r="57" spans="1:10" ht="36.75" customHeight="1" x14ac:dyDescent="0.2">
      <c r="A57" s="125"/>
      <c r="B57" s="130" t="s">
        <v>71</v>
      </c>
      <c r="C57" s="192" t="s">
        <v>27</v>
      </c>
      <c r="D57" s="193"/>
      <c r="E57" s="193"/>
      <c r="F57" s="136" t="s">
        <v>71</v>
      </c>
      <c r="G57" s="137"/>
      <c r="H57" s="137"/>
      <c r="I57" s="137">
        <f>'0 1 Naklady'!G8</f>
        <v>0</v>
      </c>
      <c r="J57" s="134" t="str">
        <f>IF(I59=0,"",I57/I59*100)</f>
        <v/>
      </c>
    </row>
    <row r="58" spans="1:10" ht="36.75" customHeight="1" x14ac:dyDescent="0.2">
      <c r="A58" s="125"/>
      <c r="B58" s="130" t="s">
        <v>72</v>
      </c>
      <c r="C58" s="192" t="s">
        <v>28</v>
      </c>
      <c r="D58" s="193"/>
      <c r="E58" s="193"/>
      <c r="F58" s="136" t="s">
        <v>72</v>
      </c>
      <c r="G58" s="137"/>
      <c r="H58" s="137"/>
      <c r="I58" s="137">
        <f>'0 1 Naklady'!G11</f>
        <v>0</v>
      </c>
      <c r="J58" s="134" t="str">
        <f>IF(I59=0,"",I58/I59*100)</f>
        <v/>
      </c>
    </row>
    <row r="59" spans="1:10" ht="25.5" customHeight="1" x14ac:dyDescent="0.2">
      <c r="A59" s="126"/>
      <c r="B59" s="131" t="s">
        <v>1</v>
      </c>
      <c r="C59" s="132"/>
      <c r="D59" s="133"/>
      <c r="E59" s="133"/>
      <c r="F59" s="138"/>
      <c r="G59" s="139"/>
      <c r="H59" s="139"/>
      <c r="I59" s="139">
        <f>SUM(I52:I58)</f>
        <v>0</v>
      </c>
      <c r="J59" s="135">
        <f>SUM(J52:J58)</f>
        <v>0</v>
      </c>
    </row>
    <row r="60" spans="1:10" x14ac:dyDescent="0.2">
      <c r="F60" s="88"/>
      <c r="G60" s="88"/>
      <c r="H60" s="88"/>
      <c r="I60" s="88"/>
      <c r="J60" s="89"/>
    </row>
    <row r="61" spans="1:10" x14ac:dyDescent="0.2">
      <c r="F61" s="88"/>
      <c r="G61" s="88"/>
      <c r="H61" s="88"/>
      <c r="I61" s="88"/>
      <c r="J61" s="89"/>
    </row>
    <row r="62" spans="1:10" x14ac:dyDescent="0.2">
      <c r="F62" s="88"/>
      <c r="G62" s="88"/>
      <c r="H62" s="88"/>
      <c r="I62" s="88"/>
      <c r="J62" s="89"/>
    </row>
  </sheetData>
  <sheetProtection algorithmName="SHA-512" hashValue="qPu5viAYgLRexxUlX0oKQphqw2Mpjlk2HWWQs3Gd+HTVM/BYLRslGqeyu9KgOkK92wMdKQddJRW7xPRdJ6O7Cg==" saltValue="v9DnMOyPkMFVke8+1Ete2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55:E55"/>
    <mergeCell ref="C56:E56"/>
    <mergeCell ref="C57:E57"/>
    <mergeCell ref="C58:E58"/>
    <mergeCell ref="C44:E44"/>
    <mergeCell ref="B45:E45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50" t="s">
        <v>7</v>
      </c>
      <c r="B2" s="49"/>
      <c r="C2" s="245"/>
      <c r="D2" s="245"/>
      <c r="E2" s="245"/>
      <c r="F2" s="245"/>
      <c r="G2" s="246"/>
    </row>
    <row r="3" spans="1:7" ht="24.95" customHeight="1" x14ac:dyDescent="0.2">
      <c r="A3" s="50" t="s">
        <v>8</v>
      </c>
      <c r="B3" s="49"/>
      <c r="C3" s="245"/>
      <c r="D3" s="245"/>
      <c r="E3" s="245"/>
      <c r="F3" s="245"/>
      <c r="G3" s="246"/>
    </row>
    <row r="4" spans="1:7" ht="24.95" customHeight="1" x14ac:dyDescent="0.2">
      <c r="A4" s="50" t="s">
        <v>9</v>
      </c>
      <c r="B4" s="49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sheetProtection algorithmName="SHA-512" hashValue="08+Kr1erV6bdKNsl8bZF4Ww4B59JjWHYUNXsfc+uvQZAvAlSn+YvhOH563WAKciK95flRJESQ5bvnfC8cyLsdA==" saltValue="PwTeoQ6NPEZ1ca7rObjyH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view="pageBreakPreview" zoomScale="60" zoomScaleNormal="100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3" customWidth="1"/>
    <col min="3" max="3" width="63.28515625" style="123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7" t="s">
        <v>73</v>
      </c>
      <c r="B1" s="247"/>
      <c r="C1" s="247"/>
      <c r="D1" s="247"/>
      <c r="E1" s="247"/>
      <c r="F1" s="247"/>
      <c r="G1" s="247"/>
      <c r="AG1" t="s">
        <v>74</v>
      </c>
    </row>
    <row r="2" spans="1:60" ht="25.15" customHeight="1" x14ac:dyDescent="0.2">
      <c r="A2" s="141" t="s">
        <v>7</v>
      </c>
      <c r="B2" s="49" t="s">
        <v>43</v>
      </c>
      <c r="C2" s="248" t="s">
        <v>44</v>
      </c>
      <c r="D2" s="249"/>
      <c r="E2" s="249"/>
      <c r="F2" s="249"/>
      <c r="G2" s="250"/>
      <c r="AG2" t="s">
        <v>75</v>
      </c>
    </row>
    <row r="3" spans="1:60" ht="25.15" customHeight="1" x14ac:dyDescent="0.2">
      <c r="A3" s="141" t="s">
        <v>8</v>
      </c>
      <c r="B3" s="49" t="s">
        <v>76</v>
      </c>
      <c r="C3" s="248" t="s">
        <v>54</v>
      </c>
      <c r="D3" s="249"/>
      <c r="E3" s="249"/>
      <c r="F3" s="249"/>
      <c r="G3" s="250"/>
      <c r="AC3" s="123" t="s">
        <v>77</v>
      </c>
      <c r="AG3" t="s">
        <v>78</v>
      </c>
    </row>
    <row r="4" spans="1:60" ht="25.15" customHeight="1" x14ac:dyDescent="0.2">
      <c r="A4" s="142" t="s">
        <v>9</v>
      </c>
      <c r="B4" s="143" t="s">
        <v>53</v>
      </c>
      <c r="C4" s="251" t="s">
        <v>54</v>
      </c>
      <c r="D4" s="252"/>
      <c r="E4" s="252"/>
      <c r="F4" s="252"/>
      <c r="G4" s="253"/>
      <c r="AG4" t="s">
        <v>79</v>
      </c>
    </row>
    <row r="5" spans="1:60" x14ac:dyDescent="0.2">
      <c r="D5" s="10"/>
    </row>
    <row r="6" spans="1:60" ht="38.25" x14ac:dyDescent="0.2">
      <c r="A6" s="145" t="s">
        <v>80</v>
      </c>
      <c r="B6" s="147" t="s">
        <v>81</v>
      </c>
      <c r="C6" s="147" t="s">
        <v>82</v>
      </c>
      <c r="D6" s="146" t="s">
        <v>83</v>
      </c>
      <c r="E6" s="145" t="s">
        <v>84</v>
      </c>
      <c r="F6" s="144" t="s">
        <v>85</v>
      </c>
      <c r="G6" s="145" t="s">
        <v>29</v>
      </c>
      <c r="H6" s="148" t="s">
        <v>30</v>
      </c>
      <c r="I6" s="148" t="s">
        <v>86</v>
      </c>
      <c r="J6" s="148" t="s">
        <v>31</v>
      </c>
      <c r="K6" s="148" t="s">
        <v>87</v>
      </c>
      <c r="L6" s="148" t="s">
        <v>88</v>
      </c>
      <c r="M6" s="148" t="s">
        <v>89</v>
      </c>
      <c r="N6" s="148" t="s">
        <v>90</v>
      </c>
      <c r="O6" s="148" t="s">
        <v>91</v>
      </c>
      <c r="P6" s="148" t="s">
        <v>92</v>
      </c>
      <c r="Q6" s="148" t="s">
        <v>93</v>
      </c>
      <c r="R6" s="148" t="s">
        <v>94</v>
      </c>
      <c r="S6" s="148" t="s">
        <v>95</v>
      </c>
      <c r="T6" s="148" t="s">
        <v>96</v>
      </c>
      <c r="U6" s="148" t="s">
        <v>97</v>
      </c>
      <c r="V6" s="148" t="s">
        <v>98</v>
      </c>
      <c r="W6" s="148" t="s">
        <v>99</v>
      </c>
      <c r="X6" s="148" t="s">
        <v>100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0" t="s">
        <v>101</v>
      </c>
      <c r="B8" s="161" t="s">
        <v>71</v>
      </c>
      <c r="C8" s="181" t="s">
        <v>27</v>
      </c>
      <c r="D8" s="162"/>
      <c r="E8" s="163"/>
      <c r="F8" s="164"/>
      <c r="G8" s="164">
        <f>SUMIF(AG9:AG10,"&lt;&gt;NOR",G9:G10)</f>
        <v>0</v>
      </c>
      <c r="H8" s="164"/>
      <c r="I8" s="164">
        <f>SUM(I9:I10)</f>
        <v>0</v>
      </c>
      <c r="J8" s="164"/>
      <c r="K8" s="164">
        <f>SUM(K9:K10)</f>
        <v>0</v>
      </c>
      <c r="L8" s="164"/>
      <c r="M8" s="164">
        <f>SUM(M9:M10)</f>
        <v>0</v>
      </c>
      <c r="N8" s="164"/>
      <c r="O8" s="164">
        <f>SUM(O9:O10)</f>
        <v>0</v>
      </c>
      <c r="P8" s="164"/>
      <c r="Q8" s="164">
        <f>SUM(Q9:Q10)</f>
        <v>0</v>
      </c>
      <c r="R8" s="164"/>
      <c r="S8" s="164"/>
      <c r="T8" s="165"/>
      <c r="U8" s="159"/>
      <c r="V8" s="159">
        <f>SUM(V9:V10)</f>
        <v>0</v>
      </c>
      <c r="W8" s="159"/>
      <c r="X8" s="159"/>
      <c r="AG8" t="s">
        <v>102</v>
      </c>
    </row>
    <row r="9" spans="1:60" outlineLevel="1" x14ac:dyDescent="0.2">
      <c r="A9" s="173">
        <v>1</v>
      </c>
      <c r="B9" s="174" t="s">
        <v>103</v>
      </c>
      <c r="C9" s="182" t="s">
        <v>104</v>
      </c>
      <c r="D9" s="175" t="s">
        <v>105</v>
      </c>
      <c r="E9" s="176">
        <v>1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8">
        <v>0</v>
      </c>
      <c r="O9" s="178">
        <f>ROUND(E9*N9,2)</f>
        <v>0</v>
      </c>
      <c r="P9" s="178">
        <v>0</v>
      </c>
      <c r="Q9" s="178">
        <f>ROUND(E9*P9,2)</f>
        <v>0</v>
      </c>
      <c r="R9" s="178"/>
      <c r="S9" s="178" t="s">
        <v>106</v>
      </c>
      <c r="T9" s="179" t="s">
        <v>107</v>
      </c>
      <c r="U9" s="158">
        <v>0</v>
      </c>
      <c r="V9" s="158">
        <f>ROUND(E9*U9,2)</f>
        <v>0</v>
      </c>
      <c r="W9" s="158"/>
      <c r="X9" s="158" t="s">
        <v>108</v>
      </c>
      <c r="Y9" s="149"/>
      <c r="Z9" s="149"/>
      <c r="AA9" s="149"/>
      <c r="AB9" s="149"/>
      <c r="AC9" s="149"/>
      <c r="AD9" s="149"/>
      <c r="AE9" s="149"/>
      <c r="AF9" s="149"/>
      <c r="AG9" s="149" t="s">
        <v>109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73">
        <v>2</v>
      </c>
      <c r="B10" s="174" t="s">
        <v>110</v>
      </c>
      <c r="C10" s="182" t="s">
        <v>111</v>
      </c>
      <c r="D10" s="175" t="s">
        <v>105</v>
      </c>
      <c r="E10" s="176">
        <v>1</v>
      </c>
      <c r="F10" s="177"/>
      <c r="G10" s="178">
        <f>ROUND(E10*F10,2)</f>
        <v>0</v>
      </c>
      <c r="H10" s="177"/>
      <c r="I10" s="178">
        <f>ROUND(E10*H10,2)</f>
        <v>0</v>
      </c>
      <c r="J10" s="177"/>
      <c r="K10" s="178">
        <f>ROUND(E10*J10,2)</f>
        <v>0</v>
      </c>
      <c r="L10" s="178">
        <v>21</v>
      </c>
      <c r="M10" s="178">
        <f>G10*(1+L10/100)</f>
        <v>0</v>
      </c>
      <c r="N10" s="178">
        <v>0</v>
      </c>
      <c r="O10" s="178">
        <f>ROUND(E10*N10,2)</f>
        <v>0</v>
      </c>
      <c r="P10" s="178">
        <v>0</v>
      </c>
      <c r="Q10" s="178">
        <f>ROUND(E10*P10,2)</f>
        <v>0</v>
      </c>
      <c r="R10" s="178"/>
      <c r="S10" s="178" t="s">
        <v>106</v>
      </c>
      <c r="T10" s="179" t="s">
        <v>107</v>
      </c>
      <c r="U10" s="158">
        <v>0</v>
      </c>
      <c r="V10" s="158">
        <f>ROUND(E10*U10,2)</f>
        <v>0</v>
      </c>
      <c r="W10" s="158"/>
      <c r="X10" s="158" t="s">
        <v>108</v>
      </c>
      <c r="Y10" s="149"/>
      <c r="Z10" s="149"/>
      <c r="AA10" s="149"/>
      <c r="AB10" s="149"/>
      <c r="AC10" s="149"/>
      <c r="AD10" s="149"/>
      <c r="AE10" s="149"/>
      <c r="AF10" s="149"/>
      <c r="AG10" s="149" t="s">
        <v>109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x14ac:dyDescent="0.2">
      <c r="A11" s="160" t="s">
        <v>101</v>
      </c>
      <c r="B11" s="161" t="s">
        <v>72</v>
      </c>
      <c r="C11" s="181" t="s">
        <v>28</v>
      </c>
      <c r="D11" s="162"/>
      <c r="E11" s="163"/>
      <c r="F11" s="164"/>
      <c r="G11" s="164">
        <f>SUMIF(AG12:AG12,"&lt;&gt;NOR",G12:G12)</f>
        <v>0</v>
      </c>
      <c r="H11" s="164"/>
      <c r="I11" s="164">
        <f>SUM(I12:I12)</f>
        <v>0</v>
      </c>
      <c r="J11" s="164"/>
      <c r="K11" s="164">
        <f>SUM(K12:K12)</f>
        <v>0</v>
      </c>
      <c r="L11" s="164"/>
      <c r="M11" s="164">
        <f>SUM(M12:M12)</f>
        <v>0</v>
      </c>
      <c r="N11" s="164"/>
      <c r="O11" s="164">
        <f>SUM(O12:O12)</f>
        <v>0</v>
      </c>
      <c r="P11" s="164"/>
      <c r="Q11" s="164">
        <f>SUM(Q12:Q12)</f>
        <v>0</v>
      </c>
      <c r="R11" s="164"/>
      <c r="S11" s="164"/>
      <c r="T11" s="165"/>
      <c r="U11" s="159"/>
      <c r="V11" s="159">
        <f>SUM(V12:V12)</f>
        <v>0</v>
      </c>
      <c r="W11" s="159"/>
      <c r="X11" s="159"/>
      <c r="AG11" t="s">
        <v>102</v>
      </c>
    </row>
    <row r="12" spans="1:60" outlineLevel="1" x14ac:dyDescent="0.2">
      <c r="A12" s="166">
        <v>3</v>
      </c>
      <c r="B12" s="167" t="s">
        <v>112</v>
      </c>
      <c r="C12" s="183" t="s">
        <v>113</v>
      </c>
      <c r="D12" s="168" t="s">
        <v>105</v>
      </c>
      <c r="E12" s="169">
        <v>1</v>
      </c>
      <c r="F12" s="170"/>
      <c r="G12" s="171">
        <f>ROUND(E12*F12,2)</f>
        <v>0</v>
      </c>
      <c r="H12" s="170"/>
      <c r="I12" s="171">
        <f>ROUND(E12*H12,2)</f>
        <v>0</v>
      </c>
      <c r="J12" s="170"/>
      <c r="K12" s="171">
        <f>ROUND(E12*J12,2)</f>
        <v>0</v>
      </c>
      <c r="L12" s="171">
        <v>21</v>
      </c>
      <c r="M12" s="171">
        <f>G12*(1+L12/100)</f>
        <v>0</v>
      </c>
      <c r="N12" s="171">
        <v>0</v>
      </c>
      <c r="O12" s="171">
        <f>ROUND(E12*N12,2)</f>
        <v>0</v>
      </c>
      <c r="P12" s="171">
        <v>0</v>
      </c>
      <c r="Q12" s="171">
        <f>ROUND(E12*P12,2)</f>
        <v>0</v>
      </c>
      <c r="R12" s="171"/>
      <c r="S12" s="171" t="s">
        <v>106</v>
      </c>
      <c r="T12" s="172" t="s">
        <v>107</v>
      </c>
      <c r="U12" s="158">
        <v>0</v>
      </c>
      <c r="V12" s="158">
        <f>ROUND(E12*U12,2)</f>
        <v>0</v>
      </c>
      <c r="W12" s="158"/>
      <c r="X12" s="158" t="s">
        <v>108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109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x14ac:dyDescent="0.2">
      <c r="A13" s="3"/>
      <c r="B13" s="4"/>
      <c r="C13" s="184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AE13">
        <v>15</v>
      </c>
      <c r="AF13">
        <v>21</v>
      </c>
      <c r="AG13" t="s">
        <v>88</v>
      </c>
    </row>
    <row r="14" spans="1:60" x14ac:dyDescent="0.2">
      <c r="A14" s="152"/>
      <c r="B14" s="153" t="s">
        <v>29</v>
      </c>
      <c r="C14" s="185"/>
      <c r="D14" s="154"/>
      <c r="E14" s="155"/>
      <c r="F14" s="155"/>
      <c r="G14" s="180">
        <f>G8+G11</f>
        <v>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AE14">
        <f>SUMIF(L7:L12,AE13,G7:G12)</f>
        <v>0</v>
      </c>
      <c r="AF14">
        <f>SUMIF(L7:L12,AF13,G7:G12)</f>
        <v>0</v>
      </c>
      <c r="AG14" t="s">
        <v>114</v>
      </c>
    </row>
    <row r="15" spans="1:60" x14ac:dyDescent="0.2">
      <c r="C15" s="186"/>
      <c r="D15" s="10"/>
      <c r="AG15" t="s">
        <v>115</v>
      </c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alXLGBoL0NfZS/GWN3+gTHVeJ72D2hWnsDx7EWglegrTp3wWbUa0tfazrYeIeuQhkiAxh1wM+6j47cr4A5k7yw==" saltValue="gIZcVOe3I2mYuqJDHn1aVA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view="pageBreakPreview" zoomScale="60" zoomScaleNormal="100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3" customWidth="1"/>
    <col min="3" max="3" width="63.28515625" style="123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7" t="s">
        <v>116</v>
      </c>
      <c r="B1" s="247"/>
      <c r="C1" s="247"/>
      <c r="D1" s="247"/>
      <c r="E1" s="247"/>
      <c r="F1" s="247"/>
      <c r="G1" s="247"/>
      <c r="AG1" t="s">
        <v>74</v>
      </c>
    </row>
    <row r="2" spans="1:60" ht="25.15" customHeight="1" x14ac:dyDescent="0.2">
      <c r="A2" s="141" t="s">
        <v>7</v>
      </c>
      <c r="B2" s="49" t="s">
        <v>43</v>
      </c>
      <c r="C2" s="248" t="s">
        <v>44</v>
      </c>
      <c r="D2" s="249"/>
      <c r="E2" s="249"/>
      <c r="F2" s="249"/>
      <c r="G2" s="250"/>
      <c r="AG2" t="s">
        <v>75</v>
      </c>
    </row>
    <row r="3" spans="1:60" ht="25.15" customHeight="1" x14ac:dyDescent="0.2">
      <c r="A3" s="141" t="s">
        <v>8</v>
      </c>
      <c r="B3" s="49" t="s">
        <v>56</v>
      </c>
      <c r="C3" s="248" t="s">
        <v>57</v>
      </c>
      <c r="D3" s="249"/>
      <c r="E3" s="249"/>
      <c r="F3" s="249"/>
      <c r="G3" s="250"/>
      <c r="AC3" s="123" t="s">
        <v>75</v>
      </c>
      <c r="AG3" t="s">
        <v>78</v>
      </c>
    </row>
    <row r="4" spans="1:60" ht="25.15" customHeight="1" x14ac:dyDescent="0.2">
      <c r="A4" s="142" t="s">
        <v>9</v>
      </c>
      <c r="B4" s="143" t="s">
        <v>53</v>
      </c>
      <c r="C4" s="251" t="s">
        <v>57</v>
      </c>
      <c r="D4" s="252"/>
      <c r="E4" s="252"/>
      <c r="F4" s="252"/>
      <c r="G4" s="253"/>
      <c r="AG4" t="s">
        <v>79</v>
      </c>
    </row>
    <row r="5" spans="1:60" x14ac:dyDescent="0.2">
      <c r="D5" s="10"/>
    </row>
    <row r="6" spans="1:60" ht="38.25" x14ac:dyDescent="0.2">
      <c r="A6" s="145" t="s">
        <v>80</v>
      </c>
      <c r="B6" s="147" t="s">
        <v>81</v>
      </c>
      <c r="C6" s="147" t="s">
        <v>82</v>
      </c>
      <c r="D6" s="146" t="s">
        <v>83</v>
      </c>
      <c r="E6" s="145" t="s">
        <v>84</v>
      </c>
      <c r="F6" s="144" t="s">
        <v>85</v>
      </c>
      <c r="G6" s="145" t="s">
        <v>29</v>
      </c>
      <c r="H6" s="148" t="s">
        <v>30</v>
      </c>
      <c r="I6" s="148" t="s">
        <v>86</v>
      </c>
      <c r="J6" s="148" t="s">
        <v>31</v>
      </c>
      <c r="K6" s="148" t="s">
        <v>87</v>
      </c>
      <c r="L6" s="148" t="s">
        <v>88</v>
      </c>
      <c r="M6" s="148" t="s">
        <v>89</v>
      </c>
      <c r="N6" s="148" t="s">
        <v>90</v>
      </c>
      <c r="O6" s="148" t="s">
        <v>91</v>
      </c>
      <c r="P6" s="148" t="s">
        <v>92</v>
      </c>
      <c r="Q6" s="148" t="s">
        <v>93</v>
      </c>
      <c r="R6" s="148" t="s">
        <v>94</v>
      </c>
      <c r="S6" s="148" t="s">
        <v>95</v>
      </c>
      <c r="T6" s="148" t="s">
        <v>96</v>
      </c>
      <c r="U6" s="148" t="s">
        <v>97</v>
      </c>
      <c r="V6" s="148" t="s">
        <v>98</v>
      </c>
      <c r="W6" s="148" t="s">
        <v>99</v>
      </c>
      <c r="X6" s="148" t="s">
        <v>100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0" t="s">
        <v>101</v>
      </c>
      <c r="B8" s="161" t="s">
        <v>53</v>
      </c>
      <c r="C8" s="181" t="s">
        <v>62</v>
      </c>
      <c r="D8" s="162"/>
      <c r="E8" s="163"/>
      <c r="F8" s="164"/>
      <c r="G8" s="164">
        <f>SUMIF(AG9:AG47,"&lt;&gt;NOR",G9:G47)</f>
        <v>0</v>
      </c>
      <c r="H8" s="164"/>
      <c r="I8" s="164">
        <f>SUM(I9:I47)</f>
        <v>0</v>
      </c>
      <c r="J8" s="164"/>
      <c r="K8" s="164">
        <f>SUM(K9:K47)</f>
        <v>0</v>
      </c>
      <c r="L8" s="164"/>
      <c r="M8" s="164">
        <f>SUM(M9:M47)</f>
        <v>0</v>
      </c>
      <c r="N8" s="164"/>
      <c r="O8" s="164">
        <f>SUM(O9:O47)</f>
        <v>24.77</v>
      </c>
      <c r="P8" s="164"/>
      <c r="Q8" s="164">
        <f>SUM(Q9:Q47)</f>
        <v>0</v>
      </c>
      <c r="R8" s="164"/>
      <c r="S8" s="164"/>
      <c r="T8" s="165"/>
      <c r="U8" s="159"/>
      <c r="V8" s="159">
        <f>SUM(V9:V47)</f>
        <v>127.06</v>
      </c>
      <c r="W8" s="159"/>
      <c r="X8" s="159"/>
      <c r="AG8" t="s">
        <v>102</v>
      </c>
    </row>
    <row r="9" spans="1:60" outlineLevel="1" x14ac:dyDescent="0.2">
      <c r="A9" s="166">
        <v>1</v>
      </c>
      <c r="B9" s="167" t="s">
        <v>117</v>
      </c>
      <c r="C9" s="183" t="s">
        <v>118</v>
      </c>
      <c r="D9" s="168" t="s">
        <v>119</v>
      </c>
      <c r="E9" s="169">
        <v>37.44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1" t="s">
        <v>120</v>
      </c>
      <c r="S9" s="171" t="s">
        <v>106</v>
      </c>
      <c r="T9" s="172" t="s">
        <v>106</v>
      </c>
      <c r="U9" s="158">
        <v>0.36499999999999999</v>
      </c>
      <c r="V9" s="158">
        <f>ROUND(E9*U9,2)</f>
        <v>13.67</v>
      </c>
      <c r="W9" s="158"/>
      <c r="X9" s="158" t="s">
        <v>121</v>
      </c>
      <c r="Y9" s="149"/>
      <c r="Z9" s="149"/>
      <c r="AA9" s="149"/>
      <c r="AB9" s="149"/>
      <c r="AC9" s="149"/>
      <c r="AD9" s="149"/>
      <c r="AE9" s="149"/>
      <c r="AF9" s="149"/>
      <c r="AG9" s="149" t="s">
        <v>122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ht="33.75" outlineLevel="1" x14ac:dyDescent="0.2">
      <c r="A10" s="156"/>
      <c r="B10" s="157"/>
      <c r="C10" s="254" t="s">
        <v>123</v>
      </c>
      <c r="D10" s="255"/>
      <c r="E10" s="255"/>
      <c r="F10" s="255"/>
      <c r="G10" s="25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9"/>
      <c r="Z10" s="149"/>
      <c r="AA10" s="149"/>
      <c r="AB10" s="149"/>
      <c r="AC10" s="149"/>
      <c r="AD10" s="149"/>
      <c r="AE10" s="149"/>
      <c r="AF10" s="149"/>
      <c r="AG10" s="149" t="s">
        <v>124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89" t="str">
        <f>C10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56"/>
      <c r="B11" s="157"/>
      <c r="C11" s="190" t="s">
        <v>125</v>
      </c>
      <c r="D11" s="187"/>
      <c r="E11" s="188">
        <v>37.44</v>
      </c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9"/>
      <c r="Z11" s="149"/>
      <c r="AA11" s="149"/>
      <c r="AB11" s="149"/>
      <c r="AC11" s="149"/>
      <c r="AD11" s="149"/>
      <c r="AE11" s="149"/>
      <c r="AF11" s="149"/>
      <c r="AG11" s="149" t="s">
        <v>126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66">
        <v>2</v>
      </c>
      <c r="B12" s="167" t="s">
        <v>127</v>
      </c>
      <c r="C12" s="183" t="s">
        <v>128</v>
      </c>
      <c r="D12" s="168" t="s">
        <v>119</v>
      </c>
      <c r="E12" s="169">
        <v>37.44</v>
      </c>
      <c r="F12" s="170"/>
      <c r="G12" s="171">
        <f>ROUND(E12*F12,2)</f>
        <v>0</v>
      </c>
      <c r="H12" s="170"/>
      <c r="I12" s="171">
        <f>ROUND(E12*H12,2)</f>
        <v>0</v>
      </c>
      <c r="J12" s="170"/>
      <c r="K12" s="171">
        <f>ROUND(E12*J12,2)</f>
        <v>0</v>
      </c>
      <c r="L12" s="171">
        <v>21</v>
      </c>
      <c r="M12" s="171">
        <f>G12*(1+L12/100)</f>
        <v>0</v>
      </c>
      <c r="N12" s="171">
        <v>0</v>
      </c>
      <c r="O12" s="171">
        <f>ROUND(E12*N12,2)</f>
        <v>0</v>
      </c>
      <c r="P12" s="171">
        <v>0</v>
      </c>
      <c r="Q12" s="171">
        <f>ROUND(E12*P12,2)</f>
        <v>0</v>
      </c>
      <c r="R12" s="171" t="s">
        <v>120</v>
      </c>
      <c r="S12" s="171" t="s">
        <v>106</v>
      </c>
      <c r="T12" s="172" t="s">
        <v>106</v>
      </c>
      <c r="U12" s="158">
        <v>8.4000000000000005E-2</v>
      </c>
      <c r="V12" s="158">
        <f>ROUND(E12*U12,2)</f>
        <v>3.14</v>
      </c>
      <c r="W12" s="158"/>
      <c r="X12" s="158" t="s">
        <v>121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122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ht="33.75" outlineLevel="1" x14ac:dyDescent="0.2">
      <c r="A13" s="156"/>
      <c r="B13" s="157"/>
      <c r="C13" s="254" t="s">
        <v>123</v>
      </c>
      <c r="D13" s="255"/>
      <c r="E13" s="255"/>
      <c r="F13" s="255"/>
      <c r="G13" s="255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9"/>
      <c r="Z13" s="149"/>
      <c r="AA13" s="149"/>
      <c r="AB13" s="149"/>
      <c r="AC13" s="149"/>
      <c r="AD13" s="149"/>
      <c r="AE13" s="149"/>
      <c r="AF13" s="149"/>
      <c r="AG13" s="149" t="s">
        <v>124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89" t="str">
        <f>C13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6"/>
      <c r="B14" s="157"/>
      <c r="C14" s="190" t="s">
        <v>129</v>
      </c>
      <c r="D14" s="187"/>
      <c r="E14" s="188">
        <v>37.44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9"/>
      <c r="Z14" s="149"/>
      <c r="AA14" s="149"/>
      <c r="AB14" s="149"/>
      <c r="AC14" s="149"/>
      <c r="AD14" s="149"/>
      <c r="AE14" s="149"/>
      <c r="AF14" s="149"/>
      <c r="AG14" s="149" t="s">
        <v>126</v>
      </c>
      <c r="AH14" s="149">
        <v>5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ht="22.5" outlineLevel="1" x14ac:dyDescent="0.2">
      <c r="A15" s="166">
        <v>3</v>
      </c>
      <c r="B15" s="167" t="s">
        <v>130</v>
      </c>
      <c r="C15" s="183" t="s">
        <v>131</v>
      </c>
      <c r="D15" s="168" t="s">
        <v>119</v>
      </c>
      <c r="E15" s="169">
        <v>13.31</v>
      </c>
      <c r="F15" s="170"/>
      <c r="G15" s="171">
        <f>ROUND(E15*F15,2)</f>
        <v>0</v>
      </c>
      <c r="H15" s="170"/>
      <c r="I15" s="171">
        <f>ROUND(E15*H15,2)</f>
        <v>0</v>
      </c>
      <c r="J15" s="170"/>
      <c r="K15" s="171">
        <f>ROUND(E15*J15,2)</f>
        <v>0</v>
      </c>
      <c r="L15" s="171">
        <v>21</v>
      </c>
      <c r="M15" s="171">
        <f>G15*(1+L15/100)</f>
        <v>0</v>
      </c>
      <c r="N15" s="171">
        <v>0</v>
      </c>
      <c r="O15" s="171">
        <f>ROUND(E15*N15,2)</f>
        <v>0</v>
      </c>
      <c r="P15" s="171">
        <v>0</v>
      </c>
      <c r="Q15" s="171">
        <f>ROUND(E15*P15,2)</f>
        <v>0</v>
      </c>
      <c r="R15" s="171" t="s">
        <v>120</v>
      </c>
      <c r="S15" s="171" t="s">
        <v>106</v>
      </c>
      <c r="T15" s="172" t="s">
        <v>106</v>
      </c>
      <c r="U15" s="158">
        <v>3.1309999999999998</v>
      </c>
      <c r="V15" s="158">
        <f>ROUND(E15*U15,2)</f>
        <v>41.67</v>
      </c>
      <c r="W15" s="158"/>
      <c r="X15" s="158" t="s">
        <v>121</v>
      </c>
      <c r="Y15" s="149"/>
      <c r="Z15" s="149"/>
      <c r="AA15" s="149"/>
      <c r="AB15" s="149"/>
      <c r="AC15" s="149"/>
      <c r="AD15" s="149"/>
      <c r="AE15" s="149"/>
      <c r="AF15" s="149"/>
      <c r="AG15" s="149" t="s">
        <v>122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ht="33.75" outlineLevel="1" x14ac:dyDescent="0.2">
      <c r="A16" s="156"/>
      <c r="B16" s="157"/>
      <c r="C16" s="254" t="s">
        <v>132</v>
      </c>
      <c r="D16" s="255"/>
      <c r="E16" s="255"/>
      <c r="F16" s="255"/>
      <c r="G16" s="25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9"/>
      <c r="Z16" s="149"/>
      <c r="AA16" s="149"/>
      <c r="AB16" s="149"/>
      <c r="AC16" s="149"/>
      <c r="AD16" s="149"/>
      <c r="AE16" s="149"/>
      <c r="AF16" s="149"/>
      <c r="AG16" s="149" t="s">
        <v>124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89" t="str">
        <f>C16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6"/>
      <c r="B17" s="157"/>
      <c r="C17" s="190" t="s">
        <v>133</v>
      </c>
      <c r="D17" s="187"/>
      <c r="E17" s="188">
        <v>13.31</v>
      </c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9"/>
      <c r="Z17" s="149"/>
      <c r="AA17" s="149"/>
      <c r="AB17" s="149"/>
      <c r="AC17" s="149"/>
      <c r="AD17" s="149"/>
      <c r="AE17" s="149"/>
      <c r="AF17" s="149"/>
      <c r="AG17" s="149" t="s">
        <v>126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ht="22.5" outlineLevel="1" x14ac:dyDescent="0.2">
      <c r="A18" s="166">
        <v>4</v>
      </c>
      <c r="B18" s="167" t="s">
        <v>134</v>
      </c>
      <c r="C18" s="183" t="s">
        <v>135</v>
      </c>
      <c r="D18" s="168" t="s">
        <v>119</v>
      </c>
      <c r="E18" s="169">
        <v>13.31</v>
      </c>
      <c r="F18" s="170"/>
      <c r="G18" s="171">
        <f>ROUND(E18*F18,2)</f>
        <v>0</v>
      </c>
      <c r="H18" s="170"/>
      <c r="I18" s="171">
        <f>ROUND(E18*H18,2)</f>
        <v>0</v>
      </c>
      <c r="J18" s="170"/>
      <c r="K18" s="171">
        <f>ROUND(E18*J18,2)</f>
        <v>0</v>
      </c>
      <c r="L18" s="171">
        <v>21</v>
      </c>
      <c r="M18" s="171">
        <f>G18*(1+L18/100)</f>
        <v>0</v>
      </c>
      <c r="N18" s="171">
        <v>0</v>
      </c>
      <c r="O18" s="171">
        <f>ROUND(E18*N18,2)</f>
        <v>0</v>
      </c>
      <c r="P18" s="171">
        <v>0</v>
      </c>
      <c r="Q18" s="171">
        <f>ROUND(E18*P18,2)</f>
        <v>0</v>
      </c>
      <c r="R18" s="171" t="s">
        <v>120</v>
      </c>
      <c r="S18" s="171" t="s">
        <v>106</v>
      </c>
      <c r="T18" s="172" t="s">
        <v>106</v>
      </c>
      <c r="U18" s="158">
        <v>0.47399999999999998</v>
      </c>
      <c r="V18" s="158">
        <f>ROUND(E18*U18,2)</f>
        <v>6.31</v>
      </c>
      <c r="W18" s="158"/>
      <c r="X18" s="158" t="s">
        <v>121</v>
      </c>
      <c r="Y18" s="149"/>
      <c r="Z18" s="149"/>
      <c r="AA18" s="149"/>
      <c r="AB18" s="149"/>
      <c r="AC18" s="149"/>
      <c r="AD18" s="149"/>
      <c r="AE18" s="149"/>
      <c r="AF18" s="149"/>
      <c r="AG18" s="149" t="s">
        <v>122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ht="33.75" outlineLevel="1" x14ac:dyDescent="0.2">
      <c r="A19" s="156"/>
      <c r="B19" s="157"/>
      <c r="C19" s="254" t="s">
        <v>132</v>
      </c>
      <c r="D19" s="255"/>
      <c r="E19" s="255"/>
      <c r="F19" s="255"/>
      <c r="G19" s="255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9"/>
      <c r="Z19" s="149"/>
      <c r="AA19" s="149"/>
      <c r="AB19" s="149"/>
      <c r="AC19" s="149"/>
      <c r="AD19" s="149"/>
      <c r="AE19" s="149"/>
      <c r="AF19" s="149"/>
      <c r="AG19" s="149" t="s">
        <v>124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89" t="str">
        <f>C19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6"/>
      <c r="B20" s="157"/>
      <c r="C20" s="190" t="s">
        <v>136</v>
      </c>
      <c r="D20" s="187"/>
      <c r="E20" s="188">
        <v>13.31</v>
      </c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9"/>
      <c r="Z20" s="149"/>
      <c r="AA20" s="149"/>
      <c r="AB20" s="149"/>
      <c r="AC20" s="149"/>
      <c r="AD20" s="149"/>
      <c r="AE20" s="149"/>
      <c r="AF20" s="149"/>
      <c r="AG20" s="149" t="s">
        <v>126</v>
      </c>
      <c r="AH20" s="149">
        <v>5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ht="22.5" outlineLevel="1" x14ac:dyDescent="0.2">
      <c r="A21" s="166">
        <v>5</v>
      </c>
      <c r="B21" s="167" t="s">
        <v>137</v>
      </c>
      <c r="C21" s="183" t="s">
        <v>138</v>
      </c>
      <c r="D21" s="168" t="s">
        <v>139</v>
      </c>
      <c r="E21" s="169">
        <v>22.17</v>
      </c>
      <c r="F21" s="170"/>
      <c r="G21" s="171">
        <f>ROUND(E21*F21,2)</f>
        <v>0</v>
      </c>
      <c r="H21" s="170"/>
      <c r="I21" s="171">
        <f>ROUND(E21*H21,2)</f>
        <v>0</v>
      </c>
      <c r="J21" s="170"/>
      <c r="K21" s="171">
        <f>ROUND(E21*J21,2)</f>
        <v>0</v>
      </c>
      <c r="L21" s="171">
        <v>21</v>
      </c>
      <c r="M21" s="171">
        <f>G21*(1+L21/100)</f>
        <v>0</v>
      </c>
      <c r="N21" s="171">
        <v>9.8999999999999999E-4</v>
      </c>
      <c r="O21" s="171">
        <f>ROUND(E21*N21,2)</f>
        <v>0.02</v>
      </c>
      <c r="P21" s="171">
        <v>0</v>
      </c>
      <c r="Q21" s="171">
        <f>ROUND(E21*P21,2)</f>
        <v>0</v>
      </c>
      <c r="R21" s="171" t="s">
        <v>120</v>
      </c>
      <c r="S21" s="171" t="s">
        <v>106</v>
      </c>
      <c r="T21" s="172" t="s">
        <v>106</v>
      </c>
      <c r="U21" s="158">
        <v>0.23599999999999999</v>
      </c>
      <c r="V21" s="158">
        <f>ROUND(E21*U21,2)</f>
        <v>5.23</v>
      </c>
      <c r="W21" s="158"/>
      <c r="X21" s="158" t="s">
        <v>121</v>
      </c>
      <c r="Y21" s="149"/>
      <c r="Z21" s="149"/>
      <c r="AA21" s="149"/>
      <c r="AB21" s="149"/>
      <c r="AC21" s="149"/>
      <c r="AD21" s="149"/>
      <c r="AE21" s="149"/>
      <c r="AF21" s="149"/>
      <c r="AG21" s="149" t="s">
        <v>122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56"/>
      <c r="B22" s="157"/>
      <c r="C22" s="254" t="s">
        <v>140</v>
      </c>
      <c r="D22" s="255"/>
      <c r="E22" s="255"/>
      <c r="F22" s="255"/>
      <c r="G22" s="255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9"/>
      <c r="Z22" s="149"/>
      <c r="AA22" s="149"/>
      <c r="AB22" s="149"/>
      <c r="AC22" s="149"/>
      <c r="AD22" s="149"/>
      <c r="AE22" s="149"/>
      <c r="AF22" s="149"/>
      <c r="AG22" s="149" t="s">
        <v>124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6"/>
      <c r="B23" s="157"/>
      <c r="C23" s="190" t="s">
        <v>141</v>
      </c>
      <c r="D23" s="187"/>
      <c r="E23" s="188">
        <v>22.17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9"/>
      <c r="Z23" s="149"/>
      <c r="AA23" s="149"/>
      <c r="AB23" s="149"/>
      <c r="AC23" s="149"/>
      <c r="AD23" s="149"/>
      <c r="AE23" s="149"/>
      <c r="AF23" s="149"/>
      <c r="AG23" s="149" t="s">
        <v>126</v>
      </c>
      <c r="AH23" s="149">
        <v>0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66">
        <v>6</v>
      </c>
      <c r="B24" s="167" t="s">
        <v>142</v>
      </c>
      <c r="C24" s="183" t="s">
        <v>143</v>
      </c>
      <c r="D24" s="168" t="s">
        <v>139</v>
      </c>
      <c r="E24" s="169">
        <v>22.17</v>
      </c>
      <c r="F24" s="170"/>
      <c r="G24" s="171">
        <f>ROUND(E24*F24,2)</f>
        <v>0</v>
      </c>
      <c r="H24" s="170"/>
      <c r="I24" s="171">
        <f>ROUND(E24*H24,2)</f>
        <v>0</v>
      </c>
      <c r="J24" s="170"/>
      <c r="K24" s="171">
        <f>ROUND(E24*J24,2)</f>
        <v>0</v>
      </c>
      <c r="L24" s="171">
        <v>21</v>
      </c>
      <c r="M24" s="171">
        <f>G24*(1+L24/100)</f>
        <v>0</v>
      </c>
      <c r="N24" s="171">
        <v>0</v>
      </c>
      <c r="O24" s="171">
        <f>ROUND(E24*N24,2)</f>
        <v>0</v>
      </c>
      <c r="P24" s="171">
        <v>0</v>
      </c>
      <c r="Q24" s="171">
        <f>ROUND(E24*P24,2)</f>
        <v>0</v>
      </c>
      <c r="R24" s="171" t="s">
        <v>120</v>
      </c>
      <c r="S24" s="171" t="s">
        <v>106</v>
      </c>
      <c r="T24" s="172" t="s">
        <v>106</v>
      </c>
      <c r="U24" s="158">
        <v>7.0000000000000007E-2</v>
      </c>
      <c r="V24" s="158">
        <f>ROUND(E24*U24,2)</f>
        <v>1.55</v>
      </c>
      <c r="W24" s="158"/>
      <c r="X24" s="158" t="s">
        <v>121</v>
      </c>
      <c r="Y24" s="149"/>
      <c r="Z24" s="149"/>
      <c r="AA24" s="149"/>
      <c r="AB24" s="149"/>
      <c r="AC24" s="149"/>
      <c r="AD24" s="149"/>
      <c r="AE24" s="149"/>
      <c r="AF24" s="149"/>
      <c r="AG24" s="149" t="s">
        <v>122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6"/>
      <c r="B25" s="157"/>
      <c r="C25" s="254" t="s">
        <v>144</v>
      </c>
      <c r="D25" s="255"/>
      <c r="E25" s="255"/>
      <c r="F25" s="255"/>
      <c r="G25" s="255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9"/>
      <c r="Z25" s="149"/>
      <c r="AA25" s="149"/>
      <c r="AB25" s="149"/>
      <c r="AC25" s="149"/>
      <c r="AD25" s="149"/>
      <c r="AE25" s="149"/>
      <c r="AF25" s="149"/>
      <c r="AG25" s="149" t="s">
        <v>124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56"/>
      <c r="B26" s="157"/>
      <c r="C26" s="190" t="s">
        <v>145</v>
      </c>
      <c r="D26" s="187"/>
      <c r="E26" s="188">
        <v>22.17</v>
      </c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9"/>
      <c r="Z26" s="149"/>
      <c r="AA26" s="149"/>
      <c r="AB26" s="149"/>
      <c r="AC26" s="149"/>
      <c r="AD26" s="149"/>
      <c r="AE26" s="149"/>
      <c r="AF26" s="149"/>
      <c r="AG26" s="149" t="s">
        <v>126</v>
      </c>
      <c r="AH26" s="149">
        <v>5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66">
        <v>7</v>
      </c>
      <c r="B27" s="167" t="s">
        <v>146</v>
      </c>
      <c r="C27" s="183" t="s">
        <v>147</v>
      </c>
      <c r="D27" s="168" t="s">
        <v>119</v>
      </c>
      <c r="E27" s="169">
        <v>37.44</v>
      </c>
      <c r="F27" s="170"/>
      <c r="G27" s="171">
        <f>ROUND(E27*F27,2)</f>
        <v>0</v>
      </c>
      <c r="H27" s="170"/>
      <c r="I27" s="171">
        <f>ROUND(E27*H27,2)</f>
        <v>0</v>
      </c>
      <c r="J27" s="170"/>
      <c r="K27" s="171">
        <f>ROUND(E27*J27,2)</f>
        <v>0</v>
      </c>
      <c r="L27" s="171">
        <v>21</v>
      </c>
      <c r="M27" s="171">
        <f>G27*(1+L27/100)</f>
        <v>0</v>
      </c>
      <c r="N27" s="171">
        <v>0</v>
      </c>
      <c r="O27" s="171">
        <f>ROUND(E27*N27,2)</f>
        <v>0</v>
      </c>
      <c r="P27" s="171">
        <v>0</v>
      </c>
      <c r="Q27" s="171">
        <f>ROUND(E27*P27,2)</f>
        <v>0</v>
      </c>
      <c r="R27" s="171" t="s">
        <v>120</v>
      </c>
      <c r="S27" s="171" t="s">
        <v>106</v>
      </c>
      <c r="T27" s="172" t="s">
        <v>106</v>
      </c>
      <c r="U27" s="158">
        <v>0.34499999999999997</v>
      </c>
      <c r="V27" s="158">
        <f>ROUND(E27*U27,2)</f>
        <v>12.92</v>
      </c>
      <c r="W27" s="158"/>
      <c r="X27" s="158" t="s">
        <v>121</v>
      </c>
      <c r="Y27" s="149"/>
      <c r="Z27" s="149"/>
      <c r="AA27" s="149"/>
      <c r="AB27" s="149"/>
      <c r="AC27" s="149"/>
      <c r="AD27" s="149"/>
      <c r="AE27" s="149"/>
      <c r="AF27" s="149"/>
      <c r="AG27" s="149" t="s">
        <v>122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6"/>
      <c r="B28" s="157"/>
      <c r="C28" s="254" t="s">
        <v>148</v>
      </c>
      <c r="D28" s="255"/>
      <c r="E28" s="255"/>
      <c r="F28" s="255"/>
      <c r="G28" s="255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49"/>
      <c r="Z28" s="149"/>
      <c r="AA28" s="149"/>
      <c r="AB28" s="149"/>
      <c r="AC28" s="149"/>
      <c r="AD28" s="149"/>
      <c r="AE28" s="149"/>
      <c r="AF28" s="149"/>
      <c r="AG28" s="149" t="s">
        <v>124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89" t="str">
        <f>C28</f>
        <v>bez naložení do dopravní nádoby, ale s vyprázdněním dopravní nádoby na hromadu nebo na dopravní prostředek,</v>
      </c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6"/>
      <c r="B29" s="157"/>
      <c r="C29" s="190" t="s">
        <v>129</v>
      </c>
      <c r="D29" s="187"/>
      <c r="E29" s="188">
        <v>37.44</v>
      </c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9"/>
      <c r="Z29" s="149"/>
      <c r="AA29" s="149"/>
      <c r="AB29" s="149"/>
      <c r="AC29" s="149"/>
      <c r="AD29" s="149"/>
      <c r="AE29" s="149"/>
      <c r="AF29" s="149"/>
      <c r="AG29" s="149" t="s">
        <v>126</v>
      </c>
      <c r="AH29" s="149">
        <v>5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ht="22.5" outlineLevel="1" x14ac:dyDescent="0.2">
      <c r="A30" s="166">
        <v>8</v>
      </c>
      <c r="B30" s="167" t="s">
        <v>149</v>
      </c>
      <c r="C30" s="183" t="s">
        <v>150</v>
      </c>
      <c r="D30" s="168" t="s">
        <v>119</v>
      </c>
      <c r="E30" s="169">
        <v>19.989999999999998</v>
      </c>
      <c r="F30" s="170"/>
      <c r="G30" s="171">
        <f>ROUND(E30*F30,2)</f>
        <v>0</v>
      </c>
      <c r="H30" s="170"/>
      <c r="I30" s="171">
        <f>ROUND(E30*H30,2)</f>
        <v>0</v>
      </c>
      <c r="J30" s="170"/>
      <c r="K30" s="171">
        <f>ROUND(E30*J30,2)</f>
        <v>0</v>
      </c>
      <c r="L30" s="171">
        <v>21</v>
      </c>
      <c r="M30" s="171">
        <f>G30*(1+L30/100)</f>
        <v>0</v>
      </c>
      <c r="N30" s="171">
        <v>0</v>
      </c>
      <c r="O30" s="171">
        <f>ROUND(E30*N30,2)</f>
        <v>0</v>
      </c>
      <c r="P30" s="171">
        <v>0</v>
      </c>
      <c r="Q30" s="171">
        <f>ROUND(E30*P30,2)</f>
        <v>0</v>
      </c>
      <c r="R30" s="171" t="s">
        <v>120</v>
      </c>
      <c r="S30" s="171" t="s">
        <v>106</v>
      </c>
      <c r="T30" s="172" t="s">
        <v>106</v>
      </c>
      <c r="U30" s="158">
        <v>1.0999999999999999E-2</v>
      </c>
      <c r="V30" s="158">
        <f>ROUND(E30*U30,2)</f>
        <v>0.22</v>
      </c>
      <c r="W30" s="158"/>
      <c r="X30" s="158" t="s">
        <v>121</v>
      </c>
      <c r="Y30" s="149"/>
      <c r="Z30" s="149"/>
      <c r="AA30" s="149"/>
      <c r="AB30" s="149"/>
      <c r="AC30" s="149"/>
      <c r="AD30" s="149"/>
      <c r="AE30" s="149"/>
      <c r="AF30" s="149"/>
      <c r="AG30" s="149" t="s">
        <v>122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6"/>
      <c r="B31" s="157"/>
      <c r="C31" s="254" t="s">
        <v>151</v>
      </c>
      <c r="D31" s="255"/>
      <c r="E31" s="255"/>
      <c r="F31" s="255"/>
      <c r="G31" s="255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9"/>
      <c r="Z31" s="149"/>
      <c r="AA31" s="149"/>
      <c r="AB31" s="149"/>
      <c r="AC31" s="149"/>
      <c r="AD31" s="149"/>
      <c r="AE31" s="149"/>
      <c r="AF31" s="149"/>
      <c r="AG31" s="149" t="s">
        <v>124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6"/>
      <c r="B32" s="157"/>
      <c r="C32" s="190" t="s">
        <v>129</v>
      </c>
      <c r="D32" s="187"/>
      <c r="E32" s="188">
        <v>37.44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9"/>
      <c r="Z32" s="149"/>
      <c r="AA32" s="149"/>
      <c r="AB32" s="149"/>
      <c r="AC32" s="149"/>
      <c r="AD32" s="149"/>
      <c r="AE32" s="149"/>
      <c r="AF32" s="149"/>
      <c r="AG32" s="149" t="s">
        <v>126</v>
      </c>
      <c r="AH32" s="149">
        <v>5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6"/>
      <c r="B33" s="157"/>
      <c r="C33" s="190" t="s">
        <v>136</v>
      </c>
      <c r="D33" s="187"/>
      <c r="E33" s="188">
        <v>13.31</v>
      </c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9"/>
      <c r="Z33" s="149"/>
      <c r="AA33" s="149"/>
      <c r="AB33" s="149"/>
      <c r="AC33" s="149"/>
      <c r="AD33" s="149"/>
      <c r="AE33" s="149"/>
      <c r="AF33" s="149"/>
      <c r="AG33" s="149" t="s">
        <v>126</v>
      </c>
      <c r="AH33" s="149">
        <v>5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56"/>
      <c r="B34" s="157"/>
      <c r="C34" s="190" t="s">
        <v>152</v>
      </c>
      <c r="D34" s="187"/>
      <c r="E34" s="188">
        <v>-30.76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9"/>
      <c r="Z34" s="149"/>
      <c r="AA34" s="149"/>
      <c r="AB34" s="149"/>
      <c r="AC34" s="149"/>
      <c r="AD34" s="149"/>
      <c r="AE34" s="149"/>
      <c r="AF34" s="149"/>
      <c r="AG34" s="149" t="s">
        <v>126</v>
      </c>
      <c r="AH34" s="149">
        <v>5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ht="33.75" outlineLevel="1" x14ac:dyDescent="0.2">
      <c r="A35" s="166">
        <v>9</v>
      </c>
      <c r="B35" s="167" t="s">
        <v>153</v>
      </c>
      <c r="C35" s="183" t="s">
        <v>154</v>
      </c>
      <c r="D35" s="168" t="s">
        <v>119</v>
      </c>
      <c r="E35" s="169">
        <v>99.95</v>
      </c>
      <c r="F35" s="170"/>
      <c r="G35" s="171">
        <f>ROUND(E35*F35,2)</f>
        <v>0</v>
      </c>
      <c r="H35" s="170"/>
      <c r="I35" s="171">
        <f>ROUND(E35*H35,2)</f>
        <v>0</v>
      </c>
      <c r="J35" s="170"/>
      <c r="K35" s="171">
        <f>ROUND(E35*J35,2)</f>
        <v>0</v>
      </c>
      <c r="L35" s="171">
        <v>21</v>
      </c>
      <c r="M35" s="171">
        <f>G35*(1+L35/100)</f>
        <v>0</v>
      </c>
      <c r="N35" s="171">
        <v>0</v>
      </c>
      <c r="O35" s="171">
        <f>ROUND(E35*N35,2)</f>
        <v>0</v>
      </c>
      <c r="P35" s="171">
        <v>0</v>
      </c>
      <c r="Q35" s="171">
        <f>ROUND(E35*P35,2)</f>
        <v>0</v>
      </c>
      <c r="R35" s="171" t="s">
        <v>120</v>
      </c>
      <c r="S35" s="171" t="s">
        <v>106</v>
      </c>
      <c r="T35" s="172" t="s">
        <v>106</v>
      </c>
      <c r="U35" s="158">
        <v>0</v>
      </c>
      <c r="V35" s="158">
        <f>ROUND(E35*U35,2)</f>
        <v>0</v>
      </c>
      <c r="W35" s="158"/>
      <c r="X35" s="158" t="s">
        <v>121</v>
      </c>
      <c r="Y35" s="149"/>
      <c r="Z35" s="149"/>
      <c r="AA35" s="149"/>
      <c r="AB35" s="149"/>
      <c r="AC35" s="149"/>
      <c r="AD35" s="149"/>
      <c r="AE35" s="149"/>
      <c r="AF35" s="149"/>
      <c r="AG35" s="149" t="s">
        <v>122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6"/>
      <c r="B36" s="157"/>
      <c r="C36" s="254" t="s">
        <v>151</v>
      </c>
      <c r="D36" s="255"/>
      <c r="E36" s="255"/>
      <c r="F36" s="255"/>
      <c r="G36" s="255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9"/>
      <c r="Z36" s="149"/>
      <c r="AA36" s="149"/>
      <c r="AB36" s="149"/>
      <c r="AC36" s="149"/>
      <c r="AD36" s="149"/>
      <c r="AE36" s="149"/>
      <c r="AF36" s="149"/>
      <c r="AG36" s="149" t="s">
        <v>124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56"/>
      <c r="B37" s="157"/>
      <c r="C37" s="190" t="s">
        <v>155</v>
      </c>
      <c r="D37" s="187"/>
      <c r="E37" s="188">
        <v>99.95</v>
      </c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49"/>
      <c r="Z37" s="149"/>
      <c r="AA37" s="149"/>
      <c r="AB37" s="149"/>
      <c r="AC37" s="149"/>
      <c r="AD37" s="149"/>
      <c r="AE37" s="149"/>
      <c r="AF37" s="149"/>
      <c r="AG37" s="149" t="s">
        <v>126</v>
      </c>
      <c r="AH37" s="149">
        <v>5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ht="22.5" outlineLevel="1" x14ac:dyDescent="0.2">
      <c r="A38" s="166">
        <v>10</v>
      </c>
      <c r="B38" s="167" t="s">
        <v>156</v>
      </c>
      <c r="C38" s="183" t="s">
        <v>157</v>
      </c>
      <c r="D38" s="168" t="s">
        <v>119</v>
      </c>
      <c r="E38" s="169">
        <v>19.989999999999998</v>
      </c>
      <c r="F38" s="170"/>
      <c r="G38" s="171">
        <f>ROUND(E38*F38,2)</f>
        <v>0</v>
      </c>
      <c r="H38" s="170"/>
      <c r="I38" s="171">
        <f>ROUND(E38*H38,2)</f>
        <v>0</v>
      </c>
      <c r="J38" s="170"/>
      <c r="K38" s="171">
        <f>ROUND(E38*J38,2)</f>
        <v>0</v>
      </c>
      <c r="L38" s="171">
        <v>21</v>
      </c>
      <c r="M38" s="171">
        <f>G38*(1+L38/100)</f>
        <v>0</v>
      </c>
      <c r="N38" s="171">
        <v>0</v>
      </c>
      <c r="O38" s="171">
        <f>ROUND(E38*N38,2)</f>
        <v>0</v>
      </c>
      <c r="P38" s="171">
        <v>0</v>
      </c>
      <c r="Q38" s="171">
        <f>ROUND(E38*P38,2)</f>
        <v>0</v>
      </c>
      <c r="R38" s="171" t="s">
        <v>120</v>
      </c>
      <c r="S38" s="171" t="s">
        <v>106</v>
      </c>
      <c r="T38" s="172" t="s">
        <v>106</v>
      </c>
      <c r="U38" s="158">
        <v>0.65200000000000002</v>
      </c>
      <c r="V38" s="158">
        <f>ROUND(E38*U38,2)</f>
        <v>13.03</v>
      </c>
      <c r="W38" s="158"/>
      <c r="X38" s="158" t="s">
        <v>121</v>
      </c>
      <c r="Y38" s="149"/>
      <c r="Z38" s="149"/>
      <c r="AA38" s="149"/>
      <c r="AB38" s="149"/>
      <c r="AC38" s="149"/>
      <c r="AD38" s="149"/>
      <c r="AE38" s="149"/>
      <c r="AF38" s="149"/>
      <c r="AG38" s="149" t="s">
        <v>122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6"/>
      <c r="B39" s="157"/>
      <c r="C39" s="190" t="s">
        <v>158</v>
      </c>
      <c r="D39" s="187"/>
      <c r="E39" s="188">
        <v>19.989999999999998</v>
      </c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49"/>
      <c r="Z39" s="149"/>
      <c r="AA39" s="149"/>
      <c r="AB39" s="149"/>
      <c r="AC39" s="149"/>
      <c r="AD39" s="149"/>
      <c r="AE39" s="149"/>
      <c r="AF39" s="149"/>
      <c r="AG39" s="149" t="s">
        <v>126</v>
      </c>
      <c r="AH39" s="149">
        <v>5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ht="22.5" outlineLevel="1" x14ac:dyDescent="0.2">
      <c r="A40" s="166">
        <v>11</v>
      </c>
      <c r="B40" s="167" t="s">
        <v>159</v>
      </c>
      <c r="C40" s="183" t="s">
        <v>160</v>
      </c>
      <c r="D40" s="168" t="s">
        <v>119</v>
      </c>
      <c r="E40" s="169">
        <v>30.76</v>
      </c>
      <c r="F40" s="170"/>
      <c r="G40" s="171">
        <f>ROUND(E40*F40,2)</f>
        <v>0</v>
      </c>
      <c r="H40" s="170"/>
      <c r="I40" s="171">
        <f>ROUND(E40*H40,2)</f>
        <v>0</v>
      </c>
      <c r="J40" s="170"/>
      <c r="K40" s="171">
        <f>ROUND(E40*J40,2)</f>
        <v>0</v>
      </c>
      <c r="L40" s="171">
        <v>21</v>
      </c>
      <c r="M40" s="171">
        <f>G40*(1+L40/100)</f>
        <v>0</v>
      </c>
      <c r="N40" s="171">
        <v>0</v>
      </c>
      <c r="O40" s="171">
        <f>ROUND(E40*N40,2)</f>
        <v>0</v>
      </c>
      <c r="P40" s="171">
        <v>0</v>
      </c>
      <c r="Q40" s="171">
        <f>ROUND(E40*P40,2)</f>
        <v>0</v>
      </c>
      <c r="R40" s="171" t="s">
        <v>120</v>
      </c>
      <c r="S40" s="171" t="s">
        <v>106</v>
      </c>
      <c r="T40" s="172" t="s">
        <v>106</v>
      </c>
      <c r="U40" s="158">
        <v>0.20200000000000001</v>
      </c>
      <c r="V40" s="158">
        <f>ROUND(E40*U40,2)</f>
        <v>6.21</v>
      </c>
      <c r="W40" s="158"/>
      <c r="X40" s="158" t="s">
        <v>121</v>
      </c>
      <c r="Y40" s="149"/>
      <c r="Z40" s="149"/>
      <c r="AA40" s="149"/>
      <c r="AB40" s="149"/>
      <c r="AC40" s="149"/>
      <c r="AD40" s="149"/>
      <c r="AE40" s="149"/>
      <c r="AF40" s="149"/>
      <c r="AG40" s="149" t="s">
        <v>122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6"/>
      <c r="B41" s="157"/>
      <c r="C41" s="254" t="s">
        <v>161</v>
      </c>
      <c r="D41" s="255"/>
      <c r="E41" s="255"/>
      <c r="F41" s="255"/>
      <c r="G41" s="255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9"/>
      <c r="Z41" s="149"/>
      <c r="AA41" s="149"/>
      <c r="AB41" s="149"/>
      <c r="AC41" s="149"/>
      <c r="AD41" s="149"/>
      <c r="AE41" s="149"/>
      <c r="AF41" s="149"/>
      <c r="AG41" s="149" t="s">
        <v>124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56"/>
      <c r="B42" s="157"/>
      <c r="C42" s="190" t="s">
        <v>162</v>
      </c>
      <c r="D42" s="187"/>
      <c r="E42" s="188">
        <v>30.76</v>
      </c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9"/>
      <c r="Z42" s="149"/>
      <c r="AA42" s="149"/>
      <c r="AB42" s="149"/>
      <c r="AC42" s="149"/>
      <c r="AD42" s="149"/>
      <c r="AE42" s="149"/>
      <c r="AF42" s="149"/>
      <c r="AG42" s="149" t="s">
        <v>126</v>
      </c>
      <c r="AH42" s="149">
        <v>0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66">
        <v>12</v>
      </c>
      <c r="B43" s="167" t="s">
        <v>163</v>
      </c>
      <c r="C43" s="183" t="s">
        <v>164</v>
      </c>
      <c r="D43" s="168" t="s">
        <v>119</v>
      </c>
      <c r="E43" s="169">
        <v>14.56</v>
      </c>
      <c r="F43" s="170"/>
      <c r="G43" s="171">
        <f>ROUND(E43*F43,2)</f>
        <v>0</v>
      </c>
      <c r="H43" s="170"/>
      <c r="I43" s="171">
        <f>ROUND(E43*H43,2)</f>
        <v>0</v>
      </c>
      <c r="J43" s="170"/>
      <c r="K43" s="171">
        <f>ROUND(E43*J43,2)</f>
        <v>0</v>
      </c>
      <c r="L43" s="171">
        <v>21</v>
      </c>
      <c r="M43" s="171">
        <f>G43*(1+L43/100)</f>
        <v>0</v>
      </c>
      <c r="N43" s="171">
        <v>1.7</v>
      </c>
      <c r="O43" s="171">
        <f>ROUND(E43*N43,2)</f>
        <v>24.75</v>
      </c>
      <c r="P43" s="171">
        <v>0</v>
      </c>
      <c r="Q43" s="171">
        <f>ROUND(E43*P43,2)</f>
        <v>0</v>
      </c>
      <c r="R43" s="171" t="s">
        <v>120</v>
      </c>
      <c r="S43" s="171" t="s">
        <v>106</v>
      </c>
      <c r="T43" s="172" t="s">
        <v>106</v>
      </c>
      <c r="U43" s="158">
        <v>1.587</v>
      </c>
      <c r="V43" s="158">
        <f>ROUND(E43*U43,2)</f>
        <v>23.11</v>
      </c>
      <c r="W43" s="158"/>
      <c r="X43" s="158" t="s">
        <v>121</v>
      </c>
      <c r="Y43" s="149"/>
      <c r="Z43" s="149"/>
      <c r="AA43" s="149"/>
      <c r="AB43" s="149"/>
      <c r="AC43" s="149"/>
      <c r="AD43" s="149"/>
      <c r="AE43" s="149"/>
      <c r="AF43" s="149"/>
      <c r="AG43" s="149" t="s">
        <v>122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ht="22.5" outlineLevel="1" x14ac:dyDescent="0.2">
      <c r="A44" s="156"/>
      <c r="B44" s="157"/>
      <c r="C44" s="254" t="s">
        <v>165</v>
      </c>
      <c r="D44" s="255"/>
      <c r="E44" s="255"/>
      <c r="F44" s="255"/>
      <c r="G44" s="255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49"/>
      <c r="Z44" s="149"/>
      <c r="AA44" s="149"/>
      <c r="AB44" s="149"/>
      <c r="AC44" s="149"/>
      <c r="AD44" s="149"/>
      <c r="AE44" s="149"/>
      <c r="AF44" s="149"/>
      <c r="AG44" s="149" t="s">
        <v>124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89" t="str">
        <f>C44</f>
        <v>sypaninou z vhodných hornin tř. 1 - 4 nebo materiálem připraveným podél výkopu ve vzdálenosti do 3 m od jeho kraje, pro jakoukoliv hloubku výkopu a jakoukoliv míru zhutnění,</v>
      </c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56"/>
      <c r="B45" s="157"/>
      <c r="C45" s="190" t="s">
        <v>166</v>
      </c>
      <c r="D45" s="187"/>
      <c r="E45" s="188">
        <v>14.56</v>
      </c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49"/>
      <c r="Z45" s="149"/>
      <c r="AA45" s="149"/>
      <c r="AB45" s="149"/>
      <c r="AC45" s="149"/>
      <c r="AD45" s="149"/>
      <c r="AE45" s="149"/>
      <c r="AF45" s="149"/>
      <c r="AG45" s="149" t="s">
        <v>126</v>
      </c>
      <c r="AH45" s="149">
        <v>0</v>
      </c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66">
        <v>13</v>
      </c>
      <c r="B46" s="167" t="s">
        <v>167</v>
      </c>
      <c r="C46" s="183" t="s">
        <v>168</v>
      </c>
      <c r="D46" s="168" t="s">
        <v>119</v>
      </c>
      <c r="E46" s="169">
        <v>19.989999999999998</v>
      </c>
      <c r="F46" s="170"/>
      <c r="G46" s="171">
        <f>ROUND(E46*F46,2)</f>
        <v>0</v>
      </c>
      <c r="H46" s="170"/>
      <c r="I46" s="171">
        <f>ROUND(E46*H46,2)</f>
        <v>0</v>
      </c>
      <c r="J46" s="170"/>
      <c r="K46" s="171">
        <f>ROUND(E46*J46,2)</f>
        <v>0</v>
      </c>
      <c r="L46" s="171">
        <v>21</v>
      </c>
      <c r="M46" s="171">
        <f>G46*(1+L46/100)</f>
        <v>0</v>
      </c>
      <c r="N46" s="171">
        <v>0</v>
      </c>
      <c r="O46" s="171">
        <f>ROUND(E46*N46,2)</f>
        <v>0</v>
      </c>
      <c r="P46" s="171">
        <v>0</v>
      </c>
      <c r="Q46" s="171">
        <f>ROUND(E46*P46,2)</f>
        <v>0</v>
      </c>
      <c r="R46" s="171" t="s">
        <v>120</v>
      </c>
      <c r="S46" s="171" t="s">
        <v>106</v>
      </c>
      <c r="T46" s="172" t="s">
        <v>106</v>
      </c>
      <c r="U46" s="158">
        <v>0</v>
      </c>
      <c r="V46" s="158">
        <f>ROUND(E46*U46,2)</f>
        <v>0</v>
      </c>
      <c r="W46" s="158"/>
      <c r="X46" s="158" t="s">
        <v>121</v>
      </c>
      <c r="Y46" s="149"/>
      <c r="Z46" s="149"/>
      <c r="AA46" s="149"/>
      <c r="AB46" s="149"/>
      <c r="AC46" s="149"/>
      <c r="AD46" s="149"/>
      <c r="AE46" s="149"/>
      <c r="AF46" s="149"/>
      <c r="AG46" s="149" t="s">
        <v>122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56"/>
      <c r="B47" s="157"/>
      <c r="C47" s="190" t="s">
        <v>158</v>
      </c>
      <c r="D47" s="187"/>
      <c r="E47" s="188">
        <v>19.989999999999998</v>
      </c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49"/>
      <c r="Z47" s="149"/>
      <c r="AA47" s="149"/>
      <c r="AB47" s="149"/>
      <c r="AC47" s="149"/>
      <c r="AD47" s="149"/>
      <c r="AE47" s="149"/>
      <c r="AF47" s="149"/>
      <c r="AG47" s="149" t="s">
        <v>126</v>
      </c>
      <c r="AH47" s="149">
        <v>5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x14ac:dyDescent="0.2">
      <c r="A48" s="160" t="s">
        <v>101</v>
      </c>
      <c r="B48" s="161" t="s">
        <v>63</v>
      </c>
      <c r="C48" s="181" t="s">
        <v>64</v>
      </c>
      <c r="D48" s="162"/>
      <c r="E48" s="163"/>
      <c r="F48" s="164"/>
      <c r="G48" s="164">
        <f>SUMIF(AG49:AG51,"&lt;&gt;NOR",G49:G51)</f>
        <v>0</v>
      </c>
      <c r="H48" s="164"/>
      <c r="I48" s="164">
        <f>SUM(I49:I51)</f>
        <v>0</v>
      </c>
      <c r="J48" s="164"/>
      <c r="K48" s="164">
        <f>SUM(K49:K51)</f>
        <v>0</v>
      </c>
      <c r="L48" s="164"/>
      <c r="M48" s="164">
        <f>SUM(M49:M51)</f>
        <v>0</v>
      </c>
      <c r="N48" s="164"/>
      <c r="O48" s="164">
        <f>SUM(O49:O51)</f>
        <v>0.91</v>
      </c>
      <c r="P48" s="164"/>
      <c r="Q48" s="164">
        <f>SUM(Q49:Q51)</f>
        <v>0</v>
      </c>
      <c r="R48" s="164"/>
      <c r="S48" s="164"/>
      <c r="T48" s="165"/>
      <c r="U48" s="159"/>
      <c r="V48" s="159">
        <f>SUM(V49:V51)</f>
        <v>0.63</v>
      </c>
      <c r="W48" s="159"/>
      <c r="X48" s="159"/>
      <c r="AG48" t="s">
        <v>102</v>
      </c>
    </row>
    <row r="49" spans="1:60" outlineLevel="1" x14ac:dyDescent="0.2">
      <c r="A49" s="166">
        <v>14</v>
      </c>
      <c r="B49" s="167" t="s">
        <v>169</v>
      </c>
      <c r="C49" s="183" t="s">
        <v>170</v>
      </c>
      <c r="D49" s="168" t="s">
        <v>119</v>
      </c>
      <c r="E49" s="169">
        <v>0.48</v>
      </c>
      <c r="F49" s="170"/>
      <c r="G49" s="171">
        <f>ROUND(E49*F49,2)</f>
        <v>0</v>
      </c>
      <c r="H49" s="170"/>
      <c r="I49" s="171">
        <f>ROUND(E49*H49,2)</f>
        <v>0</v>
      </c>
      <c r="J49" s="170"/>
      <c r="K49" s="171">
        <f>ROUND(E49*J49,2)</f>
        <v>0</v>
      </c>
      <c r="L49" s="171">
        <v>21</v>
      </c>
      <c r="M49" s="171">
        <f>G49*(1+L49/100)</f>
        <v>0</v>
      </c>
      <c r="N49" s="171">
        <v>1.8907700000000001</v>
      </c>
      <c r="O49" s="171">
        <f>ROUND(E49*N49,2)</f>
        <v>0.91</v>
      </c>
      <c r="P49" s="171">
        <v>0</v>
      </c>
      <c r="Q49" s="171">
        <f>ROUND(E49*P49,2)</f>
        <v>0</v>
      </c>
      <c r="R49" s="171" t="s">
        <v>171</v>
      </c>
      <c r="S49" s="171" t="s">
        <v>106</v>
      </c>
      <c r="T49" s="172" t="s">
        <v>106</v>
      </c>
      <c r="U49" s="158">
        <v>1.3169999999999999</v>
      </c>
      <c r="V49" s="158">
        <f>ROUND(E49*U49,2)</f>
        <v>0.63</v>
      </c>
      <c r="W49" s="158"/>
      <c r="X49" s="158" t="s">
        <v>121</v>
      </c>
      <c r="Y49" s="149"/>
      <c r="Z49" s="149"/>
      <c r="AA49" s="149"/>
      <c r="AB49" s="149"/>
      <c r="AC49" s="149"/>
      <c r="AD49" s="149"/>
      <c r="AE49" s="149"/>
      <c r="AF49" s="149"/>
      <c r="AG49" s="149" t="s">
        <v>122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6"/>
      <c r="B50" s="157"/>
      <c r="C50" s="254" t="s">
        <v>172</v>
      </c>
      <c r="D50" s="255"/>
      <c r="E50" s="255"/>
      <c r="F50" s="255"/>
      <c r="G50" s="255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9"/>
      <c r="Z50" s="149"/>
      <c r="AA50" s="149"/>
      <c r="AB50" s="149"/>
      <c r="AC50" s="149"/>
      <c r="AD50" s="149"/>
      <c r="AE50" s="149"/>
      <c r="AF50" s="149"/>
      <c r="AG50" s="149" t="s">
        <v>124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56"/>
      <c r="B51" s="157"/>
      <c r="C51" s="190" t="s">
        <v>173</v>
      </c>
      <c r="D51" s="187"/>
      <c r="E51" s="188">
        <v>0.48</v>
      </c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49"/>
      <c r="Z51" s="149"/>
      <c r="AA51" s="149"/>
      <c r="AB51" s="149"/>
      <c r="AC51" s="149"/>
      <c r="AD51" s="149"/>
      <c r="AE51" s="149"/>
      <c r="AF51" s="149"/>
      <c r="AG51" s="149" t="s">
        <v>126</v>
      </c>
      <c r="AH51" s="149">
        <v>0</v>
      </c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x14ac:dyDescent="0.2">
      <c r="A52" s="160" t="s">
        <v>101</v>
      </c>
      <c r="B52" s="161" t="s">
        <v>65</v>
      </c>
      <c r="C52" s="181" t="s">
        <v>66</v>
      </c>
      <c r="D52" s="162"/>
      <c r="E52" s="163"/>
      <c r="F52" s="164"/>
      <c r="G52" s="164">
        <f>SUMIF(AG53:AG61,"&lt;&gt;NOR",G53:G61)</f>
        <v>0</v>
      </c>
      <c r="H52" s="164"/>
      <c r="I52" s="164">
        <f>SUM(I53:I61)</f>
        <v>0</v>
      </c>
      <c r="J52" s="164"/>
      <c r="K52" s="164">
        <f>SUM(K53:K61)</f>
        <v>0</v>
      </c>
      <c r="L52" s="164"/>
      <c r="M52" s="164">
        <f>SUM(M53:M61)</f>
        <v>0</v>
      </c>
      <c r="N52" s="164"/>
      <c r="O52" s="164">
        <f>SUM(O53:O61)</f>
        <v>3.2600000000000002</v>
      </c>
      <c r="P52" s="164"/>
      <c r="Q52" s="164">
        <f>SUM(Q53:Q61)</f>
        <v>0</v>
      </c>
      <c r="R52" s="164"/>
      <c r="S52" s="164"/>
      <c r="T52" s="165"/>
      <c r="U52" s="159"/>
      <c r="V52" s="159">
        <f>SUM(V53:V61)</f>
        <v>8.51</v>
      </c>
      <c r="W52" s="159"/>
      <c r="X52" s="159"/>
      <c r="AG52" t="s">
        <v>102</v>
      </c>
    </row>
    <row r="53" spans="1:60" outlineLevel="1" x14ac:dyDescent="0.2">
      <c r="A53" s="166">
        <v>15</v>
      </c>
      <c r="B53" s="167" t="s">
        <v>174</v>
      </c>
      <c r="C53" s="183" t="s">
        <v>175</v>
      </c>
      <c r="D53" s="168" t="s">
        <v>176</v>
      </c>
      <c r="E53" s="169">
        <v>8</v>
      </c>
      <c r="F53" s="170"/>
      <c r="G53" s="171">
        <f>ROUND(E53*F53,2)</f>
        <v>0</v>
      </c>
      <c r="H53" s="170"/>
      <c r="I53" s="171">
        <f>ROUND(E53*H53,2)</f>
        <v>0</v>
      </c>
      <c r="J53" s="170"/>
      <c r="K53" s="171">
        <f>ROUND(E53*J53,2)</f>
        <v>0</v>
      </c>
      <c r="L53" s="171">
        <v>21</v>
      </c>
      <c r="M53" s="171">
        <f>G53*(1+L53/100)</f>
        <v>0</v>
      </c>
      <c r="N53" s="171">
        <v>0</v>
      </c>
      <c r="O53" s="171">
        <f>ROUND(E53*N53,2)</f>
        <v>0</v>
      </c>
      <c r="P53" s="171">
        <v>0</v>
      </c>
      <c r="Q53" s="171">
        <f>ROUND(E53*P53,2)</f>
        <v>0</v>
      </c>
      <c r="R53" s="171" t="s">
        <v>171</v>
      </c>
      <c r="S53" s="171" t="s">
        <v>106</v>
      </c>
      <c r="T53" s="172" t="s">
        <v>106</v>
      </c>
      <c r="U53" s="158">
        <v>0.79</v>
      </c>
      <c r="V53" s="158">
        <f>ROUND(E53*U53,2)</f>
        <v>6.32</v>
      </c>
      <c r="W53" s="158"/>
      <c r="X53" s="158" t="s">
        <v>121</v>
      </c>
      <c r="Y53" s="149"/>
      <c r="Z53" s="149"/>
      <c r="AA53" s="149"/>
      <c r="AB53" s="149"/>
      <c r="AC53" s="149"/>
      <c r="AD53" s="149"/>
      <c r="AE53" s="149"/>
      <c r="AF53" s="149"/>
      <c r="AG53" s="149" t="s">
        <v>122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56"/>
      <c r="B54" s="157"/>
      <c r="C54" s="254" t="s">
        <v>177</v>
      </c>
      <c r="D54" s="255"/>
      <c r="E54" s="255"/>
      <c r="F54" s="255"/>
      <c r="G54" s="255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49"/>
      <c r="Z54" s="149"/>
      <c r="AA54" s="149"/>
      <c r="AB54" s="149"/>
      <c r="AC54" s="149"/>
      <c r="AD54" s="149"/>
      <c r="AE54" s="149"/>
      <c r="AF54" s="149"/>
      <c r="AG54" s="149" t="s">
        <v>124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56"/>
      <c r="B55" s="157"/>
      <c r="C55" s="190" t="s">
        <v>178</v>
      </c>
      <c r="D55" s="187"/>
      <c r="E55" s="188">
        <v>4</v>
      </c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49"/>
      <c r="Z55" s="149"/>
      <c r="AA55" s="149"/>
      <c r="AB55" s="149"/>
      <c r="AC55" s="149"/>
      <c r="AD55" s="149"/>
      <c r="AE55" s="149"/>
      <c r="AF55" s="149"/>
      <c r="AG55" s="149" t="s">
        <v>126</v>
      </c>
      <c r="AH55" s="149">
        <v>5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6"/>
      <c r="B56" s="157"/>
      <c r="C56" s="190" t="s">
        <v>179</v>
      </c>
      <c r="D56" s="187"/>
      <c r="E56" s="188">
        <v>2</v>
      </c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49"/>
      <c r="Z56" s="149"/>
      <c r="AA56" s="149"/>
      <c r="AB56" s="149"/>
      <c r="AC56" s="149"/>
      <c r="AD56" s="149"/>
      <c r="AE56" s="149"/>
      <c r="AF56" s="149"/>
      <c r="AG56" s="149" t="s">
        <v>126</v>
      </c>
      <c r="AH56" s="149">
        <v>5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56"/>
      <c r="B57" s="157"/>
      <c r="C57" s="190" t="s">
        <v>180</v>
      </c>
      <c r="D57" s="187"/>
      <c r="E57" s="188">
        <v>2</v>
      </c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9"/>
      <c r="Z57" s="149"/>
      <c r="AA57" s="149"/>
      <c r="AB57" s="149"/>
      <c r="AC57" s="149"/>
      <c r="AD57" s="149"/>
      <c r="AE57" s="149"/>
      <c r="AF57" s="149"/>
      <c r="AG57" s="149" t="s">
        <v>126</v>
      </c>
      <c r="AH57" s="149">
        <v>5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ht="22.5" outlineLevel="1" x14ac:dyDescent="0.2">
      <c r="A58" s="173">
        <v>16</v>
      </c>
      <c r="B58" s="174" t="s">
        <v>181</v>
      </c>
      <c r="C58" s="182" t="s">
        <v>182</v>
      </c>
      <c r="D58" s="175" t="s">
        <v>176</v>
      </c>
      <c r="E58" s="176">
        <v>2</v>
      </c>
      <c r="F58" s="177"/>
      <c r="G58" s="178">
        <f>ROUND(E58*F58,2)</f>
        <v>0</v>
      </c>
      <c r="H58" s="177"/>
      <c r="I58" s="178">
        <f>ROUND(E58*H58,2)</f>
        <v>0</v>
      </c>
      <c r="J58" s="177"/>
      <c r="K58" s="178">
        <f>ROUND(E58*J58,2)</f>
        <v>0</v>
      </c>
      <c r="L58" s="178">
        <v>21</v>
      </c>
      <c r="M58" s="178">
        <f>G58*(1+L58/100)</f>
        <v>0</v>
      </c>
      <c r="N58" s="178">
        <v>4.7620000000000003E-2</v>
      </c>
      <c r="O58" s="178">
        <f>ROUND(E58*N58,2)</f>
        <v>0.1</v>
      </c>
      <c r="P58" s="178">
        <v>0</v>
      </c>
      <c r="Q58" s="178">
        <f>ROUND(E58*P58,2)</f>
        <v>0</v>
      </c>
      <c r="R58" s="178" t="s">
        <v>171</v>
      </c>
      <c r="S58" s="178" t="s">
        <v>106</v>
      </c>
      <c r="T58" s="179" t="s">
        <v>106</v>
      </c>
      <c r="U58" s="158">
        <v>1.0940000000000001</v>
      </c>
      <c r="V58" s="158">
        <f>ROUND(E58*U58,2)</f>
        <v>2.19</v>
      </c>
      <c r="W58" s="158"/>
      <c r="X58" s="158" t="s">
        <v>121</v>
      </c>
      <c r="Y58" s="149"/>
      <c r="Z58" s="149"/>
      <c r="AA58" s="149"/>
      <c r="AB58" s="149"/>
      <c r="AC58" s="149"/>
      <c r="AD58" s="149"/>
      <c r="AE58" s="149"/>
      <c r="AF58" s="149"/>
      <c r="AG58" s="149" t="s">
        <v>122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73">
        <v>17</v>
      </c>
      <c r="B59" s="174" t="s">
        <v>183</v>
      </c>
      <c r="C59" s="182" t="s">
        <v>184</v>
      </c>
      <c r="D59" s="175" t="s">
        <v>176</v>
      </c>
      <c r="E59" s="176">
        <v>4</v>
      </c>
      <c r="F59" s="177"/>
      <c r="G59" s="178">
        <f>ROUND(E59*F59,2)</f>
        <v>0</v>
      </c>
      <c r="H59" s="177"/>
      <c r="I59" s="178">
        <f>ROUND(E59*H59,2)</f>
        <v>0</v>
      </c>
      <c r="J59" s="177"/>
      <c r="K59" s="178">
        <f>ROUND(E59*J59,2)</f>
        <v>0</v>
      </c>
      <c r="L59" s="178">
        <v>21</v>
      </c>
      <c r="M59" s="178">
        <f>G59*(1+L59/100)</f>
        <v>0</v>
      </c>
      <c r="N59" s="178">
        <v>0.48</v>
      </c>
      <c r="O59" s="178">
        <f>ROUND(E59*N59,2)</f>
        <v>1.92</v>
      </c>
      <c r="P59" s="178">
        <v>0</v>
      </c>
      <c r="Q59" s="178">
        <f>ROUND(E59*P59,2)</f>
        <v>0</v>
      </c>
      <c r="R59" s="178" t="s">
        <v>185</v>
      </c>
      <c r="S59" s="178" t="s">
        <v>106</v>
      </c>
      <c r="T59" s="179" t="s">
        <v>106</v>
      </c>
      <c r="U59" s="158">
        <v>0</v>
      </c>
      <c r="V59" s="158">
        <f>ROUND(E59*U59,2)</f>
        <v>0</v>
      </c>
      <c r="W59" s="158"/>
      <c r="X59" s="158" t="s">
        <v>186</v>
      </c>
      <c r="Y59" s="149"/>
      <c r="Z59" s="149"/>
      <c r="AA59" s="149"/>
      <c r="AB59" s="149"/>
      <c r="AC59" s="149"/>
      <c r="AD59" s="149"/>
      <c r="AE59" s="149"/>
      <c r="AF59" s="149"/>
      <c r="AG59" s="149" t="s">
        <v>187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ht="22.5" outlineLevel="1" x14ac:dyDescent="0.2">
      <c r="A60" s="173">
        <v>18</v>
      </c>
      <c r="B60" s="174" t="s">
        <v>188</v>
      </c>
      <c r="C60" s="182" t="s">
        <v>189</v>
      </c>
      <c r="D60" s="175" t="s">
        <v>176</v>
      </c>
      <c r="E60" s="176">
        <v>2</v>
      </c>
      <c r="F60" s="177"/>
      <c r="G60" s="178">
        <f>ROUND(E60*F60,2)</f>
        <v>0</v>
      </c>
      <c r="H60" s="177"/>
      <c r="I60" s="178">
        <f>ROUND(E60*H60,2)</f>
        <v>0</v>
      </c>
      <c r="J60" s="177"/>
      <c r="K60" s="178">
        <f>ROUND(E60*J60,2)</f>
        <v>0</v>
      </c>
      <c r="L60" s="178">
        <v>21</v>
      </c>
      <c r="M60" s="178">
        <f>G60*(1+L60/100)</f>
        <v>0</v>
      </c>
      <c r="N60" s="178">
        <v>0.28799999999999998</v>
      </c>
      <c r="O60" s="178">
        <f>ROUND(E60*N60,2)</f>
        <v>0.57999999999999996</v>
      </c>
      <c r="P60" s="178">
        <v>0</v>
      </c>
      <c r="Q60" s="178">
        <f>ROUND(E60*P60,2)</f>
        <v>0</v>
      </c>
      <c r="R60" s="178" t="s">
        <v>185</v>
      </c>
      <c r="S60" s="178" t="s">
        <v>106</v>
      </c>
      <c r="T60" s="179" t="s">
        <v>106</v>
      </c>
      <c r="U60" s="158">
        <v>0</v>
      </c>
      <c r="V60" s="158">
        <f>ROUND(E60*U60,2)</f>
        <v>0</v>
      </c>
      <c r="W60" s="158"/>
      <c r="X60" s="158" t="s">
        <v>186</v>
      </c>
      <c r="Y60" s="149"/>
      <c r="Z60" s="149"/>
      <c r="AA60" s="149"/>
      <c r="AB60" s="149"/>
      <c r="AC60" s="149"/>
      <c r="AD60" s="149"/>
      <c r="AE60" s="149"/>
      <c r="AF60" s="149"/>
      <c r="AG60" s="149" t="s">
        <v>187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73">
        <v>19</v>
      </c>
      <c r="B61" s="174" t="s">
        <v>190</v>
      </c>
      <c r="C61" s="182" t="s">
        <v>191</v>
      </c>
      <c r="D61" s="175" t="s">
        <v>176</v>
      </c>
      <c r="E61" s="176">
        <v>2</v>
      </c>
      <c r="F61" s="177"/>
      <c r="G61" s="178">
        <f>ROUND(E61*F61,2)</f>
        <v>0</v>
      </c>
      <c r="H61" s="177"/>
      <c r="I61" s="178">
        <f>ROUND(E61*H61,2)</f>
        <v>0</v>
      </c>
      <c r="J61" s="177"/>
      <c r="K61" s="178">
        <f>ROUND(E61*J61,2)</f>
        <v>0</v>
      </c>
      <c r="L61" s="178">
        <v>21</v>
      </c>
      <c r="M61" s="178">
        <f>G61*(1+L61/100)</f>
        <v>0</v>
      </c>
      <c r="N61" s="178">
        <v>0.32800000000000001</v>
      </c>
      <c r="O61" s="178">
        <f>ROUND(E61*N61,2)</f>
        <v>0.66</v>
      </c>
      <c r="P61" s="178">
        <v>0</v>
      </c>
      <c r="Q61" s="178">
        <f>ROUND(E61*P61,2)</f>
        <v>0</v>
      </c>
      <c r="R61" s="178" t="s">
        <v>185</v>
      </c>
      <c r="S61" s="178" t="s">
        <v>106</v>
      </c>
      <c r="T61" s="179" t="s">
        <v>106</v>
      </c>
      <c r="U61" s="158">
        <v>0</v>
      </c>
      <c r="V61" s="158">
        <f>ROUND(E61*U61,2)</f>
        <v>0</v>
      </c>
      <c r="W61" s="158"/>
      <c r="X61" s="158" t="s">
        <v>186</v>
      </c>
      <c r="Y61" s="149"/>
      <c r="Z61" s="149"/>
      <c r="AA61" s="149"/>
      <c r="AB61" s="149"/>
      <c r="AC61" s="149"/>
      <c r="AD61" s="149"/>
      <c r="AE61" s="149"/>
      <c r="AF61" s="149"/>
      <c r="AG61" s="149" t="s">
        <v>187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x14ac:dyDescent="0.2">
      <c r="A62" s="160" t="s">
        <v>101</v>
      </c>
      <c r="B62" s="161" t="s">
        <v>67</v>
      </c>
      <c r="C62" s="181" t="s">
        <v>68</v>
      </c>
      <c r="D62" s="162"/>
      <c r="E62" s="163"/>
      <c r="F62" s="164"/>
      <c r="G62" s="164">
        <f>SUMIF(AG63:AG64,"&lt;&gt;NOR",G63:G64)</f>
        <v>0</v>
      </c>
      <c r="H62" s="164"/>
      <c r="I62" s="164">
        <f>SUM(I63:I64)</f>
        <v>0</v>
      </c>
      <c r="J62" s="164"/>
      <c r="K62" s="164">
        <f>SUM(K63:K64)</f>
        <v>0</v>
      </c>
      <c r="L62" s="164"/>
      <c r="M62" s="164">
        <f>SUM(M63:M64)</f>
        <v>0</v>
      </c>
      <c r="N62" s="164"/>
      <c r="O62" s="164">
        <f>SUM(O63:O64)</f>
        <v>0</v>
      </c>
      <c r="P62" s="164"/>
      <c r="Q62" s="164">
        <f>SUM(Q63:Q64)</f>
        <v>0</v>
      </c>
      <c r="R62" s="164"/>
      <c r="S62" s="164"/>
      <c r="T62" s="165"/>
      <c r="U62" s="159"/>
      <c r="V62" s="159">
        <f>SUM(V63:V64)</f>
        <v>6.12</v>
      </c>
      <c r="W62" s="159"/>
      <c r="X62" s="159"/>
      <c r="AG62" t="s">
        <v>102</v>
      </c>
    </row>
    <row r="63" spans="1:60" ht="22.5" outlineLevel="1" x14ac:dyDescent="0.2">
      <c r="A63" s="166">
        <v>20</v>
      </c>
      <c r="B63" s="167" t="s">
        <v>192</v>
      </c>
      <c r="C63" s="183" t="s">
        <v>193</v>
      </c>
      <c r="D63" s="168" t="s">
        <v>194</v>
      </c>
      <c r="E63" s="169">
        <v>28.92876</v>
      </c>
      <c r="F63" s="170"/>
      <c r="G63" s="171">
        <f>ROUND(E63*F63,2)</f>
        <v>0</v>
      </c>
      <c r="H63" s="170"/>
      <c r="I63" s="171">
        <f>ROUND(E63*H63,2)</f>
        <v>0</v>
      </c>
      <c r="J63" s="170"/>
      <c r="K63" s="171">
        <f>ROUND(E63*J63,2)</f>
        <v>0</v>
      </c>
      <c r="L63" s="171">
        <v>21</v>
      </c>
      <c r="M63" s="171">
        <f>G63*(1+L63/100)</f>
        <v>0</v>
      </c>
      <c r="N63" s="171">
        <v>0</v>
      </c>
      <c r="O63" s="171">
        <f>ROUND(E63*N63,2)</f>
        <v>0</v>
      </c>
      <c r="P63" s="171">
        <v>0</v>
      </c>
      <c r="Q63" s="171">
        <f>ROUND(E63*P63,2)</f>
        <v>0</v>
      </c>
      <c r="R63" s="171" t="s">
        <v>171</v>
      </c>
      <c r="S63" s="171" t="s">
        <v>106</v>
      </c>
      <c r="T63" s="172" t="s">
        <v>106</v>
      </c>
      <c r="U63" s="158">
        <v>0.21149999999999999</v>
      </c>
      <c r="V63" s="158">
        <f>ROUND(E63*U63,2)</f>
        <v>6.12</v>
      </c>
      <c r="W63" s="158"/>
      <c r="X63" s="158" t="s">
        <v>195</v>
      </c>
      <c r="Y63" s="149"/>
      <c r="Z63" s="149"/>
      <c r="AA63" s="149"/>
      <c r="AB63" s="149"/>
      <c r="AC63" s="149"/>
      <c r="AD63" s="149"/>
      <c r="AE63" s="149"/>
      <c r="AF63" s="149"/>
      <c r="AG63" s="149" t="s">
        <v>196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56"/>
      <c r="B64" s="157"/>
      <c r="C64" s="254" t="s">
        <v>197</v>
      </c>
      <c r="D64" s="255"/>
      <c r="E64" s="255"/>
      <c r="F64" s="255"/>
      <c r="G64" s="255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9"/>
      <c r="Z64" s="149"/>
      <c r="AA64" s="149"/>
      <c r="AB64" s="149"/>
      <c r="AC64" s="149"/>
      <c r="AD64" s="149"/>
      <c r="AE64" s="149"/>
      <c r="AF64" s="149"/>
      <c r="AG64" s="149" t="s">
        <v>124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x14ac:dyDescent="0.2">
      <c r="A65" s="160" t="s">
        <v>101</v>
      </c>
      <c r="B65" s="161" t="s">
        <v>69</v>
      </c>
      <c r="C65" s="181" t="s">
        <v>70</v>
      </c>
      <c r="D65" s="162"/>
      <c r="E65" s="163"/>
      <c r="F65" s="164"/>
      <c r="G65" s="164">
        <f>SUMIF(AG66:AG73,"&lt;&gt;NOR",G66:G73)</f>
        <v>0</v>
      </c>
      <c r="H65" s="164"/>
      <c r="I65" s="164">
        <f>SUM(I66:I73)</f>
        <v>0</v>
      </c>
      <c r="J65" s="164"/>
      <c r="K65" s="164">
        <f>SUM(K66:K73)</f>
        <v>0</v>
      </c>
      <c r="L65" s="164"/>
      <c r="M65" s="164">
        <f>SUM(M66:M73)</f>
        <v>0</v>
      </c>
      <c r="N65" s="164"/>
      <c r="O65" s="164">
        <f>SUM(O66:O73)</f>
        <v>7.0000000000000007E-2</v>
      </c>
      <c r="P65" s="164"/>
      <c r="Q65" s="164">
        <f>SUM(Q66:Q73)</f>
        <v>0</v>
      </c>
      <c r="R65" s="164"/>
      <c r="S65" s="164"/>
      <c r="T65" s="165"/>
      <c r="U65" s="159"/>
      <c r="V65" s="159">
        <f>SUM(V66:V73)</f>
        <v>18.46</v>
      </c>
      <c r="W65" s="159"/>
      <c r="X65" s="159"/>
      <c r="AG65" t="s">
        <v>102</v>
      </c>
    </row>
    <row r="66" spans="1:60" outlineLevel="1" x14ac:dyDescent="0.2">
      <c r="A66" s="166">
        <v>21</v>
      </c>
      <c r="B66" s="167" t="s">
        <v>198</v>
      </c>
      <c r="C66" s="183" t="s">
        <v>199</v>
      </c>
      <c r="D66" s="168" t="s">
        <v>200</v>
      </c>
      <c r="E66" s="169">
        <v>52</v>
      </c>
      <c r="F66" s="170"/>
      <c r="G66" s="171">
        <f>ROUND(E66*F66,2)</f>
        <v>0</v>
      </c>
      <c r="H66" s="170"/>
      <c r="I66" s="171">
        <f>ROUND(E66*H66,2)</f>
        <v>0</v>
      </c>
      <c r="J66" s="170"/>
      <c r="K66" s="171">
        <f>ROUND(E66*J66,2)</f>
        <v>0</v>
      </c>
      <c r="L66" s="171">
        <v>21</v>
      </c>
      <c r="M66" s="171">
        <f>G66*(1+L66/100)</f>
        <v>0</v>
      </c>
      <c r="N66" s="171">
        <v>4.0000000000000003E-5</v>
      </c>
      <c r="O66" s="171">
        <f>ROUND(E66*N66,2)</f>
        <v>0</v>
      </c>
      <c r="P66" s="171">
        <v>0</v>
      </c>
      <c r="Q66" s="171">
        <f>ROUND(E66*P66,2)</f>
        <v>0</v>
      </c>
      <c r="R66" s="171" t="s">
        <v>171</v>
      </c>
      <c r="S66" s="171" t="s">
        <v>106</v>
      </c>
      <c r="T66" s="172" t="s">
        <v>106</v>
      </c>
      <c r="U66" s="158">
        <v>3.4000000000000002E-2</v>
      </c>
      <c r="V66" s="158">
        <f>ROUND(E66*U66,2)</f>
        <v>1.77</v>
      </c>
      <c r="W66" s="158"/>
      <c r="X66" s="158" t="s">
        <v>121</v>
      </c>
      <c r="Y66" s="149"/>
      <c r="Z66" s="149"/>
      <c r="AA66" s="149"/>
      <c r="AB66" s="149"/>
      <c r="AC66" s="149"/>
      <c r="AD66" s="149"/>
      <c r="AE66" s="149"/>
      <c r="AF66" s="149"/>
      <c r="AG66" s="149" t="s">
        <v>122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56"/>
      <c r="B67" s="157"/>
      <c r="C67" s="190" t="s">
        <v>201</v>
      </c>
      <c r="D67" s="187"/>
      <c r="E67" s="188">
        <v>52</v>
      </c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49"/>
      <c r="Z67" s="149"/>
      <c r="AA67" s="149"/>
      <c r="AB67" s="149"/>
      <c r="AC67" s="149"/>
      <c r="AD67" s="149"/>
      <c r="AE67" s="149"/>
      <c r="AF67" s="149"/>
      <c r="AG67" s="149" t="s">
        <v>126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66">
        <v>22</v>
      </c>
      <c r="B68" s="167" t="s">
        <v>202</v>
      </c>
      <c r="C68" s="183" t="s">
        <v>203</v>
      </c>
      <c r="D68" s="168" t="s">
        <v>200</v>
      </c>
      <c r="E68" s="169">
        <v>52</v>
      </c>
      <c r="F68" s="170"/>
      <c r="G68" s="171">
        <f>ROUND(E68*F68,2)</f>
        <v>0</v>
      </c>
      <c r="H68" s="170"/>
      <c r="I68" s="171">
        <f>ROUND(E68*H68,2)</f>
        <v>0</v>
      </c>
      <c r="J68" s="170"/>
      <c r="K68" s="171">
        <f>ROUND(E68*J68,2)</f>
        <v>0</v>
      </c>
      <c r="L68" s="171">
        <v>21</v>
      </c>
      <c r="M68" s="171">
        <f>G68*(1+L68/100)</f>
        <v>0</v>
      </c>
      <c r="N68" s="171">
        <v>0</v>
      </c>
      <c r="O68" s="171">
        <f>ROUND(E68*N68,2)</f>
        <v>0</v>
      </c>
      <c r="P68" s="171">
        <v>0</v>
      </c>
      <c r="Q68" s="171">
        <f>ROUND(E68*P68,2)</f>
        <v>0</v>
      </c>
      <c r="R68" s="171"/>
      <c r="S68" s="171" t="s">
        <v>106</v>
      </c>
      <c r="T68" s="172" t="s">
        <v>106</v>
      </c>
      <c r="U68" s="158">
        <v>0.29499999999999998</v>
      </c>
      <c r="V68" s="158">
        <f>ROUND(E68*U68,2)</f>
        <v>15.34</v>
      </c>
      <c r="W68" s="158"/>
      <c r="X68" s="158" t="s">
        <v>121</v>
      </c>
      <c r="Y68" s="149"/>
      <c r="Z68" s="149"/>
      <c r="AA68" s="149"/>
      <c r="AB68" s="149"/>
      <c r="AC68" s="149"/>
      <c r="AD68" s="149"/>
      <c r="AE68" s="149"/>
      <c r="AF68" s="149"/>
      <c r="AG68" s="149" t="s">
        <v>122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56"/>
      <c r="B69" s="157"/>
      <c r="C69" s="190" t="s">
        <v>201</v>
      </c>
      <c r="D69" s="187"/>
      <c r="E69" s="188">
        <v>52</v>
      </c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9"/>
      <c r="Z69" s="149"/>
      <c r="AA69" s="149"/>
      <c r="AB69" s="149"/>
      <c r="AC69" s="149"/>
      <c r="AD69" s="149"/>
      <c r="AE69" s="149"/>
      <c r="AF69" s="149"/>
      <c r="AG69" s="149" t="s">
        <v>126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66">
        <v>23</v>
      </c>
      <c r="B70" s="167" t="s">
        <v>204</v>
      </c>
      <c r="C70" s="183" t="s">
        <v>205</v>
      </c>
      <c r="D70" s="168" t="s">
        <v>200</v>
      </c>
      <c r="E70" s="169">
        <v>52</v>
      </c>
      <c r="F70" s="170"/>
      <c r="G70" s="171">
        <f>ROUND(E70*F70,2)</f>
        <v>0</v>
      </c>
      <c r="H70" s="170"/>
      <c r="I70" s="171">
        <f>ROUND(E70*H70,2)</f>
        <v>0</v>
      </c>
      <c r="J70" s="170"/>
      <c r="K70" s="171">
        <f>ROUND(E70*J70,2)</f>
        <v>0</v>
      </c>
      <c r="L70" s="171">
        <v>21</v>
      </c>
      <c r="M70" s="171">
        <f>G70*(1+L70/100)</f>
        <v>0</v>
      </c>
      <c r="N70" s="171">
        <v>6.0000000000000002E-5</v>
      </c>
      <c r="O70" s="171">
        <f>ROUND(E70*N70,2)</f>
        <v>0</v>
      </c>
      <c r="P70" s="171">
        <v>0</v>
      </c>
      <c r="Q70" s="171">
        <f>ROUND(E70*P70,2)</f>
        <v>0</v>
      </c>
      <c r="R70" s="171"/>
      <c r="S70" s="171" t="s">
        <v>106</v>
      </c>
      <c r="T70" s="172" t="s">
        <v>106</v>
      </c>
      <c r="U70" s="158">
        <v>2.5999999999999999E-2</v>
      </c>
      <c r="V70" s="158">
        <f>ROUND(E70*U70,2)</f>
        <v>1.35</v>
      </c>
      <c r="W70" s="158"/>
      <c r="X70" s="158" t="s">
        <v>121</v>
      </c>
      <c r="Y70" s="149"/>
      <c r="Z70" s="149"/>
      <c r="AA70" s="149"/>
      <c r="AB70" s="149"/>
      <c r="AC70" s="149"/>
      <c r="AD70" s="149"/>
      <c r="AE70" s="149"/>
      <c r="AF70" s="149"/>
      <c r="AG70" s="149" t="s">
        <v>122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">
      <c r="A71" s="156"/>
      <c r="B71" s="157"/>
      <c r="C71" s="190" t="s">
        <v>201</v>
      </c>
      <c r="D71" s="187"/>
      <c r="E71" s="188">
        <v>52</v>
      </c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9"/>
      <c r="Z71" s="149"/>
      <c r="AA71" s="149"/>
      <c r="AB71" s="149"/>
      <c r="AC71" s="149"/>
      <c r="AD71" s="149"/>
      <c r="AE71" s="149"/>
      <c r="AF71" s="149"/>
      <c r="AG71" s="149" t="s">
        <v>126</v>
      </c>
      <c r="AH71" s="149">
        <v>0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66">
        <v>24</v>
      </c>
      <c r="B72" s="167" t="s">
        <v>206</v>
      </c>
      <c r="C72" s="183" t="s">
        <v>207</v>
      </c>
      <c r="D72" s="168" t="s">
        <v>200</v>
      </c>
      <c r="E72" s="169">
        <v>52</v>
      </c>
      <c r="F72" s="170"/>
      <c r="G72" s="171">
        <f>ROUND(E72*F72,2)</f>
        <v>0</v>
      </c>
      <c r="H72" s="170"/>
      <c r="I72" s="171">
        <f>ROUND(E72*H72,2)</f>
        <v>0</v>
      </c>
      <c r="J72" s="170"/>
      <c r="K72" s="171">
        <f>ROUND(E72*J72,2)</f>
        <v>0</v>
      </c>
      <c r="L72" s="171">
        <v>21</v>
      </c>
      <c r="M72" s="171">
        <f>G72*(1+L72/100)</f>
        <v>0</v>
      </c>
      <c r="N72" s="171">
        <v>1.3500000000000001E-3</v>
      </c>
      <c r="O72" s="171">
        <f>ROUND(E72*N72,2)</f>
        <v>7.0000000000000007E-2</v>
      </c>
      <c r="P72" s="171">
        <v>0</v>
      </c>
      <c r="Q72" s="171">
        <f>ROUND(E72*P72,2)</f>
        <v>0</v>
      </c>
      <c r="R72" s="171"/>
      <c r="S72" s="171" t="s">
        <v>208</v>
      </c>
      <c r="T72" s="172" t="s">
        <v>106</v>
      </c>
      <c r="U72" s="158">
        <v>0</v>
      </c>
      <c r="V72" s="158">
        <f>ROUND(E72*U72,2)</f>
        <v>0</v>
      </c>
      <c r="W72" s="158"/>
      <c r="X72" s="158" t="s">
        <v>186</v>
      </c>
      <c r="Y72" s="149"/>
      <c r="Z72" s="149"/>
      <c r="AA72" s="149"/>
      <c r="AB72" s="149"/>
      <c r="AC72" s="149"/>
      <c r="AD72" s="149"/>
      <c r="AE72" s="149"/>
      <c r="AF72" s="149"/>
      <c r="AG72" s="149" t="s">
        <v>187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56"/>
      <c r="B73" s="157"/>
      <c r="C73" s="190" t="s">
        <v>209</v>
      </c>
      <c r="D73" s="187"/>
      <c r="E73" s="188">
        <v>52</v>
      </c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49"/>
      <c r="Z73" s="149"/>
      <c r="AA73" s="149"/>
      <c r="AB73" s="149"/>
      <c r="AC73" s="149"/>
      <c r="AD73" s="149"/>
      <c r="AE73" s="149"/>
      <c r="AF73" s="149"/>
      <c r="AG73" s="149" t="s">
        <v>126</v>
      </c>
      <c r="AH73" s="149">
        <v>5</v>
      </c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x14ac:dyDescent="0.2">
      <c r="A74" s="3"/>
      <c r="B74" s="4"/>
      <c r="C74" s="184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AE74">
        <v>15</v>
      </c>
      <c r="AF74">
        <v>21</v>
      </c>
      <c r="AG74" t="s">
        <v>88</v>
      </c>
    </row>
    <row r="75" spans="1:60" x14ac:dyDescent="0.2">
      <c r="A75" s="152"/>
      <c r="B75" s="153" t="s">
        <v>29</v>
      </c>
      <c r="C75" s="185"/>
      <c r="D75" s="154"/>
      <c r="E75" s="155"/>
      <c r="F75" s="155"/>
      <c r="G75" s="180">
        <f>G8+G48+G52+G62+G65</f>
        <v>0</v>
      </c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AE75">
        <f>SUMIF(L7:L73,AE74,G7:G73)</f>
        <v>0</v>
      </c>
      <c r="AF75">
        <f>SUMIF(L7:L73,AF74,G7:G73)</f>
        <v>0</v>
      </c>
      <c r="AG75" t="s">
        <v>114</v>
      </c>
    </row>
    <row r="76" spans="1:60" x14ac:dyDescent="0.2">
      <c r="C76" s="186"/>
      <c r="D76" s="10"/>
      <c r="AG76" t="s">
        <v>115</v>
      </c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FrE0siuWdoB7YBVvpEwAa4iWZn9bnceSmeiaHhpN2fCqaaUmuYb1fA+8F2h+8Cqn1yuKBHJBdd4dXCrbnNCbgA==" saltValue="nW/pbF0CsM69DaD0+8HMpA==" spinCount="100000" sheet="1"/>
  <mergeCells count="18">
    <mergeCell ref="C13:G13"/>
    <mergeCell ref="A1:G1"/>
    <mergeCell ref="C2:G2"/>
    <mergeCell ref="C3:G3"/>
    <mergeCell ref="C4:G4"/>
    <mergeCell ref="C10:G10"/>
    <mergeCell ref="C64:G64"/>
    <mergeCell ref="C16:G16"/>
    <mergeCell ref="C19:G19"/>
    <mergeCell ref="C22:G22"/>
    <mergeCell ref="C25:G25"/>
    <mergeCell ref="C28:G28"/>
    <mergeCell ref="C31:G31"/>
    <mergeCell ref="C36:G36"/>
    <mergeCell ref="C41:G41"/>
    <mergeCell ref="C44:G44"/>
    <mergeCell ref="C50:G50"/>
    <mergeCell ref="C54:G54"/>
  </mergeCells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TITULKA</vt:lpstr>
      <vt:lpstr>Stavba</vt:lpstr>
      <vt:lpstr>VzorPolozky</vt:lpstr>
      <vt:lpstr>0 1 Naklady</vt:lpstr>
      <vt:lpstr>DSO 022.1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 1 Naklady'!Názvy_tisku</vt:lpstr>
      <vt:lpstr>'DSO 022.1 1 Pol'!Názvy_tisku</vt:lpstr>
      <vt:lpstr>oadresa</vt:lpstr>
      <vt:lpstr>Stavba!Objednatel</vt:lpstr>
      <vt:lpstr>Stavba!Objekt</vt:lpstr>
      <vt:lpstr>'0 1 Naklady'!Oblast_tisku</vt:lpstr>
      <vt:lpstr>'DSO 022.1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Rikan</dc:creator>
  <cp:lastModifiedBy>Ivana Novotná</cp:lastModifiedBy>
  <cp:lastPrinted>2021-07-28T11:43:24Z</cp:lastPrinted>
  <dcterms:created xsi:type="dcterms:W3CDTF">2009-04-08T07:15:50Z</dcterms:created>
  <dcterms:modified xsi:type="dcterms:W3CDTF">2021-07-28T11:54:59Z</dcterms:modified>
</cp:coreProperties>
</file>