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C:\Users\lada\Desktop\Geotest\Fillova\Sochorova\oprava -posledni uprava\"/>
    </mc:Choice>
  </mc:AlternateContent>
  <xr:revisionPtr revIDLastSave="0" documentId="8_{4AB7F331-BEFE-4F6D-90C6-D0357F1B4912}" xr6:coauthVersionLast="45" xr6:coauthVersionMax="45" xr10:uidLastSave="{00000000-0000-0000-0000-000000000000}"/>
  <bookViews>
    <workbookView xWindow="-120" yWindow="-120" windowWidth="24240" windowHeight="13140" firstSheet="4" activeTab="7" xr2:uid="{00000000-000D-0000-FFFF-FFFF00000000}"/>
  </bookViews>
  <sheets>
    <sheet name="Rekapitulace stavby" sheetId="1" r:id="rId1"/>
    <sheet name="SO 01 - HTU" sheetId="2" r:id="rId2"/>
    <sheet name="SO 02 - Zpevněne plochy a..." sheetId="3" r:id="rId3"/>
    <sheet name="SO 03 - Kancelářská bunka" sheetId="4" r:id="rId4"/>
    <sheet name="SO 04-01 - Vodovodni prip..." sheetId="5" r:id="rId5"/>
    <sheet name="SO 04-02 - Kanalizacni  p..." sheetId="6" r:id="rId6"/>
    <sheet name="SO 04-03 - Odvodneni zpev..." sheetId="7" r:id="rId7"/>
    <sheet name="SO 04-04 - Pripojka NN" sheetId="8" r:id="rId8"/>
    <sheet name="SO 05 - Osvětlení areálu" sheetId="9" r:id="rId9"/>
    <sheet name="SO 06 - Oplocení areálu" sheetId="10" r:id="rId10"/>
    <sheet name="SO 07 - KTU" sheetId="11" r:id="rId11"/>
    <sheet name="SO 08 - Provozni soubory" sheetId="12" r:id="rId12"/>
  </sheets>
  <definedNames>
    <definedName name="_xlnm._FilterDatabase" localSheetId="1" hidden="1">'SO 01 - HTU'!$C$93:$K$109</definedName>
    <definedName name="_xlnm._FilterDatabase" localSheetId="2" hidden="1">'SO 02 - Zpevněne plochy a...'!$C$97:$K$144</definedName>
    <definedName name="_xlnm._FilterDatabase" localSheetId="3" hidden="1">'SO 03 - Kancelářská bunka'!$C$95:$K$115</definedName>
    <definedName name="_xlnm._FilterDatabase" localSheetId="4" hidden="1">'SO 04-01 - Vodovodni prip...'!$C$97:$K$172</definedName>
    <definedName name="_xlnm._FilterDatabase" localSheetId="5" hidden="1">'SO 04-02 - Kanalizacni  p...'!$C$103:$K$190</definedName>
    <definedName name="_xlnm._FilterDatabase" localSheetId="6" hidden="1">'SO 04-03 - Odvodneni zpev...'!$C$97:$K$130</definedName>
    <definedName name="_xlnm._FilterDatabase" localSheetId="7" hidden="1">'SO 04-04 - Pripojka NN'!$C$98:$K$133</definedName>
    <definedName name="_xlnm._FilterDatabase" localSheetId="8" hidden="1">'SO 05 - Osvětlení areálu'!$C$97:$K$131</definedName>
    <definedName name="_xlnm._FilterDatabase" localSheetId="9" hidden="1">'SO 06 - Oplocení areálu'!$C$97:$K$124</definedName>
    <definedName name="_xlnm._FilterDatabase" localSheetId="10" hidden="1">'SO 07 - KTU'!$C$95:$K$113</definedName>
    <definedName name="_xlnm._FilterDatabase" localSheetId="11" hidden="1">'SO 08 - Provozni soubory'!$C$92:$K$114</definedName>
    <definedName name="_xlnm.Print_Titles" localSheetId="0">'Rekapitulace stavby'!$55:$55</definedName>
    <definedName name="_xlnm.Print_Titles" localSheetId="1">'SO 01 - HTU'!$93:$93</definedName>
    <definedName name="_xlnm.Print_Titles" localSheetId="2">'SO 02 - Zpevněne plochy a...'!$97:$97</definedName>
    <definedName name="_xlnm.Print_Titles" localSheetId="3">'SO 03 - Kancelářská bunka'!$95:$95</definedName>
    <definedName name="_xlnm.Print_Titles" localSheetId="4">'SO 04-01 - Vodovodni prip...'!$97:$97</definedName>
    <definedName name="_xlnm.Print_Titles" localSheetId="5">'SO 04-02 - Kanalizacni  p...'!$103:$103</definedName>
    <definedName name="_xlnm.Print_Titles" localSheetId="6">'SO 04-03 - Odvodneni zpev...'!$97:$97</definedName>
    <definedName name="_xlnm.Print_Titles" localSheetId="7">'SO 04-04 - Pripojka NN'!$98:$98</definedName>
    <definedName name="_xlnm.Print_Titles" localSheetId="8">'SO 05 - Osvětlení areálu'!$97:$97</definedName>
    <definedName name="_xlnm.Print_Titles" localSheetId="9">'SO 06 - Oplocení areálu'!$97:$97</definedName>
    <definedName name="_xlnm.Print_Titles" localSheetId="10">'SO 07 - KTU'!$95:$95</definedName>
    <definedName name="_xlnm.Print_Titles" localSheetId="11">'SO 08 - Provozni soubory'!$92:$92</definedName>
    <definedName name="_xlnm.Print_Area" localSheetId="0">'Rekapitulace stavby'!$D$4:$AO$39,'Rekapitulace stavby'!$C$45:$AQ$76</definedName>
    <definedName name="_xlnm.Print_Area" localSheetId="1">'SO 01 - HTU'!$C$4:$J$41,'SO 01 - HTU'!$C$47:$J$75,'SO 01 - HTU'!$C$81:$K$109</definedName>
    <definedName name="_xlnm.Print_Area" localSheetId="2">'SO 02 - Zpevněne plochy a...'!$C$4:$J$41,'SO 02 - Zpevněne plochy a...'!$C$47:$J$79,'SO 02 - Zpevněne plochy a...'!$C$85:$K$144</definedName>
    <definedName name="_xlnm.Print_Area" localSheetId="3">'SO 03 - Kancelářská bunka'!$C$4:$J$41,'SO 03 - Kancelářská bunka'!$C$47:$J$77,'SO 03 - Kancelářská bunka'!$C$83:$K$115</definedName>
    <definedName name="_xlnm.Print_Area" localSheetId="4">'SO 04-01 - Vodovodni prip...'!$C$4:$J$41,'SO 04-01 - Vodovodni prip...'!$C$47:$J$79,'SO 04-01 - Vodovodni prip...'!$C$85:$K$172</definedName>
    <definedName name="_xlnm.Print_Area" localSheetId="5">'SO 04-02 - Kanalizacni  p...'!$C$4:$J$41,'SO 04-02 - Kanalizacni  p...'!$C$47:$J$85,'SO 04-02 - Kanalizacni  p...'!$C$91:$K$190</definedName>
    <definedName name="_xlnm.Print_Area" localSheetId="6">'SO 04-03 - Odvodneni zpev...'!$C$4:$J$41,'SO 04-03 - Odvodneni zpev...'!$C$47:$J$79,'SO 04-03 - Odvodneni zpev...'!$C$85:$K$130</definedName>
    <definedName name="_xlnm.Print_Area" localSheetId="7">'SO 04-04 - Pripojka NN'!$C$4:$J$41,'SO 04-04 - Pripojka NN'!$C$47:$J$80,'SO 04-04 - Pripojka NN'!$C$86:$K$133</definedName>
    <definedName name="_xlnm.Print_Area" localSheetId="8">'SO 05 - Osvětlení areálu'!$C$4:$J$41,'SO 05 - Osvětlení areálu'!$C$47:$J$79,'SO 05 - Osvětlení areálu'!$C$85:$K$131</definedName>
    <definedName name="_xlnm.Print_Area" localSheetId="9">'SO 06 - Oplocení areálu'!$C$4:$J$41,'SO 06 - Oplocení areálu'!$C$47:$J$79,'SO 06 - Oplocení areálu'!$C$85:$K$124</definedName>
    <definedName name="_xlnm.Print_Area" localSheetId="10">'SO 07 - KTU'!$C$4:$J$41,'SO 07 - KTU'!$C$47:$J$77,'SO 07 - KTU'!$C$83:$K$113</definedName>
    <definedName name="_xlnm.Print_Area" localSheetId="11">'SO 08 - Provozni soubory'!$C$4:$J$41,'SO 08 - Provozni soubory'!$C$47:$J$74,'SO 08 - Provozni soubory'!$C$80:$K$114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9" i="12" l="1"/>
  <c r="J38" i="12"/>
  <c r="AY68" i="1" s="1"/>
  <c r="J37" i="12"/>
  <c r="AX68" i="1" s="1"/>
  <c r="BI114" i="12"/>
  <c r="BH114" i="12"/>
  <c r="BG114" i="12"/>
  <c r="BF114" i="12"/>
  <c r="T114" i="12"/>
  <c r="R114" i="12"/>
  <c r="P114" i="12"/>
  <c r="BK114" i="12"/>
  <c r="J114" i="12"/>
  <c r="BE114" i="12"/>
  <c r="BI113" i="12"/>
  <c r="BH113" i="12"/>
  <c r="BG113" i="12"/>
  <c r="BF113" i="12"/>
  <c r="T113" i="12"/>
  <c r="R113" i="12"/>
  <c r="P113" i="12"/>
  <c r="BK113" i="12"/>
  <c r="J113" i="12"/>
  <c r="BE113" i="12" s="1"/>
  <c r="BI112" i="12"/>
  <c r="BH112" i="12"/>
  <c r="BG112" i="12"/>
  <c r="BF112" i="12"/>
  <c r="T112" i="12"/>
  <c r="R112" i="12"/>
  <c r="P112" i="12"/>
  <c r="BK112" i="12"/>
  <c r="J112" i="12"/>
  <c r="BE112" i="12"/>
  <c r="BI111" i="12"/>
  <c r="BH111" i="12"/>
  <c r="BG111" i="12"/>
  <c r="BF111" i="12"/>
  <c r="T111" i="12"/>
  <c r="R111" i="12"/>
  <c r="P111" i="12"/>
  <c r="BK111" i="12"/>
  <c r="J111" i="12"/>
  <c r="BE111" i="12" s="1"/>
  <c r="BI110" i="12"/>
  <c r="BH110" i="12"/>
  <c r="BG110" i="12"/>
  <c r="BF110" i="12"/>
  <c r="T110" i="12"/>
  <c r="R110" i="12"/>
  <c r="P110" i="12"/>
  <c r="BK110" i="12"/>
  <c r="J110" i="12"/>
  <c r="BE110" i="12"/>
  <c r="BI109" i="12"/>
  <c r="BH109" i="12"/>
  <c r="BG109" i="12"/>
  <c r="BF109" i="12"/>
  <c r="T109" i="12"/>
  <c r="R109" i="12"/>
  <c r="P109" i="12"/>
  <c r="BK109" i="12"/>
  <c r="J109" i="12"/>
  <c r="BE109" i="12" s="1"/>
  <c r="BI108" i="12"/>
  <c r="BH108" i="12"/>
  <c r="BG108" i="12"/>
  <c r="BF108" i="12"/>
  <c r="T108" i="12"/>
  <c r="R108" i="12"/>
  <c r="P108" i="12"/>
  <c r="BK108" i="12"/>
  <c r="J108" i="12"/>
  <c r="BE108" i="12"/>
  <c r="BI107" i="12"/>
  <c r="BH107" i="12"/>
  <c r="BG107" i="12"/>
  <c r="BF107" i="12"/>
  <c r="T107" i="12"/>
  <c r="R107" i="12"/>
  <c r="P107" i="12"/>
  <c r="BK107" i="12"/>
  <c r="J107" i="12"/>
  <c r="BE107" i="12" s="1"/>
  <c r="BI106" i="12"/>
  <c r="BH106" i="12"/>
  <c r="BG106" i="12"/>
  <c r="BF106" i="12"/>
  <c r="T106" i="12"/>
  <c r="R106" i="12"/>
  <c r="P106" i="12"/>
  <c r="BK106" i="12"/>
  <c r="J106" i="12"/>
  <c r="BE106" i="12"/>
  <c r="BI105" i="12"/>
  <c r="BH105" i="12"/>
  <c r="BG105" i="12"/>
  <c r="BF105" i="12"/>
  <c r="T105" i="12"/>
  <c r="R105" i="12"/>
  <c r="P105" i="12"/>
  <c r="BK105" i="12"/>
  <c r="J105" i="12"/>
  <c r="BE105" i="12" s="1"/>
  <c r="BI104" i="12"/>
  <c r="BH104" i="12"/>
  <c r="BG104" i="12"/>
  <c r="BF104" i="12"/>
  <c r="T104" i="12"/>
  <c r="R104" i="12"/>
  <c r="P104" i="12"/>
  <c r="BK104" i="12"/>
  <c r="J104" i="12"/>
  <c r="BE104" i="12"/>
  <c r="BI103" i="12"/>
  <c r="BH103" i="12"/>
  <c r="BG103" i="12"/>
  <c r="BF103" i="12"/>
  <c r="T103" i="12"/>
  <c r="R103" i="12"/>
  <c r="P103" i="12"/>
  <c r="BK103" i="12"/>
  <c r="J103" i="12"/>
  <c r="BE103" i="12" s="1"/>
  <c r="BI102" i="12"/>
  <c r="BH102" i="12"/>
  <c r="BG102" i="12"/>
  <c r="F37" i="12" s="1"/>
  <c r="BB68" i="1" s="1"/>
  <c r="BF102" i="12"/>
  <c r="T102" i="12"/>
  <c r="R102" i="12"/>
  <c r="P102" i="12"/>
  <c r="BK102" i="12"/>
  <c r="J102" i="12"/>
  <c r="BE102" i="12"/>
  <c r="BI101" i="12"/>
  <c r="BH101" i="12"/>
  <c r="BG101" i="12"/>
  <c r="BF101" i="12"/>
  <c r="T101" i="12"/>
  <c r="R101" i="12"/>
  <c r="P101" i="12"/>
  <c r="BK101" i="12"/>
  <c r="J101" i="12"/>
  <c r="BE101" i="12" s="1"/>
  <c r="BI100" i="12"/>
  <c r="BH100" i="12"/>
  <c r="BG100" i="12"/>
  <c r="BF100" i="12"/>
  <c r="T100" i="12"/>
  <c r="R100" i="12"/>
  <c r="P100" i="12"/>
  <c r="BK100" i="12"/>
  <c r="J100" i="12"/>
  <c r="BE100" i="12"/>
  <c r="BI99" i="12"/>
  <c r="BH99" i="12"/>
  <c r="BG99" i="12"/>
  <c r="BF99" i="12"/>
  <c r="T99" i="12"/>
  <c r="R99" i="12"/>
  <c r="P99" i="12"/>
  <c r="BK99" i="12"/>
  <c r="J99" i="12"/>
  <c r="BE99" i="12" s="1"/>
  <c r="BI98" i="12"/>
  <c r="BH98" i="12"/>
  <c r="BG98" i="12"/>
  <c r="BF98" i="12"/>
  <c r="T98" i="12"/>
  <c r="R98" i="12"/>
  <c r="P98" i="12"/>
  <c r="BK98" i="12"/>
  <c r="J98" i="12"/>
  <c r="BE98" i="12"/>
  <c r="BI97" i="12"/>
  <c r="BH97" i="12"/>
  <c r="BG97" i="12"/>
  <c r="BF97" i="12"/>
  <c r="T97" i="12"/>
  <c r="R97" i="12"/>
  <c r="R95" i="12" s="1"/>
  <c r="P97" i="12"/>
  <c r="BK97" i="12"/>
  <c r="J97" i="12"/>
  <c r="BE97" i="12" s="1"/>
  <c r="BI96" i="12"/>
  <c r="BH96" i="12"/>
  <c r="BG96" i="12"/>
  <c r="BF96" i="12"/>
  <c r="T96" i="12"/>
  <c r="R96" i="12"/>
  <c r="R94" i="12"/>
  <c r="R93" i="12" s="1"/>
  <c r="P96" i="12"/>
  <c r="BK96" i="12"/>
  <c r="BK95" i="12"/>
  <c r="J96" i="12"/>
  <c r="BE96" i="12"/>
  <c r="F87" i="12"/>
  <c r="E85" i="12"/>
  <c r="BI72" i="12"/>
  <c r="BH72" i="12"/>
  <c r="BG72" i="12"/>
  <c r="BF72" i="12"/>
  <c r="BI71" i="12"/>
  <c r="BH71" i="12"/>
  <c r="BG71" i="12"/>
  <c r="BF71" i="12"/>
  <c r="BE71" i="12"/>
  <c r="BI70" i="12"/>
  <c r="BH70" i="12"/>
  <c r="BG70" i="12"/>
  <c r="BF70" i="12"/>
  <c r="BE70" i="12"/>
  <c r="BI69" i="12"/>
  <c r="BH69" i="12"/>
  <c r="BG69" i="12"/>
  <c r="BF69" i="12"/>
  <c r="BE69" i="12"/>
  <c r="BI68" i="12"/>
  <c r="BH68" i="12"/>
  <c r="BG68" i="12"/>
  <c r="BF68" i="12"/>
  <c r="BE68" i="12"/>
  <c r="BI67" i="12"/>
  <c r="F39" i="12" s="1"/>
  <c r="BD68" i="1" s="1"/>
  <c r="BH67" i="12"/>
  <c r="BG67" i="12"/>
  <c r="BF67" i="12"/>
  <c r="BE67" i="12"/>
  <c r="F54" i="12"/>
  <c r="E52" i="12"/>
  <c r="J24" i="12"/>
  <c r="E24" i="12"/>
  <c r="J23" i="12"/>
  <c r="J21" i="12"/>
  <c r="E21" i="12"/>
  <c r="J89" i="12" s="1"/>
  <c r="J56" i="12"/>
  <c r="J20" i="12"/>
  <c r="J18" i="12"/>
  <c r="E18" i="12"/>
  <c r="F90" i="12"/>
  <c r="F57" i="12"/>
  <c r="J17" i="12"/>
  <c r="J15" i="12"/>
  <c r="E15" i="12"/>
  <c r="F56" i="12" s="1"/>
  <c r="F89" i="12"/>
  <c r="J14" i="12"/>
  <c r="J12" i="12"/>
  <c r="J54" i="12" s="1"/>
  <c r="J87" i="12"/>
  <c r="E7" i="12"/>
  <c r="E83" i="12"/>
  <c r="E50" i="12"/>
  <c r="J39" i="11"/>
  <c r="J38" i="11"/>
  <c r="AY67" i="1"/>
  <c r="J37" i="11"/>
  <c r="AX67" i="1" s="1"/>
  <c r="BI113" i="11"/>
  <c r="BH113" i="11"/>
  <c r="BG113" i="11"/>
  <c r="BF113" i="11"/>
  <c r="T113" i="11"/>
  <c r="T112" i="11"/>
  <c r="T111" i="11"/>
  <c r="R113" i="11"/>
  <c r="R112" i="11" s="1"/>
  <c r="R111" i="11" s="1"/>
  <c r="P113" i="11"/>
  <c r="P112" i="11" s="1"/>
  <c r="P111" i="11" s="1"/>
  <c r="BK113" i="11"/>
  <c r="BK112" i="11"/>
  <c r="J113" i="11"/>
  <c r="BE113" i="11" s="1"/>
  <c r="BI110" i="11"/>
  <c r="BH110" i="11"/>
  <c r="BG110" i="11"/>
  <c r="BF110" i="11"/>
  <c r="T110" i="11"/>
  <c r="R110" i="11"/>
  <c r="P110" i="11"/>
  <c r="BK110" i="11"/>
  <c r="J110" i="11"/>
  <c r="BE110" i="11" s="1"/>
  <c r="BI109" i="11"/>
  <c r="BH109" i="11"/>
  <c r="BG109" i="11"/>
  <c r="BF109" i="11"/>
  <c r="T109" i="11"/>
  <c r="R109" i="11"/>
  <c r="P109" i="11"/>
  <c r="P106" i="11" s="1"/>
  <c r="BK109" i="11"/>
  <c r="J109" i="11"/>
  <c r="BE109" i="11"/>
  <c r="BI108" i="11"/>
  <c r="BH108" i="11"/>
  <c r="BG108" i="11"/>
  <c r="BF108" i="11"/>
  <c r="T108" i="11"/>
  <c r="T106" i="11" s="1"/>
  <c r="R108" i="11"/>
  <c r="P108" i="11"/>
  <c r="BK108" i="11"/>
  <c r="J108" i="11"/>
  <c r="BE108" i="11" s="1"/>
  <c r="BI107" i="11"/>
  <c r="BH107" i="11"/>
  <c r="BG107" i="11"/>
  <c r="BF107" i="11"/>
  <c r="T107" i="11"/>
  <c r="R107" i="11"/>
  <c r="R106" i="11" s="1"/>
  <c r="P107" i="11"/>
  <c r="BK107" i="11"/>
  <c r="BK106" i="11" s="1"/>
  <c r="J106" i="11" s="1"/>
  <c r="J64" i="11" s="1"/>
  <c r="J107" i="11"/>
  <c r="BE107" i="11"/>
  <c r="BI105" i="11"/>
  <c r="BH105" i="11"/>
  <c r="BG105" i="11"/>
  <c r="BF105" i="11"/>
  <c r="T105" i="11"/>
  <c r="R105" i="11"/>
  <c r="P105" i="11"/>
  <c r="BK105" i="11"/>
  <c r="J105" i="11"/>
  <c r="BE105" i="11"/>
  <c r="BI103" i="11"/>
  <c r="BH103" i="11"/>
  <c r="BG103" i="11"/>
  <c r="BF103" i="11"/>
  <c r="T103" i="11"/>
  <c r="R103" i="11"/>
  <c r="P103" i="11"/>
  <c r="BK103" i="11"/>
  <c r="J103" i="11"/>
  <c r="BE103" i="11" s="1"/>
  <c r="BI102" i="11"/>
  <c r="BH102" i="11"/>
  <c r="BG102" i="11"/>
  <c r="BF102" i="11"/>
  <c r="T102" i="11"/>
  <c r="R102" i="11"/>
  <c r="P102" i="11"/>
  <c r="BK102" i="11"/>
  <c r="J102" i="11"/>
  <c r="BE102" i="11"/>
  <c r="BI101" i="11"/>
  <c r="F39" i="11" s="1"/>
  <c r="BD67" i="1" s="1"/>
  <c r="BH101" i="11"/>
  <c r="BG101" i="11"/>
  <c r="BF101" i="11"/>
  <c r="T101" i="11"/>
  <c r="R101" i="11"/>
  <c r="P101" i="11"/>
  <c r="BK101" i="11"/>
  <c r="J101" i="11"/>
  <c r="BE101" i="11" s="1"/>
  <c r="BI100" i="11"/>
  <c r="BH100" i="11"/>
  <c r="BG100" i="11"/>
  <c r="BF100" i="11"/>
  <c r="T100" i="11"/>
  <c r="R100" i="11"/>
  <c r="P100" i="11"/>
  <c r="BK100" i="11"/>
  <c r="J100" i="11"/>
  <c r="BE100" i="11"/>
  <c r="BI99" i="11"/>
  <c r="BH99" i="11"/>
  <c r="BG99" i="11"/>
  <c r="BF99" i="11"/>
  <c r="T99" i="11"/>
  <c r="R99" i="11"/>
  <c r="R98" i="11" s="1"/>
  <c r="R97" i="11" s="1"/>
  <c r="R96" i="11" s="1"/>
  <c r="P99" i="11"/>
  <c r="BK99" i="11"/>
  <c r="BK98" i="11" s="1"/>
  <c r="J98" i="11" s="1"/>
  <c r="J63" i="11" s="1"/>
  <c r="BK97" i="11"/>
  <c r="J99" i="11"/>
  <c r="BE99" i="11" s="1"/>
  <c r="F90" i="11"/>
  <c r="E88" i="11"/>
  <c r="BI75" i="11"/>
  <c r="BH75" i="11"/>
  <c r="BG75" i="11"/>
  <c r="BF75" i="11"/>
  <c r="BI74" i="11"/>
  <c r="BH74" i="11"/>
  <c r="F38" i="11" s="1"/>
  <c r="BC67" i="1" s="1"/>
  <c r="BG74" i="11"/>
  <c r="BF74" i="11"/>
  <c r="BE74" i="11"/>
  <c r="BI73" i="11"/>
  <c r="BH73" i="11"/>
  <c r="BG73" i="11"/>
  <c r="BF73" i="11"/>
  <c r="BE73" i="11"/>
  <c r="BI72" i="11"/>
  <c r="BH72" i="11"/>
  <c r="BG72" i="11"/>
  <c r="BF72" i="11"/>
  <c r="BE72" i="11"/>
  <c r="BI71" i="11"/>
  <c r="BH71" i="11"/>
  <c r="BG71" i="11"/>
  <c r="BF71" i="11"/>
  <c r="BE71" i="11"/>
  <c r="BI70" i="11"/>
  <c r="BH70" i="11"/>
  <c r="BG70" i="11"/>
  <c r="BF70" i="11"/>
  <c r="BE70" i="11"/>
  <c r="F54" i="11"/>
  <c r="E52" i="11"/>
  <c r="J24" i="11"/>
  <c r="E24" i="11"/>
  <c r="J93" i="11"/>
  <c r="J57" i="11"/>
  <c r="J23" i="11"/>
  <c r="J21" i="11"/>
  <c r="E21" i="11"/>
  <c r="J92" i="11"/>
  <c r="J56" i="11"/>
  <c r="J20" i="11"/>
  <c r="J18" i="11"/>
  <c r="E18" i="11"/>
  <c r="J17" i="11"/>
  <c r="J15" i="11"/>
  <c r="E15" i="11"/>
  <c r="F92" i="11" s="1"/>
  <c r="J14" i="11"/>
  <c r="J12" i="11"/>
  <c r="J90" i="11" s="1"/>
  <c r="E7" i="11"/>
  <c r="J39" i="10"/>
  <c r="J38" i="10"/>
  <c r="AY66" i="1" s="1"/>
  <c r="J37" i="10"/>
  <c r="AX66" i="1"/>
  <c r="BI124" i="10"/>
  <c r="BH124" i="10"/>
  <c r="BG124" i="10"/>
  <c r="BF124" i="10"/>
  <c r="T124" i="10"/>
  <c r="T123" i="10" s="1"/>
  <c r="T122" i="10" s="1"/>
  <c r="R124" i="10"/>
  <c r="R123" i="10"/>
  <c r="R122" i="10" s="1"/>
  <c r="P124" i="10"/>
  <c r="P123" i="10"/>
  <c r="P122" i="10"/>
  <c r="BK124" i="10"/>
  <c r="BK123" i="10" s="1"/>
  <c r="J123" i="10" s="1"/>
  <c r="J124" i="10"/>
  <c r="BE124" i="10"/>
  <c r="J68" i="10"/>
  <c r="BI121" i="10"/>
  <c r="BH121" i="10"/>
  <c r="BG121" i="10"/>
  <c r="BF121" i="10"/>
  <c r="T121" i="10"/>
  <c r="T120" i="10"/>
  <c r="R121" i="10"/>
  <c r="R120" i="10" s="1"/>
  <c r="P121" i="10"/>
  <c r="P120" i="10"/>
  <c r="BK121" i="10"/>
  <c r="BK120" i="10" s="1"/>
  <c r="J120" i="10" s="1"/>
  <c r="J66" i="10" s="1"/>
  <c r="J121" i="10"/>
  <c r="BE121" i="10"/>
  <c r="BI118" i="10"/>
  <c r="BH118" i="10"/>
  <c r="BG118" i="10"/>
  <c r="BF118" i="10"/>
  <c r="T118" i="10"/>
  <c r="R118" i="10"/>
  <c r="P118" i="10"/>
  <c r="P115" i="10" s="1"/>
  <c r="BK118" i="10"/>
  <c r="J118" i="10"/>
  <c r="BE118" i="10"/>
  <c r="BI117" i="10"/>
  <c r="BH117" i="10"/>
  <c r="BG117" i="10"/>
  <c r="BF117" i="10"/>
  <c r="T117" i="10"/>
  <c r="T115" i="10" s="1"/>
  <c r="R117" i="10"/>
  <c r="P117" i="10"/>
  <c r="BK117" i="10"/>
  <c r="J117" i="10"/>
  <c r="BE117" i="10" s="1"/>
  <c r="BI116" i="10"/>
  <c r="BH116" i="10"/>
  <c r="BG116" i="10"/>
  <c r="BF116" i="10"/>
  <c r="T116" i="10"/>
  <c r="R116" i="10"/>
  <c r="R115" i="10" s="1"/>
  <c r="P116" i="10"/>
  <c r="BK116" i="10"/>
  <c r="BK115" i="10" s="1"/>
  <c r="J115" i="10" s="1"/>
  <c r="J65" i="10" s="1"/>
  <c r="J116" i="10"/>
  <c r="BE116" i="10"/>
  <c r="BI114" i="10"/>
  <c r="BH114" i="10"/>
  <c r="BG114" i="10"/>
  <c r="BF114" i="10"/>
  <c r="T114" i="10"/>
  <c r="T113" i="10"/>
  <c r="R114" i="10"/>
  <c r="R113" i="10" s="1"/>
  <c r="P114" i="10"/>
  <c r="P113" i="10"/>
  <c r="BK114" i="10"/>
  <c r="BK113" i="10" s="1"/>
  <c r="J113" i="10" s="1"/>
  <c r="J64" i="10" s="1"/>
  <c r="J114" i="10"/>
  <c r="BE114" i="10"/>
  <c r="BI111" i="10"/>
  <c r="BH111" i="10"/>
  <c r="BG111" i="10"/>
  <c r="BF111" i="10"/>
  <c r="T111" i="10"/>
  <c r="R111" i="10"/>
  <c r="P111" i="10"/>
  <c r="BK111" i="10"/>
  <c r="J111" i="10"/>
  <c r="BE111" i="10"/>
  <c r="BI110" i="10"/>
  <c r="BH110" i="10"/>
  <c r="BG110" i="10"/>
  <c r="BF110" i="10"/>
  <c r="T110" i="10"/>
  <c r="R110" i="10"/>
  <c r="P110" i="10"/>
  <c r="BK110" i="10"/>
  <c r="J110" i="10"/>
  <c r="BE110" i="10" s="1"/>
  <c r="BI109" i="10"/>
  <c r="BH109" i="10"/>
  <c r="BG109" i="10"/>
  <c r="BF109" i="10"/>
  <c r="T109" i="10"/>
  <c r="R109" i="10"/>
  <c r="P109" i="10"/>
  <c r="BK109" i="10"/>
  <c r="J109" i="10"/>
  <c r="BE109" i="10"/>
  <c r="BI107" i="10"/>
  <c r="F39" i="10" s="1"/>
  <c r="BD66" i="1" s="1"/>
  <c r="BH107" i="10"/>
  <c r="BG107" i="10"/>
  <c r="BF107" i="10"/>
  <c r="T107" i="10"/>
  <c r="R107" i="10"/>
  <c r="P107" i="10"/>
  <c r="BK107" i="10"/>
  <c r="J107" i="10"/>
  <c r="BE107" i="10" s="1"/>
  <c r="BI106" i="10"/>
  <c r="BH106" i="10"/>
  <c r="BG106" i="10"/>
  <c r="BF106" i="10"/>
  <c r="T106" i="10"/>
  <c r="R106" i="10"/>
  <c r="P106" i="10"/>
  <c r="BK106" i="10"/>
  <c r="J106" i="10"/>
  <c r="BE106" i="10"/>
  <c r="BI101" i="10"/>
  <c r="BH101" i="10"/>
  <c r="BG101" i="10"/>
  <c r="BF101" i="10"/>
  <c r="T101" i="10"/>
  <c r="R101" i="10"/>
  <c r="R100" i="10" s="1"/>
  <c r="P101" i="10"/>
  <c r="P100" i="10" s="1"/>
  <c r="P99" i="10" s="1"/>
  <c r="P98" i="10" s="1"/>
  <c r="AU66" i="1" s="1"/>
  <c r="BK101" i="10"/>
  <c r="BK100" i="10" s="1"/>
  <c r="J100" i="10" s="1"/>
  <c r="J63" i="10" s="1"/>
  <c r="BK99" i="10"/>
  <c r="J101" i="10"/>
  <c r="BE101" i="10" s="1"/>
  <c r="F92" i="10"/>
  <c r="E90" i="10"/>
  <c r="BI77" i="10"/>
  <c r="BH77" i="10"/>
  <c r="BG77" i="10"/>
  <c r="BF77" i="10"/>
  <c r="BI76" i="10"/>
  <c r="BH76" i="10"/>
  <c r="F38" i="10" s="1"/>
  <c r="BG76" i="10"/>
  <c r="BF76" i="10"/>
  <c r="BE76" i="10"/>
  <c r="BI75" i="10"/>
  <c r="BH75" i="10"/>
  <c r="BG75" i="10"/>
  <c r="BF75" i="10"/>
  <c r="BE75" i="10"/>
  <c r="BI74" i="10"/>
  <c r="BH74" i="10"/>
  <c r="BG74" i="10"/>
  <c r="BF74" i="10"/>
  <c r="BE74" i="10"/>
  <c r="BI73" i="10"/>
  <c r="BH73" i="10"/>
  <c r="BG73" i="10"/>
  <c r="BF73" i="10"/>
  <c r="BE73" i="10"/>
  <c r="BI72" i="10"/>
  <c r="BH72" i="10"/>
  <c r="BC66" i="1"/>
  <c r="BG72" i="10"/>
  <c r="BF72" i="10"/>
  <c r="BE72" i="10"/>
  <c r="F54" i="10"/>
  <c r="E52" i="10"/>
  <c r="J24" i="10"/>
  <c r="E24" i="10"/>
  <c r="J95" i="10" s="1"/>
  <c r="J57" i="10"/>
  <c r="J23" i="10"/>
  <c r="J21" i="10"/>
  <c r="E21" i="10"/>
  <c r="J94" i="10"/>
  <c r="J56" i="10"/>
  <c r="J20" i="10"/>
  <c r="J18" i="10"/>
  <c r="E18" i="10"/>
  <c r="J17" i="10"/>
  <c r="J15" i="10"/>
  <c r="E15" i="10"/>
  <c r="F94" i="10" s="1"/>
  <c r="J14" i="10"/>
  <c r="J12" i="10"/>
  <c r="J92" i="10" s="1"/>
  <c r="E7" i="10"/>
  <c r="J39" i="9"/>
  <c r="J38" i="9"/>
  <c r="AY65" i="1" s="1"/>
  <c r="J37" i="9"/>
  <c r="AX65" i="1" s="1"/>
  <c r="BI131" i="9"/>
  <c r="BH131" i="9"/>
  <c r="BG131" i="9"/>
  <c r="BF131" i="9"/>
  <c r="T131" i="9"/>
  <c r="T130" i="9" s="1"/>
  <c r="T129" i="9" s="1"/>
  <c r="R131" i="9"/>
  <c r="R130" i="9"/>
  <c r="R129" i="9" s="1"/>
  <c r="P131" i="9"/>
  <c r="P130" i="9" s="1"/>
  <c r="P129" i="9"/>
  <c r="BK131" i="9"/>
  <c r="BK130" i="9" s="1"/>
  <c r="J130" i="9" s="1"/>
  <c r="J131" i="9"/>
  <c r="BE131" i="9"/>
  <c r="J68" i="9"/>
  <c r="BI128" i="9"/>
  <c r="BH128" i="9"/>
  <c r="BG128" i="9"/>
  <c r="BF128" i="9"/>
  <c r="T128" i="9"/>
  <c r="R128" i="9"/>
  <c r="P128" i="9"/>
  <c r="BK128" i="9"/>
  <c r="J128" i="9"/>
  <c r="BE128" i="9"/>
  <c r="BI127" i="9"/>
  <c r="BH127" i="9"/>
  <c r="BG127" i="9"/>
  <c r="BF127" i="9"/>
  <c r="T127" i="9"/>
  <c r="R127" i="9"/>
  <c r="P127" i="9"/>
  <c r="BK127" i="9"/>
  <c r="J127" i="9"/>
  <c r="BE127" i="9" s="1"/>
  <c r="BI126" i="9"/>
  <c r="BH126" i="9"/>
  <c r="BG126" i="9"/>
  <c r="BF126" i="9"/>
  <c r="T126" i="9"/>
  <c r="R126" i="9"/>
  <c r="P126" i="9"/>
  <c r="BK126" i="9"/>
  <c r="J126" i="9"/>
  <c r="BE126" i="9"/>
  <c r="BI124" i="9"/>
  <c r="BH124" i="9"/>
  <c r="BG124" i="9"/>
  <c r="BF124" i="9"/>
  <c r="T124" i="9"/>
  <c r="R124" i="9"/>
  <c r="P124" i="9"/>
  <c r="BK124" i="9"/>
  <c r="J124" i="9"/>
  <c r="BE124" i="9" s="1"/>
  <c r="BI123" i="9"/>
  <c r="BH123" i="9"/>
  <c r="BG123" i="9"/>
  <c r="BF123" i="9"/>
  <c r="T123" i="9"/>
  <c r="R123" i="9"/>
  <c r="P123" i="9"/>
  <c r="BK123" i="9"/>
  <c r="J123" i="9"/>
  <c r="BE123" i="9"/>
  <c r="BI121" i="9"/>
  <c r="BH121" i="9"/>
  <c r="BG121" i="9"/>
  <c r="BF121" i="9"/>
  <c r="T121" i="9"/>
  <c r="R121" i="9"/>
  <c r="P121" i="9"/>
  <c r="BK121" i="9"/>
  <c r="J121" i="9"/>
  <c r="BE121" i="9" s="1"/>
  <c r="BI120" i="9"/>
  <c r="BH120" i="9"/>
  <c r="BG120" i="9"/>
  <c r="BF120" i="9"/>
  <c r="T120" i="9"/>
  <c r="R120" i="9"/>
  <c r="P120" i="9"/>
  <c r="P116" i="9" s="1"/>
  <c r="BK120" i="9"/>
  <c r="J120" i="9"/>
  <c r="BE120" i="9"/>
  <c r="BI118" i="9"/>
  <c r="BH118" i="9"/>
  <c r="BG118" i="9"/>
  <c r="BF118" i="9"/>
  <c r="T118" i="9"/>
  <c r="T116" i="9" s="1"/>
  <c r="R118" i="9"/>
  <c r="P118" i="9"/>
  <c r="BK118" i="9"/>
  <c r="J118" i="9"/>
  <c r="BE118" i="9" s="1"/>
  <c r="BI117" i="9"/>
  <c r="BH117" i="9"/>
  <c r="BG117" i="9"/>
  <c r="BF117" i="9"/>
  <c r="T117" i="9"/>
  <c r="R117" i="9"/>
  <c r="R116" i="9" s="1"/>
  <c r="P117" i="9"/>
  <c r="BK117" i="9"/>
  <c r="BK116" i="9" s="1"/>
  <c r="J116" i="9" s="1"/>
  <c r="J66" i="9" s="1"/>
  <c r="J117" i="9"/>
  <c r="BE117" i="9"/>
  <c r="BI115" i="9"/>
  <c r="BH115" i="9"/>
  <c r="BG115" i="9"/>
  <c r="BF115" i="9"/>
  <c r="T115" i="9"/>
  <c r="R115" i="9"/>
  <c r="P115" i="9"/>
  <c r="BK115" i="9"/>
  <c r="J115" i="9"/>
  <c r="BE115" i="9"/>
  <c r="BI113" i="9"/>
  <c r="BH113" i="9"/>
  <c r="BG113" i="9"/>
  <c r="BF113" i="9"/>
  <c r="T113" i="9"/>
  <c r="R113" i="9"/>
  <c r="P113" i="9"/>
  <c r="BK113" i="9"/>
  <c r="J113" i="9"/>
  <c r="BE113" i="9"/>
  <c r="BI112" i="9"/>
  <c r="BH112" i="9"/>
  <c r="BG112" i="9"/>
  <c r="BF112" i="9"/>
  <c r="T112" i="9"/>
  <c r="R112" i="9"/>
  <c r="P112" i="9"/>
  <c r="BK112" i="9"/>
  <c r="J112" i="9"/>
  <c r="BE112" i="9"/>
  <c r="BI111" i="9"/>
  <c r="BH111" i="9"/>
  <c r="BG111" i="9"/>
  <c r="BF111" i="9"/>
  <c r="T111" i="9"/>
  <c r="R111" i="9"/>
  <c r="P111" i="9"/>
  <c r="BK111" i="9"/>
  <c r="J111" i="9"/>
  <c r="BE111" i="9"/>
  <c r="BI110" i="9"/>
  <c r="BH110" i="9"/>
  <c r="BG110" i="9"/>
  <c r="BF110" i="9"/>
  <c r="T110" i="9"/>
  <c r="R110" i="9"/>
  <c r="P110" i="9"/>
  <c r="BK110" i="9"/>
  <c r="J110" i="9"/>
  <c r="BE110" i="9"/>
  <c r="BI109" i="9"/>
  <c r="BH109" i="9"/>
  <c r="BG109" i="9"/>
  <c r="BF109" i="9"/>
  <c r="T109" i="9"/>
  <c r="R109" i="9"/>
  <c r="P109" i="9"/>
  <c r="BK109" i="9"/>
  <c r="J109" i="9"/>
  <c r="BE109" i="9"/>
  <c r="BI108" i="9"/>
  <c r="BH108" i="9"/>
  <c r="BG108" i="9"/>
  <c r="BF108" i="9"/>
  <c r="T108" i="9"/>
  <c r="R108" i="9"/>
  <c r="P108" i="9"/>
  <c r="BK108" i="9"/>
  <c r="BK105" i="9" s="1"/>
  <c r="J108" i="9"/>
  <c r="BE108" i="9"/>
  <c r="BI107" i="9"/>
  <c r="BH107" i="9"/>
  <c r="BG107" i="9"/>
  <c r="BF107" i="9"/>
  <c r="T107" i="9"/>
  <c r="T105" i="9" s="1"/>
  <c r="T104" i="9" s="1"/>
  <c r="R107" i="9"/>
  <c r="P107" i="9"/>
  <c r="BK107" i="9"/>
  <c r="J107" i="9"/>
  <c r="BE107" i="9"/>
  <c r="BI106" i="9"/>
  <c r="BH106" i="9"/>
  <c r="BG106" i="9"/>
  <c r="BF106" i="9"/>
  <c r="T106" i="9"/>
  <c r="R106" i="9"/>
  <c r="R105" i="9" s="1"/>
  <c r="R104" i="9" s="1"/>
  <c r="P106" i="9"/>
  <c r="P105" i="9"/>
  <c r="P104" i="9" s="1"/>
  <c r="BK106" i="9"/>
  <c r="J106" i="9"/>
  <c r="BE106" i="9"/>
  <c r="BI103" i="9"/>
  <c r="BH103" i="9"/>
  <c r="BG103" i="9"/>
  <c r="BF103" i="9"/>
  <c r="T103" i="9"/>
  <c r="R103" i="9"/>
  <c r="P103" i="9"/>
  <c r="BK103" i="9"/>
  <c r="J103" i="9"/>
  <c r="BE103" i="9"/>
  <c r="BI102" i="9"/>
  <c r="BH102" i="9"/>
  <c r="BG102" i="9"/>
  <c r="BF102" i="9"/>
  <c r="T102" i="9"/>
  <c r="R102" i="9"/>
  <c r="P102" i="9"/>
  <c r="BK102" i="9"/>
  <c r="J102" i="9"/>
  <c r="BE102" i="9"/>
  <c r="BI101" i="9"/>
  <c r="BH101" i="9"/>
  <c r="BG101" i="9"/>
  <c r="BF101" i="9"/>
  <c r="T101" i="9"/>
  <c r="T100" i="9"/>
  <c r="T99" i="9" s="1"/>
  <c r="R101" i="9"/>
  <c r="R100" i="9"/>
  <c r="R99" i="9" s="1"/>
  <c r="R98" i="9" s="1"/>
  <c r="P101" i="9"/>
  <c r="P100" i="9"/>
  <c r="P99" i="9" s="1"/>
  <c r="BK101" i="9"/>
  <c r="BK100" i="9" s="1"/>
  <c r="J101" i="9"/>
  <c r="BE101" i="9" s="1"/>
  <c r="F92" i="9"/>
  <c r="E90" i="9"/>
  <c r="BI77" i="9"/>
  <c r="BH77" i="9"/>
  <c r="BG77" i="9"/>
  <c r="BF77" i="9"/>
  <c r="BI76" i="9"/>
  <c r="BH76" i="9"/>
  <c r="BG76" i="9"/>
  <c r="BF76" i="9"/>
  <c r="BE76" i="9"/>
  <c r="BI75" i="9"/>
  <c r="BH75" i="9"/>
  <c r="F38" i="9" s="1"/>
  <c r="BC65" i="1" s="1"/>
  <c r="BG75" i="9"/>
  <c r="BF75" i="9"/>
  <c r="BE75" i="9"/>
  <c r="BI74" i="9"/>
  <c r="F39" i="9" s="1"/>
  <c r="BD65" i="1" s="1"/>
  <c r="BH74" i="9"/>
  <c r="BG74" i="9"/>
  <c r="BF74" i="9"/>
  <c r="BE74" i="9"/>
  <c r="BI73" i="9"/>
  <c r="BH73" i="9"/>
  <c r="BG73" i="9"/>
  <c r="BF73" i="9"/>
  <c r="BE73" i="9"/>
  <c r="BI72" i="9"/>
  <c r="BH72" i="9"/>
  <c r="BG72" i="9"/>
  <c r="F37" i="9" s="1"/>
  <c r="BB65" i="1" s="1"/>
  <c r="BF72" i="9"/>
  <c r="F36" i="9" s="1"/>
  <c r="BA65" i="1" s="1"/>
  <c r="J36" i="9"/>
  <c r="AW65" i="1" s="1"/>
  <c r="BE72" i="9"/>
  <c r="F54" i="9"/>
  <c r="E52" i="9"/>
  <c r="J24" i="9"/>
  <c r="E24" i="9"/>
  <c r="J95" i="9"/>
  <c r="J57" i="9"/>
  <c r="J23" i="9"/>
  <c r="J21" i="9"/>
  <c r="E21" i="9"/>
  <c r="J94" i="9"/>
  <c r="J56" i="9"/>
  <c r="J20" i="9"/>
  <c r="J18" i="9"/>
  <c r="E18" i="9"/>
  <c r="F57" i="9" s="1"/>
  <c r="F95" i="9"/>
  <c r="J17" i="9"/>
  <c r="J15" i="9"/>
  <c r="E15" i="9"/>
  <c r="F94" i="9" s="1"/>
  <c r="J14" i="9"/>
  <c r="J12" i="9"/>
  <c r="J92" i="9" s="1"/>
  <c r="E7" i="9"/>
  <c r="E50" i="9" s="1"/>
  <c r="E88" i="9"/>
  <c r="J39" i="8"/>
  <c r="J38" i="8"/>
  <c r="AY64" i="1"/>
  <c r="J37" i="8"/>
  <c r="AX64" i="1"/>
  <c r="BI133" i="8"/>
  <c r="BH133" i="8"/>
  <c r="BG133" i="8"/>
  <c r="BF133" i="8"/>
  <c r="T133" i="8"/>
  <c r="T132" i="8"/>
  <c r="T131" i="8" s="1"/>
  <c r="R133" i="8"/>
  <c r="R132" i="8"/>
  <c r="R131" i="8"/>
  <c r="P133" i="8"/>
  <c r="P132" i="8"/>
  <c r="P131" i="8"/>
  <c r="BK133" i="8"/>
  <c r="BK132" i="8" s="1"/>
  <c r="J133" i="8"/>
  <c r="BE133" i="8"/>
  <c r="BI129" i="8"/>
  <c r="BH129" i="8"/>
  <c r="BG129" i="8"/>
  <c r="BF129" i="8"/>
  <c r="T129" i="8"/>
  <c r="R129" i="8"/>
  <c r="P129" i="8"/>
  <c r="BK129" i="8"/>
  <c r="J129" i="8"/>
  <c r="BE129" i="8"/>
  <c r="BI127" i="8"/>
  <c r="BH127" i="8"/>
  <c r="BG127" i="8"/>
  <c r="BF127" i="8"/>
  <c r="T127" i="8"/>
  <c r="R127" i="8"/>
  <c r="P127" i="8"/>
  <c r="BK127" i="8"/>
  <c r="J127" i="8"/>
  <c r="BE127" i="8"/>
  <c r="BI126" i="8"/>
  <c r="BH126" i="8"/>
  <c r="BG126" i="8"/>
  <c r="BF126" i="8"/>
  <c r="T126" i="8"/>
  <c r="R126" i="8"/>
  <c r="P126" i="8"/>
  <c r="BK126" i="8"/>
  <c r="J126" i="8"/>
  <c r="BE126" i="8"/>
  <c r="BI125" i="8"/>
  <c r="BH125" i="8"/>
  <c r="BG125" i="8"/>
  <c r="BF125" i="8"/>
  <c r="T125" i="8"/>
  <c r="R125" i="8"/>
  <c r="P125" i="8"/>
  <c r="BK125" i="8"/>
  <c r="J125" i="8"/>
  <c r="BE125" i="8"/>
  <c r="BI124" i="8"/>
  <c r="BH124" i="8"/>
  <c r="BG124" i="8"/>
  <c r="BF124" i="8"/>
  <c r="T124" i="8"/>
  <c r="R124" i="8"/>
  <c r="P124" i="8"/>
  <c r="BK124" i="8"/>
  <c r="J124" i="8"/>
  <c r="BE124" i="8"/>
  <c r="BI122" i="8"/>
  <c r="BH122" i="8"/>
  <c r="BG122" i="8"/>
  <c r="BF122" i="8"/>
  <c r="T122" i="8"/>
  <c r="R122" i="8"/>
  <c r="R117" i="8" s="1"/>
  <c r="P122" i="8"/>
  <c r="BK122" i="8"/>
  <c r="J122" i="8"/>
  <c r="BE122" i="8"/>
  <c r="BI120" i="8"/>
  <c r="BH120" i="8"/>
  <c r="BG120" i="8"/>
  <c r="BF120" i="8"/>
  <c r="T120" i="8"/>
  <c r="R120" i="8"/>
  <c r="P120" i="8"/>
  <c r="BK120" i="8"/>
  <c r="BK117" i="8" s="1"/>
  <c r="J117" i="8" s="1"/>
  <c r="J67" i="8" s="1"/>
  <c r="J120" i="8"/>
  <c r="BE120" i="8"/>
  <c r="BI118" i="8"/>
  <c r="BH118" i="8"/>
  <c r="BG118" i="8"/>
  <c r="BF118" i="8"/>
  <c r="T118" i="8"/>
  <c r="T117" i="8"/>
  <c r="R118" i="8"/>
  <c r="P118" i="8"/>
  <c r="P117" i="8"/>
  <c r="BK118" i="8"/>
  <c r="J118" i="8"/>
  <c r="BE118" i="8" s="1"/>
  <c r="BI116" i="8"/>
  <c r="BH116" i="8"/>
  <c r="BG116" i="8"/>
  <c r="BF116" i="8"/>
  <c r="T116" i="8"/>
  <c r="R116" i="8"/>
  <c r="P116" i="8"/>
  <c r="BK116" i="8"/>
  <c r="J116" i="8"/>
  <c r="BE116" i="8"/>
  <c r="BI115" i="8"/>
  <c r="BH115" i="8"/>
  <c r="BG115" i="8"/>
  <c r="BF115" i="8"/>
  <c r="T115" i="8"/>
  <c r="R115" i="8"/>
  <c r="P115" i="8"/>
  <c r="BK115" i="8"/>
  <c r="J115" i="8"/>
  <c r="BE115" i="8"/>
  <c r="BI114" i="8"/>
  <c r="BH114" i="8"/>
  <c r="BG114" i="8"/>
  <c r="BF114" i="8"/>
  <c r="T114" i="8"/>
  <c r="R114" i="8"/>
  <c r="P114" i="8"/>
  <c r="BK114" i="8"/>
  <c r="J114" i="8"/>
  <c r="BE114" i="8"/>
  <c r="BI112" i="8"/>
  <c r="BH112" i="8"/>
  <c r="BG112" i="8"/>
  <c r="BF112" i="8"/>
  <c r="T112" i="8"/>
  <c r="R112" i="8"/>
  <c r="P112" i="8"/>
  <c r="BK112" i="8"/>
  <c r="J112" i="8"/>
  <c r="BE112" i="8"/>
  <c r="BI111" i="8"/>
  <c r="BH111" i="8"/>
  <c r="BG111" i="8"/>
  <c r="BF111" i="8"/>
  <c r="T111" i="8"/>
  <c r="R111" i="8"/>
  <c r="R108" i="8" s="1"/>
  <c r="R107" i="8" s="1"/>
  <c r="P111" i="8"/>
  <c r="BK111" i="8"/>
  <c r="J111" i="8"/>
  <c r="BE111" i="8"/>
  <c r="BI110" i="8"/>
  <c r="BH110" i="8"/>
  <c r="BG110" i="8"/>
  <c r="BF110" i="8"/>
  <c r="T110" i="8"/>
  <c r="R110" i="8"/>
  <c r="P110" i="8"/>
  <c r="P108" i="8" s="1"/>
  <c r="P107" i="8" s="1"/>
  <c r="BK110" i="8"/>
  <c r="J110" i="8"/>
  <c r="BE110" i="8"/>
  <c r="BI109" i="8"/>
  <c r="BH109" i="8"/>
  <c r="BG109" i="8"/>
  <c r="BF109" i="8"/>
  <c r="T109" i="8"/>
  <c r="T108" i="8"/>
  <c r="T107" i="8" s="1"/>
  <c r="R109" i="8"/>
  <c r="P109" i="8"/>
  <c r="BK109" i="8"/>
  <c r="BK108" i="8" s="1"/>
  <c r="J109" i="8"/>
  <c r="BE109" i="8"/>
  <c r="BI106" i="8"/>
  <c r="BH106" i="8"/>
  <c r="BG106" i="8"/>
  <c r="BF106" i="8"/>
  <c r="T106" i="8"/>
  <c r="R106" i="8"/>
  <c r="P106" i="8"/>
  <c r="BK106" i="8"/>
  <c r="BK104" i="8" s="1"/>
  <c r="J104" i="8" s="1"/>
  <c r="J64" i="8" s="1"/>
  <c r="J106" i="8"/>
  <c r="BE106" i="8"/>
  <c r="BI105" i="8"/>
  <c r="BH105" i="8"/>
  <c r="BG105" i="8"/>
  <c r="BF105" i="8"/>
  <c r="T105" i="8"/>
  <c r="T104" i="8"/>
  <c r="R105" i="8"/>
  <c r="R104" i="8"/>
  <c r="P105" i="8"/>
  <c r="P104" i="8"/>
  <c r="P100" i="8" s="1"/>
  <c r="BK105" i="8"/>
  <c r="J105" i="8"/>
  <c r="BE105" i="8" s="1"/>
  <c r="BI103" i="8"/>
  <c r="BH103" i="8"/>
  <c r="BG103" i="8"/>
  <c r="BF103" i="8"/>
  <c r="T103" i="8"/>
  <c r="T101" i="8" s="1"/>
  <c r="T100" i="8" s="1"/>
  <c r="T99" i="8" s="1"/>
  <c r="R103" i="8"/>
  <c r="R101" i="8" s="1"/>
  <c r="R100" i="8" s="1"/>
  <c r="R99" i="8" s="1"/>
  <c r="P103" i="8"/>
  <c r="BK103" i="8"/>
  <c r="J103" i="8"/>
  <c r="BE103" i="8"/>
  <c r="BI102" i="8"/>
  <c r="BH102" i="8"/>
  <c r="BG102" i="8"/>
  <c r="BF102" i="8"/>
  <c r="T102" i="8"/>
  <c r="R102" i="8"/>
  <c r="P102" i="8"/>
  <c r="P101" i="8"/>
  <c r="BK102" i="8"/>
  <c r="BK101" i="8"/>
  <c r="BK100" i="8" s="1"/>
  <c r="J101" i="8"/>
  <c r="J102" i="8"/>
  <c r="BE102" i="8"/>
  <c r="J63" i="8"/>
  <c r="F93" i="8"/>
  <c r="E91" i="8"/>
  <c r="BI78" i="8"/>
  <c r="BH78" i="8"/>
  <c r="BG78" i="8"/>
  <c r="BF78" i="8"/>
  <c r="BI77" i="8"/>
  <c r="BH77" i="8"/>
  <c r="BG77" i="8"/>
  <c r="BF77" i="8"/>
  <c r="BE77" i="8"/>
  <c r="BI76" i="8"/>
  <c r="BH76" i="8"/>
  <c r="BG76" i="8"/>
  <c r="BF76" i="8"/>
  <c r="J36" i="8" s="1"/>
  <c r="AW64" i="1" s="1"/>
  <c r="BE76" i="8"/>
  <c r="BI75" i="8"/>
  <c r="BH75" i="8"/>
  <c r="BG75" i="8"/>
  <c r="F37" i="8" s="1"/>
  <c r="BB64" i="1" s="1"/>
  <c r="BF75" i="8"/>
  <c r="BE75" i="8"/>
  <c r="BI74" i="8"/>
  <c r="BH74" i="8"/>
  <c r="BG74" i="8"/>
  <c r="BF74" i="8"/>
  <c r="BE74" i="8"/>
  <c r="BI73" i="8"/>
  <c r="F39" i="8" s="1"/>
  <c r="BD64" i="1" s="1"/>
  <c r="BH73" i="8"/>
  <c r="F38" i="8"/>
  <c r="BC64" i="1" s="1"/>
  <c r="BG73" i="8"/>
  <c r="BF73" i="8"/>
  <c r="F36" i="8"/>
  <c r="BA64" i="1" s="1"/>
  <c r="BE73" i="8"/>
  <c r="F54" i="8"/>
  <c r="E52" i="8"/>
  <c r="J24" i="8"/>
  <c r="E24" i="8"/>
  <c r="J57" i="8" s="1"/>
  <c r="J96" i="8"/>
  <c r="J23" i="8"/>
  <c r="J21" i="8"/>
  <c r="E21" i="8"/>
  <c r="J95" i="8" s="1"/>
  <c r="J20" i="8"/>
  <c r="J18" i="8"/>
  <c r="E18" i="8"/>
  <c r="F96" i="8"/>
  <c r="F57" i="8"/>
  <c r="J17" i="8"/>
  <c r="J15" i="8"/>
  <c r="E15" i="8"/>
  <c r="F95" i="8"/>
  <c r="F56" i="8"/>
  <c r="J14" i="8"/>
  <c r="J12" i="8"/>
  <c r="J93" i="8"/>
  <c r="J54" i="8"/>
  <c r="E7" i="8"/>
  <c r="E89" i="8"/>
  <c r="E50" i="8"/>
  <c r="J39" i="7"/>
  <c r="J38" i="7"/>
  <c r="AY63" i="1"/>
  <c r="J37" i="7"/>
  <c r="AX63" i="1"/>
  <c r="BI130" i="7"/>
  <c r="BH130" i="7"/>
  <c r="BG130" i="7"/>
  <c r="BF130" i="7"/>
  <c r="T130" i="7"/>
  <c r="T129" i="7"/>
  <c r="T128" i="7"/>
  <c r="R130" i="7"/>
  <c r="R129" i="7" s="1"/>
  <c r="R128" i="7" s="1"/>
  <c r="P130" i="7"/>
  <c r="P129" i="7"/>
  <c r="P128" i="7" s="1"/>
  <c r="BK130" i="7"/>
  <c r="BK129" i="7"/>
  <c r="BK128" i="7" s="1"/>
  <c r="J128" i="7" s="1"/>
  <c r="J67" i="7" s="1"/>
  <c r="J129" i="7"/>
  <c r="J68" i="7" s="1"/>
  <c r="J130" i="7"/>
  <c r="BE130" i="7"/>
  <c r="BI127" i="7"/>
  <c r="BH127" i="7"/>
  <c r="BG127" i="7"/>
  <c r="BF127" i="7"/>
  <c r="T127" i="7"/>
  <c r="T125" i="7" s="1"/>
  <c r="R127" i="7"/>
  <c r="P127" i="7"/>
  <c r="BK127" i="7"/>
  <c r="J127" i="7"/>
  <c r="BE127" i="7"/>
  <c r="BI126" i="7"/>
  <c r="BH126" i="7"/>
  <c r="BG126" i="7"/>
  <c r="BF126" i="7"/>
  <c r="T126" i="7"/>
  <c r="R126" i="7"/>
  <c r="R125" i="7"/>
  <c r="P126" i="7"/>
  <c r="P125" i="7"/>
  <c r="BK126" i="7"/>
  <c r="BK125" i="7"/>
  <c r="J125" i="7" s="1"/>
  <c r="J66" i="7" s="1"/>
  <c r="J126" i="7"/>
  <c r="BE126" i="7"/>
  <c r="BI119" i="7"/>
  <c r="BH119" i="7"/>
  <c r="BG119" i="7"/>
  <c r="BF119" i="7"/>
  <c r="T119" i="7"/>
  <c r="T118" i="7"/>
  <c r="R119" i="7"/>
  <c r="R118" i="7"/>
  <c r="P119" i="7"/>
  <c r="P118" i="7"/>
  <c r="BK119" i="7"/>
  <c r="BK118" i="7"/>
  <c r="J118" i="7" s="1"/>
  <c r="J65" i="7" s="1"/>
  <c r="J119" i="7"/>
  <c r="BE119" i="7"/>
  <c r="BI116" i="7"/>
  <c r="BH116" i="7"/>
  <c r="BG116" i="7"/>
  <c r="BF116" i="7"/>
  <c r="T116" i="7"/>
  <c r="R116" i="7"/>
  <c r="P116" i="7"/>
  <c r="BK116" i="7"/>
  <c r="BK114" i="7" s="1"/>
  <c r="J114" i="7" s="1"/>
  <c r="J64" i="7" s="1"/>
  <c r="J116" i="7"/>
  <c r="BE116" i="7"/>
  <c r="BI115" i="7"/>
  <c r="BH115" i="7"/>
  <c r="BG115" i="7"/>
  <c r="BF115" i="7"/>
  <c r="T115" i="7"/>
  <c r="T114" i="7"/>
  <c r="R115" i="7"/>
  <c r="R114" i="7"/>
  <c r="P115" i="7"/>
  <c r="P114" i="7"/>
  <c r="BK115" i="7"/>
  <c r="J115" i="7"/>
  <c r="BE115" i="7" s="1"/>
  <c r="BI113" i="7"/>
  <c r="BH113" i="7"/>
  <c r="BG113" i="7"/>
  <c r="BF113" i="7"/>
  <c r="T113" i="7"/>
  <c r="R113" i="7"/>
  <c r="P113" i="7"/>
  <c r="BK113" i="7"/>
  <c r="J113" i="7"/>
  <c r="BE113" i="7"/>
  <c r="BI112" i="7"/>
  <c r="BH112" i="7"/>
  <c r="BG112" i="7"/>
  <c r="BF112" i="7"/>
  <c r="T112" i="7"/>
  <c r="R112" i="7"/>
  <c r="P112" i="7"/>
  <c r="BK112" i="7"/>
  <c r="J112" i="7"/>
  <c r="BE112" i="7"/>
  <c r="BI111" i="7"/>
  <c r="BH111" i="7"/>
  <c r="BG111" i="7"/>
  <c r="BF111" i="7"/>
  <c r="T111" i="7"/>
  <c r="R111" i="7"/>
  <c r="P111" i="7"/>
  <c r="BK111" i="7"/>
  <c r="J111" i="7"/>
  <c r="BE111" i="7"/>
  <c r="BI110" i="7"/>
  <c r="BH110" i="7"/>
  <c r="BG110" i="7"/>
  <c r="BF110" i="7"/>
  <c r="T110" i="7"/>
  <c r="R110" i="7"/>
  <c r="P110" i="7"/>
  <c r="BK110" i="7"/>
  <c r="J110" i="7"/>
  <c r="BE110" i="7"/>
  <c r="BI109" i="7"/>
  <c r="BH109" i="7"/>
  <c r="BG109" i="7"/>
  <c r="BF109" i="7"/>
  <c r="T109" i="7"/>
  <c r="R109" i="7"/>
  <c r="P109" i="7"/>
  <c r="BK109" i="7"/>
  <c r="J109" i="7"/>
  <c r="BE109" i="7"/>
  <c r="BI107" i="7"/>
  <c r="BH107" i="7"/>
  <c r="BG107" i="7"/>
  <c r="BF107" i="7"/>
  <c r="T107" i="7"/>
  <c r="R107" i="7"/>
  <c r="P107" i="7"/>
  <c r="BK107" i="7"/>
  <c r="J107" i="7"/>
  <c r="BE107" i="7"/>
  <c r="BI106" i="7"/>
  <c r="BH106" i="7"/>
  <c r="BG106" i="7"/>
  <c r="BF106" i="7"/>
  <c r="T106" i="7"/>
  <c r="R106" i="7"/>
  <c r="P106" i="7"/>
  <c r="BK106" i="7"/>
  <c r="J106" i="7"/>
  <c r="BE106" i="7"/>
  <c r="BI104" i="7"/>
  <c r="BH104" i="7"/>
  <c r="BG104" i="7"/>
  <c r="BF104" i="7"/>
  <c r="T104" i="7"/>
  <c r="R104" i="7"/>
  <c r="P104" i="7"/>
  <c r="P100" i="7" s="1"/>
  <c r="P99" i="7" s="1"/>
  <c r="P98" i="7" s="1"/>
  <c r="AU63" i="1" s="1"/>
  <c r="BK104" i="7"/>
  <c r="BK100" i="7" s="1"/>
  <c r="J104" i="7"/>
  <c r="BE104" i="7"/>
  <c r="BI103" i="7"/>
  <c r="BH103" i="7"/>
  <c r="BG103" i="7"/>
  <c r="BF103" i="7"/>
  <c r="T103" i="7"/>
  <c r="T100" i="7" s="1"/>
  <c r="R103" i="7"/>
  <c r="R100" i="7" s="1"/>
  <c r="R99" i="7" s="1"/>
  <c r="R98" i="7" s="1"/>
  <c r="P103" i="7"/>
  <c r="BK103" i="7"/>
  <c r="J103" i="7"/>
  <c r="BE103" i="7"/>
  <c r="BI101" i="7"/>
  <c r="BH101" i="7"/>
  <c r="BG101" i="7"/>
  <c r="BF101" i="7"/>
  <c r="T101" i="7"/>
  <c r="R101" i="7"/>
  <c r="P101" i="7"/>
  <c r="BK101" i="7"/>
  <c r="J101" i="7"/>
  <c r="BE101" i="7"/>
  <c r="F92" i="7"/>
  <c r="E90" i="7"/>
  <c r="BI77" i="7"/>
  <c r="BH77" i="7"/>
  <c r="BG77" i="7"/>
  <c r="BF77" i="7"/>
  <c r="BI76" i="7"/>
  <c r="BH76" i="7"/>
  <c r="BG76" i="7"/>
  <c r="BF76" i="7"/>
  <c r="BE76" i="7"/>
  <c r="BI75" i="7"/>
  <c r="BH75" i="7"/>
  <c r="BG75" i="7"/>
  <c r="BF75" i="7"/>
  <c r="J36" i="7" s="1"/>
  <c r="AW63" i="1" s="1"/>
  <c r="BE75" i="7"/>
  <c r="BI74" i="7"/>
  <c r="BH74" i="7"/>
  <c r="BG74" i="7"/>
  <c r="F37" i="7" s="1"/>
  <c r="BB63" i="1" s="1"/>
  <c r="BF74" i="7"/>
  <c r="BE74" i="7"/>
  <c r="BI73" i="7"/>
  <c r="BH73" i="7"/>
  <c r="BG73" i="7"/>
  <c r="BF73" i="7"/>
  <c r="BE73" i="7"/>
  <c r="BI72" i="7"/>
  <c r="F39" i="7" s="1"/>
  <c r="BD63" i="1" s="1"/>
  <c r="BH72" i="7"/>
  <c r="F38" i="7"/>
  <c r="BC63" i="1" s="1"/>
  <c r="BG72" i="7"/>
  <c r="BF72" i="7"/>
  <c r="F36" i="7"/>
  <c r="BA63" i="1" s="1"/>
  <c r="BE72" i="7"/>
  <c r="F54" i="7"/>
  <c r="E52" i="7"/>
  <c r="J24" i="7"/>
  <c r="E24" i="7"/>
  <c r="J57" i="7" s="1"/>
  <c r="J95" i="7"/>
  <c r="J23" i="7"/>
  <c r="J21" i="7"/>
  <c r="E21" i="7"/>
  <c r="J94" i="7" s="1"/>
  <c r="J20" i="7"/>
  <c r="J18" i="7"/>
  <c r="E18" i="7"/>
  <c r="F95" i="7"/>
  <c r="F57" i="7"/>
  <c r="J17" i="7"/>
  <c r="J15" i="7"/>
  <c r="E15" i="7"/>
  <c r="F94" i="7"/>
  <c r="F56" i="7"/>
  <c r="J14" i="7"/>
  <c r="J12" i="7"/>
  <c r="J92" i="7"/>
  <c r="J54" i="7"/>
  <c r="E7" i="7"/>
  <c r="E88" i="7"/>
  <c r="E50" i="7"/>
  <c r="J184" i="6"/>
  <c r="J70" i="6" s="1"/>
  <c r="J174" i="6"/>
  <c r="J39" i="6"/>
  <c r="J38" i="6"/>
  <c r="AY62" i="1"/>
  <c r="J37" i="6"/>
  <c r="AX62" i="1"/>
  <c r="BI190" i="6"/>
  <c r="BH190" i="6"/>
  <c r="BG190" i="6"/>
  <c r="BF190" i="6"/>
  <c r="T190" i="6"/>
  <c r="T189" i="6"/>
  <c r="T188" i="6" s="1"/>
  <c r="R190" i="6"/>
  <c r="R189" i="6"/>
  <c r="R188" i="6"/>
  <c r="P190" i="6"/>
  <c r="P189" i="6"/>
  <c r="P188" i="6"/>
  <c r="BK190" i="6"/>
  <c r="BK189" i="6" s="1"/>
  <c r="J190" i="6"/>
  <c r="BE190" i="6"/>
  <c r="BI187" i="6"/>
  <c r="BH187" i="6"/>
  <c r="BG187" i="6"/>
  <c r="BF187" i="6"/>
  <c r="T187" i="6"/>
  <c r="T186" i="6"/>
  <c r="T185" i="6"/>
  <c r="R187" i="6"/>
  <c r="R186" i="6" s="1"/>
  <c r="R185" i="6" s="1"/>
  <c r="P187" i="6"/>
  <c r="P186" i="6"/>
  <c r="P185" i="6" s="1"/>
  <c r="BK187" i="6"/>
  <c r="BK186" i="6"/>
  <c r="BK185" i="6" s="1"/>
  <c r="J185" i="6" s="1"/>
  <c r="J71" i="6" s="1"/>
  <c r="J186" i="6"/>
  <c r="J72" i="6" s="1"/>
  <c r="J187" i="6"/>
  <c r="BE187" i="6"/>
  <c r="BI183" i="6"/>
  <c r="BH183" i="6"/>
  <c r="BG183" i="6"/>
  <c r="BF183" i="6"/>
  <c r="T183" i="6"/>
  <c r="T182" i="6" s="1"/>
  <c r="R183" i="6"/>
  <c r="R182" i="6"/>
  <c r="P183" i="6"/>
  <c r="P182" i="6" s="1"/>
  <c r="BK183" i="6"/>
  <c r="BK182" i="6"/>
  <c r="J182" i="6"/>
  <c r="J69" i="6" s="1"/>
  <c r="J183" i="6"/>
  <c r="BE183" i="6"/>
  <c r="BI181" i="6"/>
  <c r="BH181" i="6"/>
  <c r="BG181" i="6"/>
  <c r="BF181" i="6"/>
  <c r="T181" i="6"/>
  <c r="R181" i="6"/>
  <c r="P181" i="6"/>
  <c r="BK181" i="6"/>
  <c r="J181" i="6"/>
  <c r="BE181" i="6" s="1"/>
  <c r="BI180" i="6"/>
  <c r="BH180" i="6"/>
  <c r="BG180" i="6"/>
  <c r="BF180" i="6"/>
  <c r="T180" i="6"/>
  <c r="R180" i="6"/>
  <c r="P180" i="6"/>
  <c r="BK180" i="6"/>
  <c r="J180" i="6"/>
  <c r="BE180" i="6"/>
  <c r="BI179" i="6"/>
  <c r="BH179" i="6"/>
  <c r="BG179" i="6"/>
  <c r="BF179" i="6"/>
  <c r="T179" i="6"/>
  <c r="R179" i="6"/>
  <c r="P179" i="6"/>
  <c r="BK179" i="6"/>
  <c r="J179" i="6"/>
  <c r="BE179" i="6" s="1"/>
  <c r="BI178" i="6"/>
  <c r="BH178" i="6"/>
  <c r="BG178" i="6"/>
  <c r="BF178" i="6"/>
  <c r="T178" i="6"/>
  <c r="R178" i="6"/>
  <c r="P178" i="6"/>
  <c r="P175" i="6" s="1"/>
  <c r="BK178" i="6"/>
  <c r="J178" i="6"/>
  <c r="BE178" i="6"/>
  <c r="BI177" i="6"/>
  <c r="BH177" i="6"/>
  <c r="BG177" i="6"/>
  <c r="BF177" i="6"/>
  <c r="T177" i="6"/>
  <c r="T175" i="6" s="1"/>
  <c r="R177" i="6"/>
  <c r="P177" i="6"/>
  <c r="BK177" i="6"/>
  <c r="J177" i="6"/>
  <c r="BE177" i="6" s="1"/>
  <c r="BI176" i="6"/>
  <c r="BH176" i="6"/>
  <c r="BG176" i="6"/>
  <c r="BF176" i="6"/>
  <c r="T176" i="6"/>
  <c r="R176" i="6"/>
  <c r="R175" i="6" s="1"/>
  <c r="P176" i="6"/>
  <c r="BK176" i="6"/>
  <c r="BK175" i="6" s="1"/>
  <c r="J175" i="6" s="1"/>
  <c r="J68" i="6" s="1"/>
  <c r="J176" i="6"/>
  <c r="BE176" i="6"/>
  <c r="J67" i="6"/>
  <c r="BI168" i="6"/>
  <c r="BH168" i="6"/>
  <c r="BG168" i="6"/>
  <c r="BF168" i="6"/>
  <c r="T168" i="6"/>
  <c r="T167" i="6"/>
  <c r="R168" i="6"/>
  <c r="R167" i="6"/>
  <c r="P168" i="6"/>
  <c r="P167" i="6"/>
  <c r="BK168" i="6"/>
  <c r="BK167" i="6"/>
  <c r="J167" i="6"/>
  <c r="J66" i="6" s="1"/>
  <c r="J168" i="6"/>
  <c r="BE168" i="6" s="1"/>
  <c r="BI166" i="6"/>
  <c r="BH166" i="6"/>
  <c r="BG166" i="6"/>
  <c r="BF166" i="6"/>
  <c r="T166" i="6"/>
  <c r="T164" i="6" s="1"/>
  <c r="R166" i="6"/>
  <c r="P166" i="6"/>
  <c r="BK166" i="6"/>
  <c r="J166" i="6"/>
  <c r="BE166" i="6"/>
  <c r="BI165" i="6"/>
  <c r="BH165" i="6"/>
  <c r="BG165" i="6"/>
  <c r="BF165" i="6"/>
  <c r="T165" i="6"/>
  <c r="R165" i="6"/>
  <c r="R164" i="6"/>
  <c r="P165" i="6"/>
  <c r="P164" i="6"/>
  <c r="BK165" i="6"/>
  <c r="BK164" i="6"/>
  <c r="J164" i="6" s="1"/>
  <c r="J65" i="6" s="1"/>
  <c r="J165" i="6"/>
  <c r="BE165" i="6"/>
  <c r="BI163" i="6"/>
  <c r="BH163" i="6"/>
  <c r="BG163" i="6"/>
  <c r="BF163" i="6"/>
  <c r="T163" i="6"/>
  <c r="R163" i="6"/>
  <c r="P163" i="6"/>
  <c r="BK163" i="6"/>
  <c r="J163" i="6"/>
  <c r="BE163" i="6"/>
  <c r="BI161" i="6"/>
  <c r="BH161" i="6"/>
  <c r="BG161" i="6"/>
  <c r="BF161" i="6"/>
  <c r="T161" i="6"/>
  <c r="R161" i="6"/>
  <c r="P161" i="6"/>
  <c r="BK161" i="6"/>
  <c r="J161" i="6"/>
  <c r="BE161" i="6"/>
  <c r="BI159" i="6"/>
  <c r="BH159" i="6"/>
  <c r="BG159" i="6"/>
  <c r="BF159" i="6"/>
  <c r="T159" i="6"/>
  <c r="R159" i="6"/>
  <c r="P159" i="6"/>
  <c r="BK159" i="6"/>
  <c r="J159" i="6"/>
  <c r="BE159" i="6"/>
  <c r="BI158" i="6"/>
  <c r="BH158" i="6"/>
  <c r="BG158" i="6"/>
  <c r="BF158" i="6"/>
  <c r="T158" i="6"/>
  <c r="R158" i="6"/>
  <c r="P158" i="6"/>
  <c r="BK158" i="6"/>
  <c r="J158" i="6"/>
  <c r="BE158" i="6"/>
  <c r="BI157" i="6"/>
  <c r="BH157" i="6"/>
  <c r="BG157" i="6"/>
  <c r="BF157" i="6"/>
  <c r="T157" i="6"/>
  <c r="R157" i="6"/>
  <c r="P157" i="6"/>
  <c r="BK157" i="6"/>
  <c r="J157" i="6"/>
  <c r="BE157" i="6"/>
  <c r="BI156" i="6"/>
  <c r="BH156" i="6"/>
  <c r="BG156" i="6"/>
  <c r="BF156" i="6"/>
  <c r="T156" i="6"/>
  <c r="R156" i="6"/>
  <c r="R153" i="6" s="1"/>
  <c r="P156" i="6"/>
  <c r="BK156" i="6"/>
  <c r="J156" i="6"/>
  <c r="BE156" i="6"/>
  <c r="BI155" i="6"/>
  <c r="BH155" i="6"/>
  <c r="BG155" i="6"/>
  <c r="BF155" i="6"/>
  <c r="T155" i="6"/>
  <c r="R155" i="6"/>
  <c r="P155" i="6"/>
  <c r="BK155" i="6"/>
  <c r="BK153" i="6" s="1"/>
  <c r="J153" i="6" s="1"/>
  <c r="J64" i="6" s="1"/>
  <c r="J155" i="6"/>
  <c r="BE155" i="6"/>
  <c r="BI154" i="6"/>
  <c r="BH154" i="6"/>
  <c r="BG154" i="6"/>
  <c r="BF154" i="6"/>
  <c r="T154" i="6"/>
  <c r="T153" i="6"/>
  <c r="R154" i="6"/>
  <c r="P154" i="6"/>
  <c r="P153" i="6"/>
  <c r="BK154" i="6"/>
  <c r="J154" i="6"/>
  <c r="BE154" i="6" s="1"/>
  <c r="BI151" i="6"/>
  <c r="BH151" i="6"/>
  <c r="BG151" i="6"/>
  <c r="BF151" i="6"/>
  <c r="T151" i="6"/>
  <c r="R151" i="6"/>
  <c r="P151" i="6"/>
  <c r="BK151" i="6"/>
  <c r="J151" i="6"/>
  <c r="BE151" i="6"/>
  <c r="BI149" i="6"/>
  <c r="BH149" i="6"/>
  <c r="BG149" i="6"/>
  <c r="BF149" i="6"/>
  <c r="T149" i="6"/>
  <c r="R149" i="6"/>
  <c r="P149" i="6"/>
  <c r="BK149" i="6"/>
  <c r="J149" i="6"/>
  <c r="BE149" i="6"/>
  <c r="BI141" i="6"/>
  <c r="BH141" i="6"/>
  <c r="BG141" i="6"/>
  <c r="BF141" i="6"/>
  <c r="T141" i="6"/>
  <c r="R141" i="6"/>
  <c r="P141" i="6"/>
  <c r="BK141" i="6"/>
  <c r="J141" i="6"/>
  <c r="BE141" i="6"/>
  <c r="BI139" i="6"/>
  <c r="BH139" i="6"/>
  <c r="BG139" i="6"/>
  <c r="BF139" i="6"/>
  <c r="T139" i="6"/>
  <c r="R139" i="6"/>
  <c r="P139" i="6"/>
  <c r="BK139" i="6"/>
  <c r="J139" i="6"/>
  <c r="BE139" i="6"/>
  <c r="BI138" i="6"/>
  <c r="BH138" i="6"/>
  <c r="BG138" i="6"/>
  <c r="BF138" i="6"/>
  <c r="T138" i="6"/>
  <c r="R138" i="6"/>
  <c r="P138" i="6"/>
  <c r="BK138" i="6"/>
  <c r="J138" i="6"/>
  <c r="BE138" i="6"/>
  <c r="BI137" i="6"/>
  <c r="BH137" i="6"/>
  <c r="BG137" i="6"/>
  <c r="BF137" i="6"/>
  <c r="T137" i="6"/>
  <c r="R137" i="6"/>
  <c r="P137" i="6"/>
  <c r="BK137" i="6"/>
  <c r="J137" i="6"/>
  <c r="BE137" i="6"/>
  <c r="BI135" i="6"/>
  <c r="BH135" i="6"/>
  <c r="BG135" i="6"/>
  <c r="BF135" i="6"/>
  <c r="T135" i="6"/>
  <c r="R135" i="6"/>
  <c r="P135" i="6"/>
  <c r="BK135" i="6"/>
  <c r="J135" i="6"/>
  <c r="BE135" i="6"/>
  <c r="BI131" i="6"/>
  <c r="BH131" i="6"/>
  <c r="BG131" i="6"/>
  <c r="BF131" i="6"/>
  <c r="T131" i="6"/>
  <c r="R131" i="6"/>
  <c r="P131" i="6"/>
  <c r="BK131" i="6"/>
  <c r="J131" i="6"/>
  <c r="BE131" i="6"/>
  <c r="BI129" i="6"/>
  <c r="BH129" i="6"/>
  <c r="BG129" i="6"/>
  <c r="BF129" i="6"/>
  <c r="T129" i="6"/>
  <c r="R129" i="6"/>
  <c r="P129" i="6"/>
  <c r="BK129" i="6"/>
  <c r="J129" i="6"/>
  <c r="BE129" i="6"/>
  <c r="BI127" i="6"/>
  <c r="BH127" i="6"/>
  <c r="BG127" i="6"/>
  <c r="BF127" i="6"/>
  <c r="T127" i="6"/>
  <c r="R127" i="6"/>
  <c r="P127" i="6"/>
  <c r="BK127" i="6"/>
  <c r="J127" i="6"/>
  <c r="BE127" i="6"/>
  <c r="BI126" i="6"/>
  <c r="BH126" i="6"/>
  <c r="BG126" i="6"/>
  <c r="BF126" i="6"/>
  <c r="T126" i="6"/>
  <c r="R126" i="6"/>
  <c r="P126" i="6"/>
  <c r="BK126" i="6"/>
  <c r="J126" i="6"/>
  <c r="BE126" i="6"/>
  <c r="BI123" i="6"/>
  <c r="BH123" i="6"/>
  <c r="BG123" i="6"/>
  <c r="BF123" i="6"/>
  <c r="T123" i="6"/>
  <c r="R123" i="6"/>
  <c r="P123" i="6"/>
  <c r="BK123" i="6"/>
  <c r="J123" i="6"/>
  <c r="BE123" i="6"/>
  <c r="BI122" i="6"/>
  <c r="BH122" i="6"/>
  <c r="BG122" i="6"/>
  <c r="BF122" i="6"/>
  <c r="T122" i="6"/>
  <c r="R122" i="6"/>
  <c r="P122" i="6"/>
  <c r="BK122" i="6"/>
  <c r="J122" i="6"/>
  <c r="BE122" i="6"/>
  <c r="BI120" i="6"/>
  <c r="BH120" i="6"/>
  <c r="BG120" i="6"/>
  <c r="BF120" i="6"/>
  <c r="T120" i="6"/>
  <c r="R120" i="6"/>
  <c r="P120" i="6"/>
  <c r="BK120" i="6"/>
  <c r="J120" i="6"/>
  <c r="BE120" i="6"/>
  <c r="BI119" i="6"/>
  <c r="BH119" i="6"/>
  <c r="BG119" i="6"/>
  <c r="BF119" i="6"/>
  <c r="T119" i="6"/>
  <c r="R119" i="6"/>
  <c r="P119" i="6"/>
  <c r="BK119" i="6"/>
  <c r="J119" i="6"/>
  <c r="BE119" i="6"/>
  <c r="BI116" i="6"/>
  <c r="BH116" i="6"/>
  <c r="BG116" i="6"/>
  <c r="BF116" i="6"/>
  <c r="T116" i="6"/>
  <c r="R116" i="6"/>
  <c r="P116" i="6"/>
  <c r="BK116" i="6"/>
  <c r="J116" i="6"/>
  <c r="BE116" i="6"/>
  <c r="BI115" i="6"/>
  <c r="BH115" i="6"/>
  <c r="BG115" i="6"/>
  <c r="BF115" i="6"/>
  <c r="T115" i="6"/>
  <c r="R115" i="6"/>
  <c r="P115" i="6"/>
  <c r="BK115" i="6"/>
  <c r="J115" i="6"/>
  <c r="BE115" i="6"/>
  <c r="BI112" i="6"/>
  <c r="BH112" i="6"/>
  <c r="BG112" i="6"/>
  <c r="BF112" i="6"/>
  <c r="T112" i="6"/>
  <c r="R112" i="6"/>
  <c r="P112" i="6"/>
  <c r="BK112" i="6"/>
  <c r="J112" i="6"/>
  <c r="BE112" i="6"/>
  <c r="BI110" i="6"/>
  <c r="BH110" i="6"/>
  <c r="BG110" i="6"/>
  <c r="BF110" i="6"/>
  <c r="T110" i="6"/>
  <c r="R110" i="6"/>
  <c r="P110" i="6"/>
  <c r="BK110" i="6"/>
  <c r="J110" i="6"/>
  <c r="BE110" i="6"/>
  <c r="BI109" i="6"/>
  <c r="BH109" i="6"/>
  <c r="BG109" i="6"/>
  <c r="BF109" i="6"/>
  <c r="T109" i="6"/>
  <c r="R109" i="6"/>
  <c r="P109" i="6"/>
  <c r="P106" i="6" s="1"/>
  <c r="BK109" i="6"/>
  <c r="BK106" i="6" s="1"/>
  <c r="J109" i="6"/>
  <c r="BE109" i="6"/>
  <c r="BI108" i="6"/>
  <c r="BH108" i="6"/>
  <c r="BG108" i="6"/>
  <c r="BF108" i="6"/>
  <c r="T108" i="6"/>
  <c r="T106" i="6" s="1"/>
  <c r="R108" i="6"/>
  <c r="R106" i="6" s="1"/>
  <c r="P108" i="6"/>
  <c r="BK108" i="6"/>
  <c r="J108" i="6"/>
  <c r="BE108" i="6"/>
  <c r="BI107" i="6"/>
  <c r="BH107" i="6"/>
  <c r="BG107" i="6"/>
  <c r="BF107" i="6"/>
  <c r="T107" i="6"/>
  <c r="R107" i="6"/>
  <c r="P107" i="6"/>
  <c r="BK107" i="6"/>
  <c r="J106" i="6"/>
  <c r="J107" i="6"/>
  <c r="BE107" i="6"/>
  <c r="J63" i="6"/>
  <c r="F98" i="6"/>
  <c r="E96" i="6"/>
  <c r="BI83" i="6"/>
  <c r="BH83" i="6"/>
  <c r="BG83" i="6"/>
  <c r="BF83" i="6"/>
  <c r="BI82" i="6"/>
  <c r="BH82" i="6"/>
  <c r="BG82" i="6"/>
  <c r="BF82" i="6"/>
  <c r="BE82" i="6"/>
  <c r="BI81" i="6"/>
  <c r="BH81" i="6"/>
  <c r="BG81" i="6"/>
  <c r="BF81" i="6"/>
  <c r="J36" i="6" s="1"/>
  <c r="AW62" i="1" s="1"/>
  <c r="BE81" i="6"/>
  <c r="BI80" i="6"/>
  <c r="BH80" i="6"/>
  <c r="BG80" i="6"/>
  <c r="F37" i="6" s="1"/>
  <c r="BF80" i="6"/>
  <c r="BE80" i="6"/>
  <c r="BI79" i="6"/>
  <c r="BH79" i="6"/>
  <c r="F38" i="6" s="1"/>
  <c r="BC62" i="1" s="1"/>
  <c r="BG79" i="6"/>
  <c r="BF79" i="6"/>
  <c r="BE79" i="6"/>
  <c r="BI78" i="6"/>
  <c r="F39" i="6" s="1"/>
  <c r="BD62" i="1" s="1"/>
  <c r="BH78" i="6"/>
  <c r="BG78" i="6"/>
  <c r="BB62" i="1"/>
  <c r="BF78" i="6"/>
  <c r="F36" i="6"/>
  <c r="BA62" i="1" s="1"/>
  <c r="BE78" i="6"/>
  <c r="F54" i="6"/>
  <c r="E52" i="6"/>
  <c r="J24" i="6"/>
  <c r="E24" i="6"/>
  <c r="J57" i="6" s="1"/>
  <c r="J101" i="6"/>
  <c r="J23" i="6"/>
  <c r="J21" i="6"/>
  <c r="E21" i="6"/>
  <c r="J20" i="6"/>
  <c r="J18" i="6"/>
  <c r="E18" i="6"/>
  <c r="F101" i="6"/>
  <c r="F57" i="6"/>
  <c r="J17" i="6"/>
  <c r="J15" i="6"/>
  <c r="E15" i="6"/>
  <c r="F100" i="6"/>
  <c r="F56" i="6"/>
  <c r="J14" i="6"/>
  <c r="J12" i="6"/>
  <c r="J98" i="6"/>
  <c r="J54" i="6"/>
  <c r="E7" i="6"/>
  <c r="E94" i="6"/>
  <c r="E50" i="6"/>
  <c r="J39" i="5"/>
  <c r="J38" i="5"/>
  <c r="AY61" i="1"/>
  <c r="J37" i="5"/>
  <c r="AX61" i="1"/>
  <c r="BI172" i="5"/>
  <c r="BH172" i="5"/>
  <c r="BG172" i="5"/>
  <c r="BF172" i="5"/>
  <c r="T172" i="5"/>
  <c r="T171" i="5"/>
  <c r="R172" i="5"/>
  <c r="R171" i="5"/>
  <c r="P172" i="5"/>
  <c r="P171" i="5"/>
  <c r="BK172" i="5"/>
  <c r="BK171" i="5"/>
  <c r="J171" i="5" s="1"/>
  <c r="J68" i="5" s="1"/>
  <c r="J172" i="5"/>
  <c r="BE172" i="5"/>
  <c r="BI170" i="5"/>
  <c r="BH170" i="5"/>
  <c r="BG170" i="5"/>
  <c r="BF170" i="5"/>
  <c r="T170" i="5"/>
  <c r="T169" i="5"/>
  <c r="R170" i="5"/>
  <c r="R169" i="5"/>
  <c r="P170" i="5"/>
  <c r="P169" i="5"/>
  <c r="BK170" i="5"/>
  <c r="BK169" i="5"/>
  <c r="J169" i="5" s="1"/>
  <c r="J170" i="5"/>
  <c r="BE170" i="5"/>
  <c r="J67" i="5"/>
  <c r="BI168" i="5"/>
  <c r="BH168" i="5"/>
  <c r="BG168" i="5"/>
  <c r="BF168" i="5"/>
  <c r="T168" i="5"/>
  <c r="R168" i="5"/>
  <c r="P168" i="5"/>
  <c r="BK168" i="5"/>
  <c r="J168" i="5"/>
  <c r="BE168" i="5"/>
  <c r="BI167" i="5"/>
  <c r="BH167" i="5"/>
  <c r="BG167" i="5"/>
  <c r="BF167" i="5"/>
  <c r="T167" i="5"/>
  <c r="R167" i="5"/>
  <c r="P167" i="5"/>
  <c r="BK167" i="5"/>
  <c r="J167" i="5"/>
  <c r="BE167" i="5"/>
  <c r="BI166" i="5"/>
  <c r="BH166" i="5"/>
  <c r="BG166" i="5"/>
  <c r="BF166" i="5"/>
  <c r="T166" i="5"/>
  <c r="R166" i="5"/>
  <c r="P166" i="5"/>
  <c r="BK166" i="5"/>
  <c r="J166" i="5"/>
  <c r="BE166" i="5"/>
  <c r="BI165" i="5"/>
  <c r="BH165" i="5"/>
  <c r="BG165" i="5"/>
  <c r="BF165" i="5"/>
  <c r="T165" i="5"/>
  <c r="R165" i="5"/>
  <c r="P165" i="5"/>
  <c r="BK165" i="5"/>
  <c r="J165" i="5"/>
  <c r="BE165" i="5"/>
  <c r="BI164" i="5"/>
  <c r="BH164" i="5"/>
  <c r="BG164" i="5"/>
  <c r="BF164" i="5"/>
  <c r="T164" i="5"/>
  <c r="R164" i="5"/>
  <c r="P164" i="5"/>
  <c r="BK164" i="5"/>
  <c r="J164" i="5"/>
  <c r="BE164" i="5"/>
  <c r="BI163" i="5"/>
  <c r="BH163" i="5"/>
  <c r="BG163" i="5"/>
  <c r="BF163" i="5"/>
  <c r="T163" i="5"/>
  <c r="R163" i="5"/>
  <c r="P163" i="5"/>
  <c r="BK163" i="5"/>
  <c r="J163" i="5"/>
  <c r="BE163" i="5"/>
  <c r="BI162" i="5"/>
  <c r="BH162" i="5"/>
  <c r="BG162" i="5"/>
  <c r="BF162" i="5"/>
  <c r="T162" i="5"/>
  <c r="R162" i="5"/>
  <c r="P162" i="5"/>
  <c r="BK162" i="5"/>
  <c r="J162" i="5"/>
  <c r="BE162" i="5"/>
  <c r="BI161" i="5"/>
  <c r="BH161" i="5"/>
  <c r="BG161" i="5"/>
  <c r="BF161" i="5"/>
  <c r="T161" i="5"/>
  <c r="R161" i="5"/>
  <c r="P161" i="5"/>
  <c r="BK161" i="5"/>
  <c r="J161" i="5"/>
  <c r="BE161" i="5"/>
  <c r="BI160" i="5"/>
  <c r="BH160" i="5"/>
  <c r="BG160" i="5"/>
  <c r="BF160" i="5"/>
  <c r="T160" i="5"/>
  <c r="R160" i="5"/>
  <c r="P160" i="5"/>
  <c r="BK160" i="5"/>
  <c r="J160" i="5"/>
  <c r="BE160" i="5"/>
  <c r="BI159" i="5"/>
  <c r="BH159" i="5"/>
  <c r="BG159" i="5"/>
  <c r="BF159" i="5"/>
  <c r="T159" i="5"/>
  <c r="R159" i="5"/>
  <c r="P159" i="5"/>
  <c r="BK159" i="5"/>
  <c r="J159" i="5"/>
  <c r="BE159" i="5"/>
  <c r="BI158" i="5"/>
  <c r="BH158" i="5"/>
  <c r="BG158" i="5"/>
  <c r="BF158" i="5"/>
  <c r="T158" i="5"/>
  <c r="R158" i="5"/>
  <c r="P158" i="5"/>
  <c r="BK158" i="5"/>
  <c r="J158" i="5"/>
  <c r="BE158" i="5"/>
  <c r="BI157" i="5"/>
  <c r="BH157" i="5"/>
  <c r="BG157" i="5"/>
  <c r="BF157" i="5"/>
  <c r="T157" i="5"/>
  <c r="R157" i="5"/>
  <c r="R154" i="5" s="1"/>
  <c r="P157" i="5"/>
  <c r="BK157" i="5"/>
  <c r="J157" i="5"/>
  <c r="BE157" i="5"/>
  <c r="BI156" i="5"/>
  <c r="BH156" i="5"/>
  <c r="BG156" i="5"/>
  <c r="BF156" i="5"/>
  <c r="T156" i="5"/>
  <c r="R156" i="5"/>
  <c r="P156" i="5"/>
  <c r="BK156" i="5"/>
  <c r="BK154" i="5" s="1"/>
  <c r="J154" i="5" s="1"/>
  <c r="J66" i="5" s="1"/>
  <c r="J156" i="5"/>
  <c r="BE156" i="5"/>
  <c r="BI155" i="5"/>
  <c r="BH155" i="5"/>
  <c r="BG155" i="5"/>
  <c r="BF155" i="5"/>
  <c r="T155" i="5"/>
  <c r="T154" i="5"/>
  <c r="R155" i="5"/>
  <c r="P155" i="5"/>
  <c r="P154" i="5" s="1"/>
  <c r="BK155" i="5"/>
  <c r="J155" i="5"/>
  <c r="BE155" i="5" s="1"/>
  <c r="BI152" i="5"/>
  <c r="BH152" i="5"/>
  <c r="BG152" i="5"/>
  <c r="BF152" i="5"/>
  <c r="T152" i="5"/>
  <c r="T151" i="5" s="1"/>
  <c r="R152" i="5"/>
  <c r="R151" i="5"/>
  <c r="P152" i="5"/>
  <c r="P151" i="5" s="1"/>
  <c r="BK152" i="5"/>
  <c r="BK151" i="5"/>
  <c r="J151" i="5"/>
  <c r="J65" i="5" s="1"/>
  <c r="J152" i="5"/>
  <c r="BE152" i="5" s="1"/>
  <c r="BI150" i="5"/>
  <c r="BH150" i="5"/>
  <c r="BG150" i="5"/>
  <c r="BF150" i="5"/>
  <c r="T150" i="5"/>
  <c r="R150" i="5"/>
  <c r="P150" i="5"/>
  <c r="BK150" i="5"/>
  <c r="J150" i="5"/>
  <c r="BE150" i="5"/>
  <c r="BI148" i="5"/>
  <c r="BH148" i="5"/>
  <c r="BG148" i="5"/>
  <c r="BF148" i="5"/>
  <c r="T148" i="5"/>
  <c r="R148" i="5"/>
  <c r="P148" i="5"/>
  <c r="BK148" i="5"/>
  <c r="J148" i="5"/>
  <c r="BE148" i="5"/>
  <c r="BI146" i="5"/>
  <c r="BH146" i="5"/>
  <c r="BG146" i="5"/>
  <c r="BF146" i="5"/>
  <c r="T146" i="5"/>
  <c r="R146" i="5"/>
  <c r="R142" i="5" s="1"/>
  <c r="P146" i="5"/>
  <c r="BK146" i="5"/>
  <c r="J146" i="5"/>
  <c r="BE146" i="5"/>
  <c r="BI144" i="5"/>
  <c r="BH144" i="5"/>
  <c r="BG144" i="5"/>
  <c r="BF144" i="5"/>
  <c r="T144" i="5"/>
  <c r="R144" i="5"/>
  <c r="P144" i="5"/>
  <c r="BK144" i="5"/>
  <c r="BK142" i="5" s="1"/>
  <c r="J144" i="5"/>
  <c r="BE144" i="5"/>
  <c r="BI143" i="5"/>
  <c r="BH143" i="5"/>
  <c r="BG143" i="5"/>
  <c r="BF143" i="5"/>
  <c r="T143" i="5"/>
  <c r="T142" i="5"/>
  <c r="R143" i="5"/>
  <c r="P143" i="5"/>
  <c r="P142" i="5"/>
  <c r="BK143" i="5"/>
  <c r="J143" i="5"/>
  <c r="BE143" i="5" s="1"/>
  <c r="BI140" i="5"/>
  <c r="BH140" i="5"/>
  <c r="BG140" i="5"/>
  <c r="BF140" i="5"/>
  <c r="T140" i="5"/>
  <c r="R140" i="5"/>
  <c r="P140" i="5"/>
  <c r="BK140" i="5"/>
  <c r="J140" i="5"/>
  <c r="BE140" i="5" s="1"/>
  <c r="BI138" i="5"/>
  <c r="BH138" i="5"/>
  <c r="BG138" i="5"/>
  <c r="BF138" i="5"/>
  <c r="T138" i="5"/>
  <c r="R138" i="5"/>
  <c r="P138" i="5"/>
  <c r="BK138" i="5"/>
  <c r="J138" i="5"/>
  <c r="BE138" i="5" s="1"/>
  <c r="BI128" i="5"/>
  <c r="BH128" i="5"/>
  <c r="BG128" i="5"/>
  <c r="BF128" i="5"/>
  <c r="T128" i="5"/>
  <c r="R128" i="5"/>
  <c r="P128" i="5"/>
  <c r="BK128" i="5"/>
  <c r="J128" i="5"/>
  <c r="BE128" i="5" s="1"/>
  <c r="BI126" i="5"/>
  <c r="BH126" i="5"/>
  <c r="BG126" i="5"/>
  <c r="BF126" i="5"/>
  <c r="T126" i="5"/>
  <c r="R126" i="5"/>
  <c r="P126" i="5"/>
  <c r="BK126" i="5"/>
  <c r="J126" i="5"/>
  <c r="BE126" i="5" s="1"/>
  <c r="BI125" i="5"/>
  <c r="BH125" i="5"/>
  <c r="BG125" i="5"/>
  <c r="BF125" i="5"/>
  <c r="T125" i="5"/>
  <c r="R125" i="5"/>
  <c r="P125" i="5"/>
  <c r="BK125" i="5"/>
  <c r="J125" i="5"/>
  <c r="BE125" i="5" s="1"/>
  <c r="BI124" i="5"/>
  <c r="BH124" i="5"/>
  <c r="BG124" i="5"/>
  <c r="BF124" i="5"/>
  <c r="T124" i="5"/>
  <c r="R124" i="5"/>
  <c r="P124" i="5"/>
  <c r="BK124" i="5"/>
  <c r="J124" i="5"/>
  <c r="BE124" i="5" s="1"/>
  <c r="BI122" i="5"/>
  <c r="BH122" i="5"/>
  <c r="BG122" i="5"/>
  <c r="BF122" i="5"/>
  <c r="T122" i="5"/>
  <c r="R122" i="5"/>
  <c r="P122" i="5"/>
  <c r="BK122" i="5"/>
  <c r="J122" i="5"/>
  <c r="BE122" i="5" s="1"/>
  <c r="BI120" i="5"/>
  <c r="BH120" i="5"/>
  <c r="BG120" i="5"/>
  <c r="BF120" i="5"/>
  <c r="T120" i="5"/>
  <c r="R120" i="5"/>
  <c r="P120" i="5"/>
  <c r="BK120" i="5"/>
  <c r="J120" i="5"/>
  <c r="BE120" i="5" s="1"/>
  <c r="BI118" i="5"/>
  <c r="BH118" i="5"/>
  <c r="BG118" i="5"/>
  <c r="BF118" i="5"/>
  <c r="T118" i="5"/>
  <c r="R118" i="5"/>
  <c r="P118" i="5"/>
  <c r="BK118" i="5"/>
  <c r="J118" i="5"/>
  <c r="BE118" i="5" s="1"/>
  <c r="BI117" i="5"/>
  <c r="BH117" i="5"/>
  <c r="BG117" i="5"/>
  <c r="BF117" i="5"/>
  <c r="T117" i="5"/>
  <c r="R117" i="5"/>
  <c r="P117" i="5"/>
  <c r="BK117" i="5"/>
  <c r="J117" i="5"/>
  <c r="BE117" i="5" s="1"/>
  <c r="BI115" i="5"/>
  <c r="BH115" i="5"/>
  <c r="BG115" i="5"/>
  <c r="BF115" i="5"/>
  <c r="T115" i="5"/>
  <c r="R115" i="5"/>
  <c r="P115" i="5"/>
  <c r="BK115" i="5"/>
  <c r="J115" i="5"/>
  <c r="BE115" i="5" s="1"/>
  <c r="BI114" i="5"/>
  <c r="BH114" i="5"/>
  <c r="BG114" i="5"/>
  <c r="BF114" i="5"/>
  <c r="T114" i="5"/>
  <c r="R114" i="5"/>
  <c r="P114" i="5"/>
  <c r="BK114" i="5"/>
  <c r="J114" i="5"/>
  <c r="BE114" i="5" s="1"/>
  <c r="BI112" i="5"/>
  <c r="BH112" i="5"/>
  <c r="BG112" i="5"/>
  <c r="BF112" i="5"/>
  <c r="T112" i="5"/>
  <c r="R112" i="5"/>
  <c r="P112" i="5"/>
  <c r="BK112" i="5"/>
  <c r="J112" i="5"/>
  <c r="BE112" i="5" s="1"/>
  <c r="BI111" i="5"/>
  <c r="BH111" i="5"/>
  <c r="BG111" i="5"/>
  <c r="BF111" i="5"/>
  <c r="T111" i="5"/>
  <c r="R111" i="5"/>
  <c r="P111" i="5"/>
  <c r="BK111" i="5"/>
  <c r="J111" i="5"/>
  <c r="BE111" i="5" s="1"/>
  <c r="BI106" i="5"/>
  <c r="BH106" i="5"/>
  <c r="BG106" i="5"/>
  <c r="BF106" i="5"/>
  <c r="T106" i="5"/>
  <c r="R106" i="5"/>
  <c r="P106" i="5"/>
  <c r="BK106" i="5"/>
  <c r="J106" i="5"/>
  <c r="BE106" i="5" s="1"/>
  <c r="BI105" i="5"/>
  <c r="BH105" i="5"/>
  <c r="BG105" i="5"/>
  <c r="BF105" i="5"/>
  <c r="T105" i="5"/>
  <c r="R105" i="5"/>
  <c r="P105" i="5"/>
  <c r="BK105" i="5"/>
  <c r="J105" i="5"/>
  <c r="BE105" i="5" s="1"/>
  <c r="BI103" i="5"/>
  <c r="BH103" i="5"/>
  <c r="BG103" i="5"/>
  <c r="BF103" i="5"/>
  <c r="T103" i="5"/>
  <c r="R103" i="5"/>
  <c r="P103" i="5"/>
  <c r="BK103" i="5"/>
  <c r="J103" i="5"/>
  <c r="BE103" i="5" s="1"/>
  <c r="BI101" i="5"/>
  <c r="BH101" i="5"/>
  <c r="BG101" i="5"/>
  <c r="BF101" i="5"/>
  <c r="T101" i="5"/>
  <c r="T100" i="5" s="1"/>
  <c r="T99" i="5" s="1"/>
  <c r="T98" i="5" s="1"/>
  <c r="R101" i="5"/>
  <c r="R100" i="5" s="1"/>
  <c r="R99" i="5" s="1"/>
  <c r="R98" i="5" s="1"/>
  <c r="P101" i="5"/>
  <c r="P100" i="5" s="1"/>
  <c r="P99" i="5" s="1"/>
  <c r="P98" i="5" s="1"/>
  <c r="AU61" i="1" s="1"/>
  <c r="BK101" i="5"/>
  <c r="BK100" i="5"/>
  <c r="J100" i="5" s="1"/>
  <c r="J63" i="5" s="1"/>
  <c r="J101" i="5"/>
  <c r="BE101" i="5"/>
  <c r="F92" i="5"/>
  <c r="E90" i="5"/>
  <c r="BI77" i="5"/>
  <c r="BH77" i="5"/>
  <c r="BG77" i="5"/>
  <c r="BF77" i="5"/>
  <c r="BI76" i="5"/>
  <c r="BH76" i="5"/>
  <c r="BG76" i="5"/>
  <c r="BF76" i="5"/>
  <c r="BE76" i="5"/>
  <c r="BI75" i="5"/>
  <c r="BH75" i="5"/>
  <c r="BG75" i="5"/>
  <c r="BF75" i="5"/>
  <c r="BE75" i="5"/>
  <c r="BI74" i="5"/>
  <c r="BH74" i="5"/>
  <c r="BG74" i="5"/>
  <c r="BF74" i="5"/>
  <c r="BE74" i="5"/>
  <c r="BI73" i="5"/>
  <c r="BH73" i="5"/>
  <c r="BG73" i="5"/>
  <c r="F37" i="5" s="1"/>
  <c r="BB61" i="1" s="1"/>
  <c r="BF73" i="5"/>
  <c r="BE73" i="5"/>
  <c r="BI72" i="5"/>
  <c r="F39" i="5"/>
  <c r="BD61" i="1" s="1"/>
  <c r="BH72" i="5"/>
  <c r="F38" i="5" s="1"/>
  <c r="BC61" i="1" s="1"/>
  <c r="BG72" i="5"/>
  <c r="BF72" i="5"/>
  <c r="J36" i="5" s="1"/>
  <c r="AW61" i="1" s="1"/>
  <c r="BE72" i="5"/>
  <c r="F54" i="5"/>
  <c r="E52" i="5"/>
  <c r="J24" i="5"/>
  <c r="E24" i="5"/>
  <c r="J95" i="5" s="1"/>
  <c r="J57" i="5"/>
  <c r="J23" i="5"/>
  <c r="J21" i="5"/>
  <c r="E21" i="5"/>
  <c r="J56" i="5" s="1"/>
  <c r="J94" i="5"/>
  <c r="J20" i="5"/>
  <c r="J18" i="5"/>
  <c r="E18" i="5"/>
  <c r="F95" i="5" s="1"/>
  <c r="J17" i="5"/>
  <c r="J15" i="5"/>
  <c r="E15" i="5"/>
  <c r="F94" i="5"/>
  <c r="F56" i="5"/>
  <c r="J14" i="5"/>
  <c r="J12" i="5"/>
  <c r="J92" i="5"/>
  <c r="J54" i="5"/>
  <c r="E7" i="5"/>
  <c r="E88" i="5" s="1"/>
  <c r="J39" i="4"/>
  <c r="J38" i="4"/>
  <c r="AY60" i="1" s="1"/>
  <c r="J37" i="4"/>
  <c r="AX60" i="1" s="1"/>
  <c r="BI115" i="4"/>
  <c r="BH115" i="4"/>
  <c r="BG115" i="4"/>
  <c r="BF115" i="4"/>
  <c r="T115" i="4"/>
  <c r="T114" i="4" s="1"/>
  <c r="T113" i="4" s="1"/>
  <c r="R115" i="4"/>
  <c r="R114" i="4"/>
  <c r="R113" i="4" s="1"/>
  <c r="P115" i="4"/>
  <c r="P114" i="4" s="1"/>
  <c r="P113" i="4" s="1"/>
  <c r="BK115" i="4"/>
  <c r="BK114" i="4"/>
  <c r="J114" i="4" s="1"/>
  <c r="J66" i="4" s="1"/>
  <c r="BK113" i="4"/>
  <c r="J113" i="4" s="1"/>
  <c r="J65" i="4" s="1"/>
  <c r="J115" i="4"/>
  <c r="BE115" i="4" s="1"/>
  <c r="BI111" i="4"/>
  <c r="BH111" i="4"/>
  <c r="BG111" i="4"/>
  <c r="BF111" i="4"/>
  <c r="T111" i="4"/>
  <c r="R111" i="4"/>
  <c r="P111" i="4"/>
  <c r="BK111" i="4"/>
  <c r="J111" i="4"/>
  <c r="BE111" i="4" s="1"/>
  <c r="BI109" i="4"/>
  <c r="BH109" i="4"/>
  <c r="BG109" i="4"/>
  <c r="BF109" i="4"/>
  <c r="T109" i="4"/>
  <c r="T108" i="4" s="1"/>
  <c r="R109" i="4"/>
  <c r="R108" i="4" s="1"/>
  <c r="P109" i="4"/>
  <c r="P108" i="4" s="1"/>
  <c r="BK109" i="4"/>
  <c r="BK108" i="4" s="1"/>
  <c r="J108" i="4" s="1"/>
  <c r="J64" i="4" s="1"/>
  <c r="J109" i="4"/>
  <c r="BE109" i="4"/>
  <c r="BI106" i="4"/>
  <c r="BH106" i="4"/>
  <c r="BG106" i="4"/>
  <c r="BF106" i="4"/>
  <c r="T106" i="4"/>
  <c r="R106" i="4"/>
  <c r="P106" i="4"/>
  <c r="BK106" i="4"/>
  <c r="J106" i="4"/>
  <c r="BE106" i="4" s="1"/>
  <c r="BI105" i="4"/>
  <c r="BH105" i="4"/>
  <c r="BG105" i="4"/>
  <c r="BF105" i="4"/>
  <c r="T105" i="4"/>
  <c r="R105" i="4"/>
  <c r="P105" i="4"/>
  <c r="BK105" i="4"/>
  <c r="J105" i="4"/>
  <c r="BE105" i="4" s="1"/>
  <c r="BI103" i="4"/>
  <c r="BH103" i="4"/>
  <c r="BG103" i="4"/>
  <c r="BF103" i="4"/>
  <c r="T103" i="4"/>
  <c r="R103" i="4"/>
  <c r="P103" i="4"/>
  <c r="BK103" i="4"/>
  <c r="J103" i="4"/>
  <c r="BE103" i="4" s="1"/>
  <c r="BI102" i="4"/>
  <c r="BH102" i="4"/>
  <c r="BG102" i="4"/>
  <c r="BF102" i="4"/>
  <c r="T102" i="4"/>
  <c r="R102" i="4"/>
  <c r="P102" i="4"/>
  <c r="BK102" i="4"/>
  <c r="J102" i="4"/>
  <c r="BE102" i="4" s="1"/>
  <c r="BI101" i="4"/>
  <c r="BH101" i="4"/>
  <c r="BG101" i="4"/>
  <c r="BF101" i="4"/>
  <c r="T101" i="4"/>
  <c r="R101" i="4"/>
  <c r="P101" i="4"/>
  <c r="BK101" i="4"/>
  <c r="J101" i="4"/>
  <c r="BE101" i="4" s="1"/>
  <c r="BI99" i="4"/>
  <c r="BH99" i="4"/>
  <c r="BG99" i="4"/>
  <c r="BF99" i="4"/>
  <c r="T99" i="4"/>
  <c r="T98" i="4" s="1"/>
  <c r="T97" i="4" s="1"/>
  <c r="T96" i="4" s="1"/>
  <c r="R99" i="4"/>
  <c r="R98" i="4" s="1"/>
  <c r="P99" i="4"/>
  <c r="P98" i="4" s="1"/>
  <c r="P97" i="4" s="1"/>
  <c r="P96" i="4" s="1"/>
  <c r="AU60" i="1" s="1"/>
  <c r="BK99" i="4"/>
  <c r="BK98" i="4"/>
  <c r="J98" i="4" s="1"/>
  <c r="J63" i="4" s="1"/>
  <c r="J99" i="4"/>
  <c r="BE99" i="4"/>
  <c r="F90" i="4"/>
  <c r="E88" i="4"/>
  <c r="BI75" i="4"/>
  <c r="BH75" i="4"/>
  <c r="BG75" i="4"/>
  <c r="BF75" i="4"/>
  <c r="BI74" i="4"/>
  <c r="BH74" i="4"/>
  <c r="BG74" i="4"/>
  <c r="BF74" i="4"/>
  <c r="J36" i="4" s="1"/>
  <c r="AW60" i="1" s="1"/>
  <c r="BE74" i="4"/>
  <c r="BI73" i="4"/>
  <c r="BH73" i="4"/>
  <c r="BG73" i="4"/>
  <c r="BF73" i="4"/>
  <c r="BE73" i="4"/>
  <c r="BI72" i="4"/>
  <c r="BH72" i="4"/>
  <c r="BG72" i="4"/>
  <c r="BF72" i="4"/>
  <c r="BE72" i="4"/>
  <c r="BI71" i="4"/>
  <c r="F39" i="4" s="1"/>
  <c r="BD60" i="1" s="1"/>
  <c r="BH71" i="4"/>
  <c r="BG71" i="4"/>
  <c r="BF71" i="4"/>
  <c r="BE71" i="4"/>
  <c r="BI70" i="4"/>
  <c r="BH70" i="4"/>
  <c r="F38" i="4" s="1"/>
  <c r="BC60" i="1" s="1"/>
  <c r="BG70" i="4"/>
  <c r="F37" i="4"/>
  <c r="BB60" i="1" s="1"/>
  <c r="BF70" i="4"/>
  <c r="F36" i="4" s="1"/>
  <c r="BA60" i="1" s="1"/>
  <c r="BE70" i="4"/>
  <c r="F54" i="4"/>
  <c r="E52" i="4"/>
  <c r="J24" i="4"/>
  <c r="E24" i="4"/>
  <c r="J93" i="4" s="1"/>
  <c r="J23" i="4"/>
  <c r="J21" i="4"/>
  <c r="E21" i="4"/>
  <c r="J92" i="4"/>
  <c r="J56" i="4"/>
  <c r="J20" i="4"/>
  <c r="J18" i="4"/>
  <c r="E18" i="4"/>
  <c r="F93" i="4"/>
  <c r="F57" i="4"/>
  <c r="J17" i="4"/>
  <c r="J15" i="4"/>
  <c r="E15" i="4"/>
  <c r="F56" i="4" s="1"/>
  <c r="F92" i="4"/>
  <c r="J14" i="4"/>
  <c r="J12" i="4"/>
  <c r="J54" i="4" s="1"/>
  <c r="J90" i="4"/>
  <c r="E7" i="4"/>
  <c r="E86" i="4"/>
  <c r="E50" i="4"/>
  <c r="J39" i="3"/>
  <c r="J38" i="3"/>
  <c r="AY59" i="1"/>
  <c r="J37" i="3"/>
  <c r="AX59" i="1" s="1"/>
  <c r="BI144" i="3"/>
  <c r="BH144" i="3"/>
  <c r="BG144" i="3"/>
  <c r="BF144" i="3"/>
  <c r="T144" i="3"/>
  <c r="T143" i="3"/>
  <c r="T142" i="3"/>
  <c r="R144" i="3"/>
  <c r="R143" i="3"/>
  <c r="R142" i="3"/>
  <c r="P144" i="3"/>
  <c r="P143" i="3" s="1"/>
  <c r="P142" i="3" s="1"/>
  <c r="BK144" i="3"/>
  <c r="BK143" i="3"/>
  <c r="J143" i="3" s="1"/>
  <c r="J68" i="3" s="1"/>
  <c r="J144" i="3"/>
  <c r="BE144" i="3" s="1"/>
  <c r="BI141" i="3"/>
  <c r="BH141" i="3"/>
  <c r="BG141" i="3"/>
  <c r="BF141" i="3"/>
  <c r="T141" i="3"/>
  <c r="T140" i="3" s="1"/>
  <c r="R141" i="3"/>
  <c r="R140" i="3"/>
  <c r="P141" i="3"/>
  <c r="P140" i="3" s="1"/>
  <c r="BK141" i="3"/>
  <c r="BK140" i="3"/>
  <c r="J140" i="3"/>
  <c r="J66" i="3" s="1"/>
  <c r="J141" i="3"/>
  <c r="BE141" i="3"/>
  <c r="BI138" i="3"/>
  <c r="BH138" i="3"/>
  <c r="BG138" i="3"/>
  <c r="BF138" i="3"/>
  <c r="T138" i="3"/>
  <c r="R138" i="3"/>
  <c r="P138" i="3"/>
  <c r="BK138" i="3"/>
  <c r="J138" i="3"/>
  <c r="BE138" i="3" s="1"/>
  <c r="BI137" i="3"/>
  <c r="BH137" i="3"/>
  <c r="BG137" i="3"/>
  <c r="BF137" i="3"/>
  <c r="T137" i="3"/>
  <c r="R137" i="3"/>
  <c r="P137" i="3"/>
  <c r="P131" i="3" s="1"/>
  <c r="BK137" i="3"/>
  <c r="J137" i="3"/>
  <c r="BE137" i="3"/>
  <c r="BI135" i="3"/>
  <c r="BH135" i="3"/>
  <c r="BG135" i="3"/>
  <c r="BF135" i="3"/>
  <c r="T135" i="3"/>
  <c r="T131" i="3" s="1"/>
  <c r="R135" i="3"/>
  <c r="P135" i="3"/>
  <c r="BK135" i="3"/>
  <c r="J135" i="3"/>
  <c r="BE135" i="3" s="1"/>
  <c r="BI132" i="3"/>
  <c r="BH132" i="3"/>
  <c r="BG132" i="3"/>
  <c r="BF132" i="3"/>
  <c r="T132" i="3"/>
  <c r="R132" i="3"/>
  <c r="R131" i="3" s="1"/>
  <c r="P132" i="3"/>
  <c r="BK132" i="3"/>
  <c r="BK131" i="3" s="1"/>
  <c r="J131" i="3" s="1"/>
  <c r="J65" i="3" s="1"/>
  <c r="J132" i="3"/>
  <c r="BE132" i="3"/>
  <c r="BI129" i="3"/>
  <c r="BH129" i="3"/>
  <c r="BG129" i="3"/>
  <c r="BF129" i="3"/>
  <c r="T129" i="3"/>
  <c r="R129" i="3"/>
  <c r="P129" i="3"/>
  <c r="BK129" i="3"/>
  <c r="J129" i="3"/>
  <c r="BE129" i="3"/>
  <c r="BI126" i="3"/>
  <c r="BH126" i="3"/>
  <c r="BG126" i="3"/>
  <c r="BF126" i="3"/>
  <c r="T126" i="3"/>
  <c r="R126" i="3"/>
  <c r="P126" i="3"/>
  <c r="BK126" i="3"/>
  <c r="J126" i="3"/>
  <c r="BE126" i="3" s="1"/>
  <c r="BI124" i="3"/>
  <c r="BH124" i="3"/>
  <c r="BG124" i="3"/>
  <c r="BF124" i="3"/>
  <c r="T124" i="3"/>
  <c r="R124" i="3"/>
  <c r="P124" i="3"/>
  <c r="P120" i="3" s="1"/>
  <c r="BK124" i="3"/>
  <c r="J124" i="3"/>
  <c r="BE124" i="3"/>
  <c r="BI122" i="3"/>
  <c r="BH122" i="3"/>
  <c r="BG122" i="3"/>
  <c r="BF122" i="3"/>
  <c r="T122" i="3"/>
  <c r="T120" i="3" s="1"/>
  <c r="R122" i="3"/>
  <c r="P122" i="3"/>
  <c r="BK122" i="3"/>
  <c r="J122" i="3"/>
  <c r="BE122" i="3" s="1"/>
  <c r="BI121" i="3"/>
  <c r="BH121" i="3"/>
  <c r="BG121" i="3"/>
  <c r="BF121" i="3"/>
  <c r="T121" i="3"/>
  <c r="R121" i="3"/>
  <c r="R120" i="3" s="1"/>
  <c r="R99" i="3" s="1"/>
  <c r="R98" i="3" s="1"/>
  <c r="P121" i="3"/>
  <c r="BK121" i="3"/>
  <c r="BK120" i="3" s="1"/>
  <c r="J120" i="3" s="1"/>
  <c r="J64" i="3" s="1"/>
  <c r="J121" i="3"/>
  <c r="BE121" i="3"/>
  <c r="BI119" i="3"/>
  <c r="BH119" i="3"/>
  <c r="BG119" i="3"/>
  <c r="BF119" i="3"/>
  <c r="T119" i="3"/>
  <c r="R119" i="3"/>
  <c r="P119" i="3"/>
  <c r="BK119" i="3"/>
  <c r="J119" i="3"/>
  <c r="BE119" i="3"/>
  <c r="BI117" i="3"/>
  <c r="BH117" i="3"/>
  <c r="BG117" i="3"/>
  <c r="BF117" i="3"/>
  <c r="T117" i="3"/>
  <c r="R117" i="3"/>
  <c r="P117" i="3"/>
  <c r="BK117" i="3"/>
  <c r="J117" i="3"/>
  <c r="BE117" i="3" s="1"/>
  <c r="BI116" i="3"/>
  <c r="BH116" i="3"/>
  <c r="BG116" i="3"/>
  <c r="BF116" i="3"/>
  <c r="T116" i="3"/>
  <c r="R116" i="3"/>
  <c r="P116" i="3"/>
  <c r="BK116" i="3"/>
  <c r="J116" i="3"/>
  <c r="BE116" i="3"/>
  <c r="BI115" i="3"/>
  <c r="BH115" i="3"/>
  <c r="BG115" i="3"/>
  <c r="BF115" i="3"/>
  <c r="T115" i="3"/>
  <c r="R115" i="3"/>
  <c r="P115" i="3"/>
  <c r="BK115" i="3"/>
  <c r="J115" i="3"/>
  <c r="BE115" i="3" s="1"/>
  <c r="BI113" i="3"/>
  <c r="BH113" i="3"/>
  <c r="BG113" i="3"/>
  <c r="BF113" i="3"/>
  <c r="T113" i="3"/>
  <c r="R113" i="3"/>
  <c r="P113" i="3"/>
  <c r="BK113" i="3"/>
  <c r="J113" i="3"/>
  <c r="BE113" i="3"/>
  <c r="BI112" i="3"/>
  <c r="BH112" i="3"/>
  <c r="BG112" i="3"/>
  <c r="BF112" i="3"/>
  <c r="T112" i="3"/>
  <c r="R112" i="3"/>
  <c r="P112" i="3"/>
  <c r="BK112" i="3"/>
  <c r="J112" i="3"/>
  <c r="BE112" i="3" s="1"/>
  <c r="BI110" i="3"/>
  <c r="BH110" i="3"/>
  <c r="BG110" i="3"/>
  <c r="BF110" i="3"/>
  <c r="T110" i="3"/>
  <c r="R110" i="3"/>
  <c r="P110" i="3"/>
  <c r="BK110" i="3"/>
  <c r="J110" i="3"/>
  <c r="BE110" i="3"/>
  <c r="BI109" i="3"/>
  <c r="BH109" i="3"/>
  <c r="BG109" i="3"/>
  <c r="BF109" i="3"/>
  <c r="T109" i="3"/>
  <c r="R109" i="3"/>
  <c r="P109" i="3"/>
  <c r="BK109" i="3"/>
  <c r="J109" i="3"/>
  <c r="BE109" i="3" s="1"/>
  <c r="BI108" i="3"/>
  <c r="BH108" i="3"/>
  <c r="BG108" i="3"/>
  <c r="BF108" i="3"/>
  <c r="T108" i="3"/>
  <c r="R108" i="3"/>
  <c r="P108" i="3"/>
  <c r="BK108" i="3"/>
  <c r="J108" i="3"/>
  <c r="BE108" i="3"/>
  <c r="BI107" i="3"/>
  <c r="BH107" i="3"/>
  <c r="BG107" i="3"/>
  <c r="BF107" i="3"/>
  <c r="T107" i="3"/>
  <c r="R107" i="3"/>
  <c r="P107" i="3"/>
  <c r="BK107" i="3"/>
  <c r="J107" i="3"/>
  <c r="BE107" i="3" s="1"/>
  <c r="BI106" i="3"/>
  <c r="BH106" i="3"/>
  <c r="BG106" i="3"/>
  <c r="BF106" i="3"/>
  <c r="T106" i="3"/>
  <c r="R106" i="3"/>
  <c r="P106" i="3"/>
  <c r="BK106" i="3"/>
  <c r="J106" i="3"/>
  <c r="BE106" i="3"/>
  <c r="BI105" i="3"/>
  <c r="BH105" i="3"/>
  <c r="BG105" i="3"/>
  <c r="BF105" i="3"/>
  <c r="T105" i="3"/>
  <c r="R105" i="3"/>
  <c r="P105" i="3"/>
  <c r="BK105" i="3"/>
  <c r="J105" i="3"/>
  <c r="BE105" i="3" s="1"/>
  <c r="BI103" i="3"/>
  <c r="BH103" i="3"/>
  <c r="BG103" i="3"/>
  <c r="BF103" i="3"/>
  <c r="T103" i="3"/>
  <c r="R103" i="3"/>
  <c r="P103" i="3"/>
  <c r="P100" i="3" s="1"/>
  <c r="P99" i="3" s="1"/>
  <c r="P98" i="3" s="1"/>
  <c r="AU59" i="1" s="1"/>
  <c r="BK103" i="3"/>
  <c r="J103" i="3"/>
  <c r="BE103" i="3"/>
  <c r="BI102" i="3"/>
  <c r="BH102" i="3"/>
  <c r="BG102" i="3"/>
  <c r="BF102" i="3"/>
  <c r="T102" i="3"/>
  <c r="T100" i="3" s="1"/>
  <c r="T99" i="3" s="1"/>
  <c r="T98" i="3" s="1"/>
  <c r="R102" i="3"/>
  <c r="P102" i="3"/>
  <c r="BK102" i="3"/>
  <c r="J102" i="3"/>
  <c r="BE102" i="3" s="1"/>
  <c r="BI101" i="3"/>
  <c r="BH101" i="3"/>
  <c r="BG101" i="3"/>
  <c r="BF101" i="3"/>
  <c r="T101" i="3"/>
  <c r="R101" i="3"/>
  <c r="R100" i="3"/>
  <c r="P101" i="3"/>
  <c r="BK101" i="3"/>
  <c r="BK100" i="3"/>
  <c r="J100" i="3" s="1"/>
  <c r="J63" i="3" s="1"/>
  <c r="J101" i="3"/>
  <c r="BE101" i="3"/>
  <c r="F92" i="3"/>
  <c r="E90" i="3"/>
  <c r="BI77" i="3"/>
  <c r="BH77" i="3"/>
  <c r="BG77" i="3"/>
  <c r="BF77" i="3"/>
  <c r="BI76" i="3"/>
  <c r="BH76" i="3"/>
  <c r="BG76" i="3"/>
  <c r="BF76" i="3"/>
  <c r="J36" i="3" s="1"/>
  <c r="AW59" i="1" s="1"/>
  <c r="BE76" i="3"/>
  <c r="BI75" i="3"/>
  <c r="BH75" i="3"/>
  <c r="BG75" i="3"/>
  <c r="BF75" i="3"/>
  <c r="BE75" i="3"/>
  <c r="BI74" i="3"/>
  <c r="BH74" i="3"/>
  <c r="BG74" i="3"/>
  <c r="BF74" i="3"/>
  <c r="BE74" i="3"/>
  <c r="BI73" i="3"/>
  <c r="F39" i="3" s="1"/>
  <c r="BD59" i="1" s="1"/>
  <c r="BH73" i="3"/>
  <c r="BG73" i="3"/>
  <c r="BF73" i="3"/>
  <c r="BE73" i="3"/>
  <c r="BI72" i="3"/>
  <c r="BH72" i="3"/>
  <c r="F38" i="3" s="1"/>
  <c r="BC59" i="1" s="1"/>
  <c r="BG72" i="3"/>
  <c r="F37" i="3"/>
  <c r="BB59" i="1" s="1"/>
  <c r="BF72" i="3"/>
  <c r="F36" i="3" s="1"/>
  <c r="BA59" i="1" s="1"/>
  <c r="BE72" i="3"/>
  <c r="F54" i="3"/>
  <c r="E52" i="3"/>
  <c r="J24" i="3"/>
  <c r="E24" i="3"/>
  <c r="J95" i="3" s="1"/>
  <c r="J23" i="3"/>
  <c r="J21" i="3"/>
  <c r="E21" i="3"/>
  <c r="J94" i="3"/>
  <c r="J56" i="3"/>
  <c r="J20" i="3"/>
  <c r="J18" i="3"/>
  <c r="E18" i="3"/>
  <c r="F95" i="3"/>
  <c r="F57" i="3"/>
  <c r="J17" i="3"/>
  <c r="J15" i="3"/>
  <c r="E15" i="3"/>
  <c r="F56" i="3" s="1"/>
  <c r="F94" i="3"/>
  <c r="J14" i="3"/>
  <c r="J12" i="3"/>
  <c r="J54" i="3" s="1"/>
  <c r="J92" i="3"/>
  <c r="E7" i="3"/>
  <c r="E88" i="3"/>
  <c r="E50" i="3"/>
  <c r="J39" i="2"/>
  <c r="J38" i="2"/>
  <c r="AY58" i="1"/>
  <c r="J37" i="2"/>
  <c r="AX58" i="1" s="1"/>
  <c r="BI109" i="2"/>
  <c r="BH109" i="2"/>
  <c r="BG109" i="2"/>
  <c r="BF109" i="2"/>
  <c r="T109" i="2"/>
  <c r="T108" i="2"/>
  <c r="R109" i="2"/>
  <c r="R108" i="2" s="1"/>
  <c r="R95" i="2" s="1"/>
  <c r="R94" i="2" s="1"/>
  <c r="P109" i="2"/>
  <c r="P108" i="2"/>
  <c r="BK109" i="2"/>
  <c r="BK108" i="2" s="1"/>
  <c r="J108" i="2" s="1"/>
  <c r="J64" i="2" s="1"/>
  <c r="J109" i="2"/>
  <c r="BE109" i="2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 s="1"/>
  <c r="BI104" i="2"/>
  <c r="BH104" i="2"/>
  <c r="BG104" i="2"/>
  <c r="BF104" i="2"/>
  <c r="T104" i="2"/>
  <c r="R104" i="2"/>
  <c r="P104" i="2"/>
  <c r="BK104" i="2"/>
  <c r="J104" i="2"/>
  <c r="BE104" i="2"/>
  <c r="BI102" i="2"/>
  <c r="BH102" i="2"/>
  <c r="BG102" i="2"/>
  <c r="BF102" i="2"/>
  <c r="T102" i="2"/>
  <c r="R102" i="2"/>
  <c r="P102" i="2"/>
  <c r="BK102" i="2"/>
  <c r="J102" i="2"/>
  <c r="BE102" i="2" s="1"/>
  <c r="BI100" i="2"/>
  <c r="BH100" i="2"/>
  <c r="BG100" i="2"/>
  <c r="BF100" i="2"/>
  <c r="T100" i="2"/>
  <c r="R100" i="2"/>
  <c r="P100" i="2"/>
  <c r="P96" i="2" s="1"/>
  <c r="P95" i="2" s="1"/>
  <c r="P94" i="2" s="1"/>
  <c r="AU58" i="1" s="1"/>
  <c r="BK100" i="2"/>
  <c r="J100" i="2"/>
  <c r="BE100" i="2"/>
  <c r="BI98" i="2"/>
  <c r="BH98" i="2"/>
  <c r="BG98" i="2"/>
  <c r="BF98" i="2"/>
  <c r="T98" i="2"/>
  <c r="T96" i="2" s="1"/>
  <c r="T95" i="2" s="1"/>
  <c r="T94" i="2" s="1"/>
  <c r="R98" i="2"/>
  <c r="P98" i="2"/>
  <c r="BK98" i="2"/>
  <c r="J98" i="2"/>
  <c r="BE98" i="2" s="1"/>
  <c r="BI97" i="2"/>
  <c r="BH97" i="2"/>
  <c r="BG97" i="2"/>
  <c r="BF97" i="2"/>
  <c r="T97" i="2"/>
  <c r="R97" i="2"/>
  <c r="R96" i="2"/>
  <c r="P97" i="2"/>
  <c r="BK97" i="2"/>
  <c r="BK96" i="2"/>
  <c r="J96" i="2" s="1"/>
  <c r="J63" i="2" s="1"/>
  <c r="J97" i="2"/>
  <c r="BE97" i="2"/>
  <c r="F88" i="2"/>
  <c r="E86" i="2"/>
  <c r="BI73" i="2"/>
  <c r="BH73" i="2"/>
  <c r="BG73" i="2"/>
  <c r="BF73" i="2"/>
  <c r="BI72" i="2"/>
  <c r="BH72" i="2"/>
  <c r="BG72" i="2"/>
  <c r="BF72" i="2"/>
  <c r="J36" i="2" s="1"/>
  <c r="AW58" i="1" s="1"/>
  <c r="BE72" i="2"/>
  <c r="BI71" i="2"/>
  <c r="BH71" i="2"/>
  <c r="BG71" i="2"/>
  <c r="BF71" i="2"/>
  <c r="BE71" i="2"/>
  <c r="BI70" i="2"/>
  <c r="BH70" i="2"/>
  <c r="BG70" i="2"/>
  <c r="BF70" i="2"/>
  <c r="BE70" i="2"/>
  <c r="BI69" i="2"/>
  <c r="F39" i="2" s="1"/>
  <c r="BD58" i="1" s="1"/>
  <c r="BH69" i="2"/>
  <c r="BG69" i="2"/>
  <c r="BF69" i="2"/>
  <c r="BE69" i="2"/>
  <c r="BI68" i="2"/>
  <c r="BH68" i="2"/>
  <c r="F38" i="2" s="1"/>
  <c r="BC58" i="1" s="1"/>
  <c r="BG68" i="2"/>
  <c r="F37" i="2"/>
  <c r="BB58" i="1" s="1"/>
  <c r="BF68" i="2"/>
  <c r="F36" i="2" s="1"/>
  <c r="BA58" i="1" s="1"/>
  <c r="BE68" i="2"/>
  <c r="F54" i="2"/>
  <c r="E52" i="2"/>
  <c r="J24" i="2"/>
  <c r="E24" i="2"/>
  <c r="J91" i="2" s="1"/>
  <c r="J23" i="2"/>
  <c r="J21" i="2"/>
  <c r="E21" i="2"/>
  <c r="J90" i="2" s="1"/>
  <c r="J56" i="2"/>
  <c r="J20" i="2"/>
  <c r="J18" i="2"/>
  <c r="E18" i="2"/>
  <c r="F91" i="2"/>
  <c r="F57" i="2"/>
  <c r="J17" i="2"/>
  <c r="J15" i="2"/>
  <c r="E15" i="2"/>
  <c r="F56" i="2" s="1"/>
  <c r="F90" i="2"/>
  <c r="J14" i="2"/>
  <c r="J12" i="2"/>
  <c r="J54" i="2" s="1"/>
  <c r="J88" i="2"/>
  <c r="E7" i="2"/>
  <c r="E84" i="2"/>
  <c r="E50" i="2"/>
  <c r="CK74" i="1"/>
  <c r="CJ74" i="1"/>
  <c r="CI74" i="1"/>
  <c r="CH74" i="1"/>
  <c r="CG74" i="1"/>
  <c r="CF74" i="1"/>
  <c r="BZ74" i="1"/>
  <c r="CE74" i="1"/>
  <c r="CK73" i="1"/>
  <c r="CJ73" i="1"/>
  <c r="CI73" i="1"/>
  <c r="CH73" i="1"/>
  <c r="CG73" i="1"/>
  <c r="CF73" i="1"/>
  <c r="BZ73" i="1"/>
  <c r="CE73" i="1"/>
  <c r="CK72" i="1"/>
  <c r="CJ72" i="1"/>
  <c r="CI72" i="1"/>
  <c r="CH72" i="1"/>
  <c r="CG72" i="1"/>
  <c r="CF72" i="1"/>
  <c r="BZ72" i="1"/>
  <c r="CE72" i="1"/>
  <c r="CK71" i="1"/>
  <c r="CJ71" i="1"/>
  <c r="CI71" i="1"/>
  <c r="CH71" i="1"/>
  <c r="CG71" i="1"/>
  <c r="CF71" i="1"/>
  <c r="BZ71" i="1"/>
  <c r="CE71" i="1"/>
  <c r="AS57" i="1"/>
  <c r="L53" i="1"/>
  <c r="AM53" i="1"/>
  <c r="AM52" i="1"/>
  <c r="L52" i="1"/>
  <c r="AM50" i="1"/>
  <c r="L50" i="1"/>
  <c r="L48" i="1"/>
  <c r="L47" i="1"/>
  <c r="BD57" i="1" l="1"/>
  <c r="W36" i="1" s="1"/>
  <c r="R97" i="4"/>
  <c r="R96" i="4" s="1"/>
  <c r="J142" i="5"/>
  <c r="J64" i="5" s="1"/>
  <c r="BK99" i="5"/>
  <c r="J100" i="6"/>
  <c r="J56" i="6"/>
  <c r="J100" i="8"/>
  <c r="J62" i="8" s="1"/>
  <c r="J108" i="8"/>
  <c r="J66" i="8" s="1"/>
  <c r="BK107" i="8"/>
  <c r="J107" i="8" s="1"/>
  <c r="J65" i="8" s="1"/>
  <c r="J132" i="8"/>
  <c r="J69" i="8" s="1"/>
  <c r="BK131" i="8"/>
  <c r="J131" i="8" s="1"/>
  <c r="J68" i="8" s="1"/>
  <c r="F36" i="5"/>
  <c r="BA61" i="1" s="1"/>
  <c r="BA57" i="1" s="1"/>
  <c r="R105" i="6"/>
  <c r="R104" i="6" s="1"/>
  <c r="BK105" i="6"/>
  <c r="J189" i="6"/>
  <c r="J74" i="6" s="1"/>
  <c r="BK188" i="6"/>
  <c r="J188" i="6" s="1"/>
  <c r="J73" i="6" s="1"/>
  <c r="BK99" i="7"/>
  <c r="J100" i="7"/>
  <c r="J63" i="7" s="1"/>
  <c r="J100" i="9"/>
  <c r="J63" i="9" s="1"/>
  <c r="BK99" i="9"/>
  <c r="J57" i="2"/>
  <c r="BK95" i="2"/>
  <c r="J57" i="3"/>
  <c r="BK99" i="3"/>
  <c r="BK142" i="3"/>
  <c r="J142" i="3" s="1"/>
  <c r="J67" i="3" s="1"/>
  <c r="J57" i="4"/>
  <c r="BK97" i="4"/>
  <c r="E50" i="5"/>
  <c r="F57" i="5"/>
  <c r="T105" i="6"/>
  <c r="T104" i="6" s="1"/>
  <c r="P105" i="6"/>
  <c r="P104" i="6" s="1"/>
  <c r="AU62" i="1" s="1"/>
  <c r="AU57" i="1" s="1"/>
  <c r="T99" i="7"/>
  <c r="T98" i="7" s="1"/>
  <c r="P99" i="8"/>
  <c r="AU64" i="1" s="1"/>
  <c r="P98" i="9"/>
  <c r="AU65" i="1" s="1"/>
  <c r="T98" i="9"/>
  <c r="BK104" i="9"/>
  <c r="J104" i="9" s="1"/>
  <c r="J64" i="9" s="1"/>
  <c r="J105" i="9"/>
  <c r="J65" i="9" s="1"/>
  <c r="J97" i="11"/>
  <c r="J62" i="11" s="1"/>
  <c r="E88" i="10"/>
  <c r="E50" i="10"/>
  <c r="J99" i="10"/>
  <c r="J62" i="10" s="1"/>
  <c r="R99" i="10"/>
  <c r="R98" i="10" s="1"/>
  <c r="F93" i="11"/>
  <c r="F57" i="11"/>
  <c r="J36" i="11"/>
  <c r="AW67" i="1" s="1"/>
  <c r="F36" i="11"/>
  <c r="BA67" i="1" s="1"/>
  <c r="T98" i="11"/>
  <c r="T97" i="11" s="1"/>
  <c r="T96" i="11" s="1"/>
  <c r="J112" i="11"/>
  <c r="J66" i="11" s="1"/>
  <c r="BK111" i="11"/>
  <c r="J111" i="11" s="1"/>
  <c r="J65" i="11" s="1"/>
  <c r="F36" i="12"/>
  <c r="BA68" i="1" s="1"/>
  <c r="J36" i="12"/>
  <c r="AW68" i="1" s="1"/>
  <c r="J56" i="7"/>
  <c r="J56" i="8"/>
  <c r="J54" i="9"/>
  <c r="F56" i="9"/>
  <c r="J36" i="10"/>
  <c r="AW66" i="1" s="1"/>
  <c r="F36" i="10"/>
  <c r="BA66" i="1" s="1"/>
  <c r="T100" i="10"/>
  <c r="T99" i="10" s="1"/>
  <c r="T98" i="10" s="1"/>
  <c r="F37" i="11"/>
  <c r="BB67" i="1" s="1"/>
  <c r="J95" i="12"/>
  <c r="J63" i="12" s="1"/>
  <c r="BK94" i="12"/>
  <c r="T95" i="12"/>
  <c r="T94" i="12" s="1"/>
  <c r="T93" i="12" s="1"/>
  <c r="P95" i="12"/>
  <c r="P94" i="12" s="1"/>
  <c r="P93" i="12" s="1"/>
  <c r="AU68" i="1" s="1"/>
  <c r="BK129" i="9"/>
  <c r="J129" i="9" s="1"/>
  <c r="J67" i="9" s="1"/>
  <c r="F95" i="10"/>
  <c r="F57" i="10"/>
  <c r="F37" i="10"/>
  <c r="BB66" i="1" s="1"/>
  <c r="BB57" i="1" s="1"/>
  <c r="BK122" i="10"/>
  <c r="J122" i="10" s="1"/>
  <c r="J67" i="10" s="1"/>
  <c r="E86" i="11"/>
  <c r="E50" i="11"/>
  <c r="P98" i="11"/>
  <c r="P97" i="11" s="1"/>
  <c r="P96" i="11" s="1"/>
  <c r="AU67" i="1" s="1"/>
  <c r="J90" i="12"/>
  <c r="J57" i="12"/>
  <c r="F38" i="12"/>
  <c r="BC68" i="1" s="1"/>
  <c r="BC57" i="1" s="1"/>
  <c r="J54" i="10"/>
  <c r="F56" i="10"/>
  <c r="J54" i="11"/>
  <c r="F56" i="11"/>
  <c r="W33" i="1" l="1"/>
  <c r="AW57" i="1"/>
  <c r="AK33" i="1" s="1"/>
  <c r="W34" i="1"/>
  <c r="AX57" i="1"/>
  <c r="AY57" i="1"/>
  <c r="W35" i="1"/>
  <c r="J97" i="4"/>
  <c r="J62" i="4" s="1"/>
  <c r="BK96" i="4"/>
  <c r="J96" i="4" s="1"/>
  <c r="J61" i="4" s="1"/>
  <c r="J99" i="5"/>
  <c r="J62" i="5" s="1"/>
  <c r="BK98" i="5"/>
  <c r="J98" i="5" s="1"/>
  <c r="J61" i="5" s="1"/>
  <c r="J94" i="12"/>
  <c r="J62" i="12" s="1"/>
  <c r="BK93" i="12"/>
  <c r="J93" i="12" s="1"/>
  <c r="J61" i="12" s="1"/>
  <c r="J95" i="2"/>
  <c r="J62" i="2" s="1"/>
  <c r="BK94" i="2"/>
  <c r="J94" i="2" s="1"/>
  <c r="J61" i="2" s="1"/>
  <c r="BK98" i="10"/>
  <c r="J98" i="10" s="1"/>
  <c r="J61" i="10" s="1"/>
  <c r="J105" i="6"/>
  <c r="J62" i="6" s="1"/>
  <c r="BK104" i="6"/>
  <c r="J104" i="6" s="1"/>
  <c r="J61" i="6" s="1"/>
  <c r="BK96" i="11"/>
  <c r="J96" i="11" s="1"/>
  <c r="J61" i="11" s="1"/>
  <c r="J99" i="3"/>
  <c r="J62" i="3" s="1"/>
  <c r="BK98" i="3"/>
  <c r="J98" i="3" s="1"/>
  <c r="J61" i="3" s="1"/>
  <c r="BK98" i="9"/>
  <c r="J98" i="9" s="1"/>
  <c r="J61" i="9" s="1"/>
  <c r="J99" i="9"/>
  <c r="J62" i="9" s="1"/>
  <c r="J99" i="7"/>
  <c r="J62" i="7" s="1"/>
  <c r="BK98" i="7"/>
  <c r="J98" i="7" s="1"/>
  <c r="J61" i="7" s="1"/>
  <c r="BK99" i="8"/>
  <c r="J99" i="8" s="1"/>
  <c r="J61" i="8" s="1"/>
  <c r="J30" i="9" l="1"/>
  <c r="J30" i="4"/>
  <c r="J30" i="6"/>
  <c r="J30" i="7"/>
  <c r="J30" i="12"/>
  <c r="J30" i="10"/>
  <c r="J30" i="8"/>
  <c r="J30" i="3"/>
  <c r="J30" i="11"/>
  <c r="J30" i="2"/>
  <c r="J30" i="5"/>
  <c r="J77" i="7" l="1"/>
  <c r="J77" i="3"/>
  <c r="J75" i="4"/>
  <c r="J73" i="2"/>
  <c r="J77" i="10"/>
  <c r="J77" i="5"/>
  <c r="J75" i="11"/>
  <c r="J78" i="8"/>
  <c r="J72" i="12"/>
  <c r="J83" i="6"/>
  <c r="J77" i="9"/>
  <c r="BE75" i="11" l="1"/>
  <c r="J69" i="11"/>
  <c r="J77" i="6"/>
  <c r="BE83" i="6"/>
  <c r="J72" i="8"/>
  <c r="BE78" i="8"/>
  <c r="J67" i="2"/>
  <c r="BE73" i="2"/>
  <c r="J71" i="3"/>
  <c r="BE77" i="3"/>
  <c r="BE77" i="5"/>
  <c r="J71" i="5"/>
  <c r="J71" i="9"/>
  <c r="BE77" i="9"/>
  <c r="J66" i="12"/>
  <c r="BE72" i="12"/>
  <c r="BE77" i="10"/>
  <c r="J71" i="10"/>
  <c r="J69" i="4"/>
  <c r="BE75" i="4"/>
  <c r="J71" i="7"/>
  <c r="BE77" i="7"/>
  <c r="F35" i="12" l="1"/>
  <c r="AZ68" i="1" s="1"/>
  <c r="J35" i="12"/>
  <c r="AV68" i="1" s="1"/>
  <c r="AT68" i="1" s="1"/>
  <c r="J31" i="5"/>
  <c r="J32" i="5" s="1"/>
  <c r="J79" i="5"/>
  <c r="J35" i="2"/>
  <c r="AV58" i="1" s="1"/>
  <c r="AT58" i="1" s="1"/>
  <c r="F35" i="2"/>
  <c r="AZ58" i="1" s="1"/>
  <c r="J35" i="6"/>
  <c r="AV62" i="1" s="1"/>
  <c r="AT62" i="1" s="1"/>
  <c r="F35" i="6"/>
  <c r="AZ62" i="1" s="1"/>
  <c r="J35" i="4"/>
  <c r="AV60" i="1" s="1"/>
  <c r="AT60" i="1" s="1"/>
  <c r="F35" i="4"/>
  <c r="AZ60" i="1" s="1"/>
  <c r="J31" i="12"/>
  <c r="J32" i="12" s="1"/>
  <c r="J74" i="12"/>
  <c r="F35" i="5"/>
  <c r="AZ61" i="1" s="1"/>
  <c r="J35" i="5"/>
  <c r="AV61" i="1" s="1"/>
  <c r="AT61" i="1" s="1"/>
  <c r="J31" i="2"/>
  <c r="J32" i="2" s="1"/>
  <c r="J75" i="2"/>
  <c r="J31" i="6"/>
  <c r="J32" i="6" s="1"/>
  <c r="J85" i="6"/>
  <c r="F35" i="7"/>
  <c r="AZ63" i="1" s="1"/>
  <c r="J35" i="7"/>
  <c r="AV63" i="1" s="1"/>
  <c r="AT63" i="1" s="1"/>
  <c r="J31" i="10"/>
  <c r="J32" i="10" s="1"/>
  <c r="J79" i="10"/>
  <c r="J35" i="9"/>
  <c r="AV65" i="1" s="1"/>
  <c r="AT65" i="1" s="1"/>
  <c r="F35" i="9"/>
  <c r="AZ65" i="1" s="1"/>
  <c r="J35" i="3"/>
  <c r="AV59" i="1" s="1"/>
  <c r="AT59" i="1" s="1"/>
  <c r="F35" i="3"/>
  <c r="AZ59" i="1" s="1"/>
  <c r="J35" i="8"/>
  <c r="AV64" i="1" s="1"/>
  <c r="AT64" i="1" s="1"/>
  <c r="F35" i="8"/>
  <c r="AZ64" i="1" s="1"/>
  <c r="J31" i="11"/>
  <c r="J32" i="11" s="1"/>
  <c r="J77" i="11"/>
  <c r="J31" i="4"/>
  <c r="J32" i="4" s="1"/>
  <c r="J77" i="4"/>
  <c r="J31" i="7"/>
  <c r="J32" i="7" s="1"/>
  <c r="J79" i="7"/>
  <c r="F35" i="10"/>
  <c r="AZ66" i="1" s="1"/>
  <c r="J35" i="10"/>
  <c r="AV66" i="1" s="1"/>
  <c r="AT66" i="1" s="1"/>
  <c r="J31" i="9"/>
  <c r="J32" i="9" s="1"/>
  <c r="J79" i="9"/>
  <c r="J31" i="3"/>
  <c r="J32" i="3" s="1"/>
  <c r="J79" i="3"/>
  <c r="J31" i="8"/>
  <c r="J32" i="8" s="1"/>
  <c r="J80" i="8"/>
  <c r="F35" i="11"/>
  <c r="AZ67" i="1" s="1"/>
  <c r="J35" i="11"/>
  <c r="AV67" i="1" s="1"/>
  <c r="AT67" i="1" s="1"/>
  <c r="AG58" i="1" l="1"/>
  <c r="J41" i="2"/>
  <c r="AG68" i="1"/>
  <c r="AN68" i="1" s="1"/>
  <c r="J41" i="12"/>
  <c r="AG61" i="1"/>
  <c r="AN61" i="1" s="1"/>
  <c r="J41" i="5"/>
  <c r="AG59" i="1"/>
  <c r="AN59" i="1" s="1"/>
  <c r="J41" i="3"/>
  <c r="AG60" i="1"/>
  <c r="AN60" i="1" s="1"/>
  <c r="J41" i="4"/>
  <c r="AZ57" i="1"/>
  <c r="AG64" i="1"/>
  <c r="AN64" i="1" s="1"/>
  <c r="J41" i="8"/>
  <c r="AG65" i="1"/>
  <c r="AN65" i="1" s="1"/>
  <c r="J41" i="9"/>
  <c r="AG63" i="1"/>
  <c r="AN63" i="1" s="1"/>
  <c r="J41" i="7"/>
  <c r="AG67" i="1"/>
  <c r="AN67" i="1" s="1"/>
  <c r="J41" i="11"/>
  <c r="AG66" i="1"/>
  <c r="AN66" i="1" s="1"/>
  <c r="J41" i="10"/>
  <c r="AG62" i="1"/>
  <c r="AN62" i="1" s="1"/>
  <c r="J41" i="6"/>
  <c r="AV57" i="1" l="1"/>
  <c r="AG57" i="1"/>
  <c r="AN58" i="1"/>
  <c r="AG73" i="1" l="1"/>
  <c r="AG71" i="1"/>
  <c r="AG72" i="1"/>
  <c r="AG74" i="1"/>
  <c r="AK26" i="1"/>
  <c r="AT57" i="1"/>
  <c r="AN57" i="1" s="1"/>
  <c r="CD72" i="1" l="1"/>
  <c r="AV72" i="1"/>
  <c r="BY72" i="1" s="1"/>
  <c r="AG70" i="1"/>
  <c r="AV71" i="1"/>
  <c r="BY71" i="1" s="1"/>
  <c r="CD71" i="1"/>
  <c r="W32" i="1" s="1"/>
  <c r="CD74" i="1"/>
  <c r="AV74" i="1"/>
  <c r="BY74" i="1" s="1"/>
  <c r="AN74" i="1"/>
  <c r="CD73" i="1"/>
  <c r="AV73" i="1"/>
  <c r="BY73" i="1" s="1"/>
  <c r="AK32" i="1" l="1"/>
  <c r="AK27" i="1"/>
  <c r="AK29" i="1" s="1"/>
  <c r="AK38" i="1" s="1"/>
  <c r="AG76" i="1"/>
  <c r="AN72" i="1"/>
  <c r="AN73" i="1"/>
  <c r="AN71" i="1"/>
  <c r="AN70" i="1" l="1"/>
  <c r="AN76" i="1" s="1"/>
</calcChain>
</file>

<file path=xl/sharedStrings.xml><?xml version="1.0" encoding="utf-8"?>
<sst xmlns="http://schemas.openxmlformats.org/spreadsheetml/2006/main" count="6427" uniqueCount="921">
  <si>
    <t>Export Komplet</t>
  </si>
  <si>
    <t/>
  </si>
  <si>
    <t>2.0</t>
  </si>
  <si>
    <t>False</t>
  </si>
  <si>
    <t>{e01e7568-0e0f-4bd0-9643-603564f9ef30}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</si>
  <si>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</si>
  <si>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</si>
  <si>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</si>
  <si>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</si>
  <si>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</si>
  <si>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</si>
  <si>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</si>
  <si>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</si>
  <si>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</si>
  <si>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ZTISochorova1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</si>
  <si>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</si>
  <si>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</si>
  <si>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PP-Sběrné středisko odpadů Sochorova</t>
  </si>
  <si>
    <t>0,1</t>
  </si>
  <si>
    <t>KSO:</t>
  </si>
  <si>
    <t>CC-CZ:</t>
  </si>
  <si>
    <t>1</t>
  </si>
  <si>
    <t>Místo:</t>
  </si>
  <si>
    <t xml:space="preserve"> </t>
  </si>
  <si>
    <t>Datum:</t>
  </si>
  <si>
    <t>10. 10. 2019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</si>
  <si>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</si>
  <si>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</si>
  <si>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</si>
  <si>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</si>
  <si>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</si>
  <si>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</si>
  <si>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</si>
  <si>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</si>
  <si>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</si>
  <si>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</si>
  <si>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</si>
  <si>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</si>
  <si>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</si>
  <si>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</si>
  <si>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</si>
  <si>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</si>
  <si>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</si>
  <si>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</si>
  <si>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</si>
  <si>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</si>
  <si>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</si>
  <si>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</si>
  <si>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</si>
  <si>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</si>
  <si>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</si>
  <si>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</si>
  <si>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</si>
  <si>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</si>
  <si>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</si>
  <si>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</si>
  <si>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</si>
  <si>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</si>
  <si>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</si>
  <si>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</si>
  <si>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</si>
  <si>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</si>
  <si>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</si>
  <si>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</si>
  <si>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</si>
  <si>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</si>
  <si>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</si>
  <si>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</si>
  <si>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</si>
  <si>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</si>
  <si>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</si>
  <si>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</si>
  <si>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</si>
  <si>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</si>
  <si>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</si>
  <si>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</si>
  <si>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</si>
  <si>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</si>
  <si>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</si>
  <si>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HTU</t>
  </si>
  <si>
    <t>STA</t>
  </si>
  <si>
    <t>{a03ba3f2-bb22-40bb-ae9d-8bd1a99f36bd}</t>
  </si>
  <si>
    <t>2</t>
  </si>
  <si>
    <t>SO 02</t>
  </si>
  <si>
    <t>Zpevněne plochy a komunikace</t>
  </si>
  <si>
    <t>{e405094a-ed5e-46d5-a0ac-5a6dddf64264}</t>
  </si>
  <si>
    <t>SO 03</t>
  </si>
  <si>
    <t>Kancelářská bunka</t>
  </si>
  <si>
    <t>{a733e711-fe68-4f5c-a75c-dee6e9769fcf}</t>
  </si>
  <si>
    <t>SO 04-01</t>
  </si>
  <si>
    <t>Vodovodni pripojka</t>
  </si>
  <si>
    <t>{b9a808a0-8943-4d1f-838f-992801bbc231}</t>
  </si>
  <si>
    <t>SO 04-02</t>
  </si>
  <si>
    <t>Kanalizacni  pripojka s odpadni jimkou</t>
  </si>
  <si>
    <t>{08f0d6e7-2a78-47cd-8215-e4f581caa960}</t>
  </si>
  <si>
    <t>SO 04-03</t>
  </si>
  <si>
    <t>Odvodneni zpevnelych ploch a plosne zasakovani</t>
  </si>
  <si>
    <t>{3e45eec0-f412-4e06-ad23-ae3293c65a54}</t>
  </si>
  <si>
    <t>SO 04-04</t>
  </si>
  <si>
    <t>Pripojka NN</t>
  </si>
  <si>
    <t>{f58f48f4-014b-48a0-b608-f65b0d547468}</t>
  </si>
  <si>
    <t>SO 05</t>
  </si>
  <si>
    <t>Osvětlení areálu</t>
  </si>
  <si>
    <t>{b966a8e2-1343-4a10-9c61-17da9d47538f}</t>
  </si>
  <si>
    <t>SO 06</t>
  </si>
  <si>
    <t>Oplocení areálu</t>
  </si>
  <si>
    <t>{766e9689-131b-4464-8e9d-9aac64ab2ec3}</t>
  </si>
  <si>
    <t>SO 07</t>
  </si>
  <si>
    <t>KTU</t>
  </si>
  <si>
    <t>{cf06e526-ee1c-4c2f-a729-db0cbb3a2ce3}</t>
  </si>
  <si>
    <t>SO 08</t>
  </si>
  <si>
    <t>Provozni soubory</t>
  </si>
  <si>
    <t>{6236f0aa-0836-4cb0-bbf2-a4c42cc416ed}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</si>
  <si>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</si>
  <si>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</si>
  <si>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</si>
  <si>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</si>
  <si>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</si>
  <si>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</si>
  <si>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</si>
  <si>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</si>
  <si>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</si>
  <si>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</si>
  <si>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</si>
  <si>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SO 01 - HTU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</si>
  <si>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</si>
  <si>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</si>
  <si>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</si>
  <si>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</si>
  <si>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</si>
  <si>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</si>
  <si>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</si>
  <si>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</si>
  <si>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VRN3 - Zařízení staveniště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</si>
  <si>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</si>
  <si>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</si>
  <si>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</si>
  <si>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</si>
  <si>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</si>
  <si>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</si>
  <si>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</si>
  <si>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</si>
  <si>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</si>
  <si>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</si>
  <si>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</si>
  <si>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</si>
  <si>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</si>
  <si>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</si>
  <si>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</si>
  <si>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</si>
  <si>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</si>
  <si>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</si>
  <si>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</si>
  <si>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</si>
  <si>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</si>
  <si>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</si>
  <si>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</si>
  <si>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</si>
  <si>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</si>
  <si>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</si>
  <si>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9</t>
  </si>
  <si>
    <t>K</t>
  </si>
  <si>
    <t>111201101</t>
  </si>
  <si>
    <t>Odstranění křovin a stromů průměru kmene do 100 mm i s kořeny z celkové plochy do 1000 m2    (castecne rucne)</t>
  </si>
  <si>
    <t>m2</t>
  </si>
  <si>
    <t>CS ÚRS 2019 01</t>
  </si>
  <si>
    <t>4</t>
  </si>
  <si>
    <t>1658949346</t>
  </si>
  <si>
    <t>121101101</t>
  </si>
  <si>
    <t>Sejmutí ornice s přemístěním na vzdálenost do 50 m</t>
  </si>
  <si>
    <t>m3</t>
  </si>
  <si>
    <t>CS ÚRS 2016 01</t>
  </si>
  <si>
    <t>-1744249226</t>
  </si>
  <si>
    <t>VV</t>
  </si>
  <si>
    <t>1584*0,3</t>
  </si>
  <si>
    <t>11</t>
  </si>
  <si>
    <t>122101102</t>
  </si>
  <si>
    <t>Odkopávky a prokopávky nezapažené v hornině tř. 1 a 2 objem do 1000 m3</t>
  </si>
  <si>
    <t>-2066570286</t>
  </si>
  <si>
    <t>1584*0,5</t>
  </si>
  <si>
    <t>18</t>
  </si>
  <si>
    <t>162701109</t>
  </si>
  <si>
    <t>Příplatek k vodorovnému přemístění výkopku/sypaniny z horniny tř. 1 až 4 ZKD 1000 m přes 10000 m</t>
  </si>
  <si>
    <t>1818353396</t>
  </si>
  <si>
    <t>792*15</t>
  </si>
  <si>
    <t>14</t>
  </si>
  <si>
    <t>171201201</t>
  </si>
  <si>
    <t>Uložení sypaniny na skládky</t>
  </si>
  <si>
    <t>-1693461283</t>
  </si>
  <si>
    <t>12</t>
  </si>
  <si>
    <t>162701105</t>
  </si>
  <si>
    <t>Vodorovné přemístění do 10000 m výkopku/sypaniny z horniny tř. 1 až 4</t>
  </si>
  <si>
    <t>794950183</t>
  </si>
  <si>
    <t>171201211</t>
  </si>
  <si>
    <t>Poplatek za uložení odpadu ze sypaniny na skládce (skládkovné)</t>
  </si>
  <si>
    <t>t</t>
  </si>
  <si>
    <t>-893231839</t>
  </si>
  <si>
    <t>792*1,8</t>
  </si>
  <si>
    <t>VRN3</t>
  </si>
  <si>
    <t>5</t>
  </si>
  <si>
    <t>19</t>
  </si>
  <si>
    <t>030001000</t>
  </si>
  <si>
    <t>Zařízení staveniště  2,5%</t>
  </si>
  <si>
    <t>soub</t>
  </si>
  <si>
    <t>CS ÚRS 2017 01</t>
  </si>
  <si>
    <t>1024</t>
  </si>
  <si>
    <t>1160617876</t>
  </si>
  <si>
    <t>SO 02 - Zpevněne plochy a komunikace</t>
  </si>
  <si>
    <t xml:space="preserve">    5 - Komunikace pozemní</t>
  </si>
  <si>
    <t xml:space="preserve">    9 - Ostatní konstrukce a práce, bourání</t>
  </si>
  <si>
    <t xml:space="preserve">    998 - Přesun hmot</t>
  </si>
  <si>
    <t>VRN - Vedlejší rozpočtové náklady</t>
  </si>
  <si>
    <t>53</t>
  </si>
  <si>
    <t>111101102</t>
  </si>
  <si>
    <t>Odstranění travin z celkové plochy do 1 ha</t>
  </si>
  <si>
    <t>ha</t>
  </si>
  <si>
    <t>1574789822</t>
  </si>
  <si>
    <t>41</t>
  </si>
  <si>
    <t>1112011PC</t>
  </si>
  <si>
    <t>Odstranění křovin a stromů-viz TZ</t>
  </si>
  <si>
    <t>soubor</t>
  </si>
  <si>
    <t>1988700124</t>
  </si>
  <si>
    <t>122202202</t>
  </si>
  <si>
    <t>Odkopávky a prokopávky nezapažené pro silnice objemu do 1000 m3 v hornině tř. 3-manipulacni plocha</t>
  </si>
  <si>
    <t>1472958886</t>
  </si>
  <si>
    <t>1584*0,6</t>
  </si>
  <si>
    <t>122202209</t>
  </si>
  <si>
    <t>Příplatek k odkopávkám a prokopávkám pro silnice v hornině tř. 3 za lepivost</t>
  </si>
  <si>
    <t>-1312522472</t>
  </si>
  <si>
    <t>43</t>
  </si>
  <si>
    <t>162201413</t>
  </si>
  <si>
    <t>Vodorovné přemístění kmenů stromů listnatých do 1 km D kmene do 700 mm</t>
  </si>
  <si>
    <t>kus</t>
  </si>
  <si>
    <t>1165624016</t>
  </si>
  <si>
    <t>162301101</t>
  </si>
  <si>
    <t>Vodorovné přemístění do 500 m výkopku/sypaniny z horniny tř. 1 až 4</t>
  </si>
  <si>
    <t>2019795687</t>
  </si>
  <si>
    <t>44</t>
  </si>
  <si>
    <t>162301413</t>
  </si>
  <si>
    <t>Vodorovné přemístění kmenů stromů listnatých do 5 km D kmene do 700 mm</t>
  </si>
  <si>
    <t>1396528220</t>
  </si>
  <si>
    <t>52</t>
  </si>
  <si>
    <t>162301501</t>
  </si>
  <si>
    <t>Vodorovné přemístění křovin do 5 km D kmene do 100 mm</t>
  </si>
  <si>
    <t>-337954126</t>
  </si>
  <si>
    <t>45</t>
  </si>
  <si>
    <t>162301903</t>
  </si>
  <si>
    <t>Příplatek k vodorovnému přemístění větví stromů listnatých D kmene do 700 mm ZKD 5 km  (DO 30KM)</t>
  </si>
  <si>
    <t>-350828218</t>
  </si>
  <si>
    <t>28,000*5</t>
  </si>
  <si>
    <t>20</t>
  </si>
  <si>
    <t>-466022098</t>
  </si>
  <si>
    <t>1623183102</t>
  </si>
  <si>
    <t>950,4*10</t>
  </si>
  <si>
    <t>167101102</t>
  </si>
  <si>
    <t>Nakládání výkopku z hornin tř. 1 až 4 přes 100 m3</t>
  </si>
  <si>
    <t>2087356181</t>
  </si>
  <si>
    <t>16</t>
  </si>
  <si>
    <t>200227550</t>
  </si>
  <si>
    <t>17</t>
  </si>
  <si>
    <t>-607595940</t>
  </si>
  <si>
    <t>950,4*1,67</t>
  </si>
  <si>
    <t>37</t>
  </si>
  <si>
    <t>PC</t>
  </si>
  <si>
    <t>Trubky AROT vc.polozeni s obetonovanim</t>
  </si>
  <si>
    <t>m</t>
  </si>
  <si>
    <t>-619607543</t>
  </si>
  <si>
    <t>Komunikace pozemní</t>
  </si>
  <si>
    <t>564871111</t>
  </si>
  <si>
    <t>Podklad ze štěrkodrtě ŠD tl 250 mm</t>
  </si>
  <si>
    <t>-359672037</t>
  </si>
  <si>
    <t>567122114</t>
  </si>
  <si>
    <t>Podklad ze směsi stmelené cementem SC C 8/10 (KSC I) tl 150 mm</t>
  </si>
  <si>
    <t>-381266046</t>
  </si>
  <si>
    <t>1584</t>
  </si>
  <si>
    <t>51</t>
  </si>
  <si>
    <t>581141317</t>
  </si>
  <si>
    <t>Kryt cementobetonový vozovek skupiny CB III tl 210 mm</t>
  </si>
  <si>
    <t>2021549459</t>
  </si>
  <si>
    <t>38</t>
  </si>
  <si>
    <t>591241111</t>
  </si>
  <si>
    <t>Kladení dlažby z kostek drobných z kamene na MC tl 50 mm</t>
  </si>
  <si>
    <t>190949710</t>
  </si>
  <si>
    <t>vjezd</t>
  </si>
  <si>
    <t>10*1</t>
  </si>
  <si>
    <t>39</t>
  </si>
  <si>
    <t>M</t>
  </si>
  <si>
    <t>58381008</t>
  </si>
  <si>
    <t>kostka dlažební žula velká 15/17</t>
  </si>
  <si>
    <t>8</t>
  </si>
  <si>
    <t>67948752</t>
  </si>
  <si>
    <t>10*1,02 'Přepočtené koeficientem množství</t>
  </si>
  <si>
    <t>Ostatní konstrukce a práce, bourání</t>
  </si>
  <si>
    <t>6</t>
  </si>
  <si>
    <t>916131213</t>
  </si>
  <si>
    <t>Osazení silničního obrubníku betonového stojatého s boční opěrou do lože z betonu prostého</t>
  </si>
  <si>
    <t>-2089719908</t>
  </si>
  <si>
    <t>181</t>
  </si>
  <si>
    <t>Součet</t>
  </si>
  <si>
    <t>36</t>
  </si>
  <si>
    <t>59217029</t>
  </si>
  <si>
    <t>obrubník betonový silniční nájezdový 1000x150x150mm (6 v miste napojeni+ 85 zapustenych)</t>
  </si>
  <si>
    <t>1385926674</t>
  </si>
  <si>
    <t>6+85</t>
  </si>
  <si>
    <t>46</t>
  </si>
  <si>
    <t>592174690</t>
  </si>
  <si>
    <t>obrubník betonový silniční přechodový L + P Standard 100x15x15-25 cm</t>
  </si>
  <si>
    <t>-2035930000</t>
  </si>
  <si>
    <t>49</t>
  </si>
  <si>
    <t>592174890</t>
  </si>
  <si>
    <t>obrubník betonový silniční 100x15x25 cm přírodní šedá (26 oblouk+ 62 prime)</t>
  </si>
  <si>
    <t>333473249</t>
  </si>
  <si>
    <t>26+62</t>
  </si>
  <si>
    <t>998</t>
  </si>
  <si>
    <t>Přesun hmot</t>
  </si>
  <si>
    <t>50</t>
  </si>
  <si>
    <t>998225111</t>
  </si>
  <si>
    <t>Přesun hmot pro pozemní komunikace s krytem z kamene, monolitickým betonovým nebo živičným</t>
  </si>
  <si>
    <t>216210791</t>
  </si>
  <si>
    <t>Vedlejší rozpočtové náklady</t>
  </si>
  <si>
    <t>54</t>
  </si>
  <si>
    <t>-831332299</t>
  </si>
  <si>
    <t>SO 03 - Kancelářská bunka</t>
  </si>
  <si>
    <t>3</t>
  </si>
  <si>
    <t>131201101</t>
  </si>
  <si>
    <t>Hloubení jam nezapažených v hornině tř. 3 objemu do 100 m3</t>
  </si>
  <si>
    <t>-137307143</t>
  </si>
  <si>
    <t>6,1*2,5*0,25</t>
  </si>
  <si>
    <t>131201109</t>
  </si>
  <si>
    <t>Příplatek za lepivost u hloubení jam nezapažených v hornině tř. 3</t>
  </si>
  <si>
    <t>-1883871729</t>
  </si>
  <si>
    <t>438498639</t>
  </si>
  <si>
    <t>-742586851</t>
  </si>
  <si>
    <t>3,813*10</t>
  </si>
  <si>
    <t>7</t>
  </si>
  <si>
    <t>1538318664</t>
  </si>
  <si>
    <t>1829867522</t>
  </si>
  <si>
    <t>3,813*1,67</t>
  </si>
  <si>
    <t>564671111</t>
  </si>
  <si>
    <t>Podklad z kameniva hrubého drceného vel. 63-125 mm tl 250 mm</t>
  </si>
  <si>
    <t>-1889504190</t>
  </si>
  <si>
    <t>6,1*2,5</t>
  </si>
  <si>
    <t>13</t>
  </si>
  <si>
    <t>Kancelarska bunka 6058 x 2438 mm, výšky 2800 mm,-kompletne zarizena -  dle TZ-kompletne vc. siti</t>
  </si>
  <si>
    <t>2138397362</t>
  </si>
  <si>
    <t>kpl</t>
  </si>
  <si>
    <t>-1006097909</t>
  </si>
  <si>
    <t>SO 04-01 - Vodovodni pripojka</t>
  </si>
  <si>
    <t xml:space="preserve">    2 - Zakládání</t>
  </si>
  <si>
    <t xml:space="preserve">    4 - Vodorovné konstrukce</t>
  </si>
  <si>
    <t xml:space="preserve">    8 - Trubní vedení</t>
  </si>
  <si>
    <t>130001101</t>
  </si>
  <si>
    <t>Příplatek za ztížení vykopávky v blízkosti podzemního vedení</t>
  </si>
  <si>
    <t>1674673520</t>
  </si>
  <si>
    <t>5,78+24,544</t>
  </si>
  <si>
    <t>65</t>
  </si>
  <si>
    <t>131203101</t>
  </si>
  <si>
    <t>Hloubení jam ručním nebo pneum nářadím v soudržných horninách tř. 3-SACHTA</t>
  </si>
  <si>
    <t>-944316480</t>
  </si>
  <si>
    <t>2,0*1,7*1,7</t>
  </si>
  <si>
    <t>67</t>
  </si>
  <si>
    <t>131203109</t>
  </si>
  <si>
    <t>Příplatek za lepivost u hloubení jam ručním nebo pneum nářadím v hornině tř. 3</t>
  </si>
  <si>
    <t>1524589773</t>
  </si>
  <si>
    <t>62</t>
  </si>
  <si>
    <t>132212101</t>
  </si>
  <si>
    <t>Hloubení rýh š do 600 mm ručním nebo pneum nářadím v soudržných horninách tř. 3</t>
  </si>
  <si>
    <t>692909800</t>
  </si>
  <si>
    <t>16,5*0,95*1,5</t>
  </si>
  <si>
    <t>drenaz</t>
  </si>
  <si>
    <t>16,5*0,25*0,25</t>
  </si>
  <si>
    <t>64</t>
  </si>
  <si>
    <t>132212109</t>
  </si>
  <si>
    <t>Příplatek za lepivost u hloubení rýh š do 600 mm ručním nebo pneum nářadím v hornině tř. 3</t>
  </si>
  <si>
    <t>971422388</t>
  </si>
  <si>
    <t>151101101</t>
  </si>
  <si>
    <t>Zřízení příložného pažení a rozepření stěn rýh hl do 2 m</t>
  </si>
  <si>
    <t>745027608</t>
  </si>
  <si>
    <t>16,5*1,5*2</t>
  </si>
  <si>
    <t>151101111</t>
  </si>
  <si>
    <t>Odstranění příložného pažení a rozepření stěn rýh hl do 2 m</t>
  </si>
  <si>
    <t>1090731941</t>
  </si>
  <si>
    <t>68</t>
  </si>
  <si>
    <t>151101201</t>
  </si>
  <si>
    <t>Zřízení příložného pažení stěn výkopu hl do 4 m-SACHTA</t>
  </si>
  <si>
    <t>2051018110</t>
  </si>
  <si>
    <t>(2,0+1,7)*2*1,7</t>
  </si>
  <si>
    <t>69</t>
  </si>
  <si>
    <t>151101211</t>
  </si>
  <si>
    <t>Odstranění příložného pažení stěn hl do 4 m</t>
  </si>
  <si>
    <t>1623620454</t>
  </si>
  <si>
    <t>161101101</t>
  </si>
  <si>
    <t>Svislé přemístění výkopku z horniny tř. 1 až 4 hl výkopu do 2,5 m</t>
  </si>
  <si>
    <t>-1706524675</t>
  </si>
  <si>
    <t>29,293*0,5</t>
  </si>
  <si>
    <t>-2097994368</t>
  </si>
  <si>
    <t>30,324-21,584</t>
  </si>
  <si>
    <t>-133491562</t>
  </si>
  <si>
    <t>8,74*9</t>
  </si>
  <si>
    <t>73</t>
  </si>
  <si>
    <t>167101101</t>
  </si>
  <si>
    <t>Nakládání výkopku z hornin tř. 1 až 4 do 100 m3</t>
  </si>
  <si>
    <t>1225707661</t>
  </si>
  <si>
    <t>74</t>
  </si>
  <si>
    <t>-1834668176</t>
  </si>
  <si>
    <t>75</t>
  </si>
  <si>
    <t>-1533388074</t>
  </si>
  <si>
    <t>8,74*1,67</t>
  </si>
  <si>
    <t>174101101</t>
  </si>
  <si>
    <t>Zásyp jam, šachet rýh nebo kolem objektů sypaninou se zhutněním</t>
  </si>
  <si>
    <t>-1875591292</t>
  </si>
  <si>
    <t>potrubi</t>
  </si>
  <si>
    <t>-podsyp, obsyp</t>
  </si>
  <si>
    <t>-4,7-1,57</t>
  </si>
  <si>
    <t>SACHTA</t>
  </si>
  <si>
    <t>-0,9*1,2*1,5</t>
  </si>
  <si>
    <t>posyp, zakladova deska</t>
  </si>
  <si>
    <t>-0,51-0,34</t>
  </si>
  <si>
    <t>175111101</t>
  </si>
  <si>
    <t>Obsypání potrubí ručně sypaninou bez prohození, uloženou do 3 m</t>
  </si>
  <si>
    <t>-566077262</t>
  </si>
  <si>
    <t>16,5*0,95*0,3</t>
  </si>
  <si>
    <t>583313400</t>
  </si>
  <si>
    <t>kamenivo těžené drobné prané (Bratčice) frakce 0-4 pr.</t>
  </si>
  <si>
    <t>1385916079</t>
  </si>
  <si>
    <t>4,703*2</t>
  </si>
  <si>
    <t>Zakládání</t>
  </si>
  <si>
    <t>72</t>
  </si>
  <si>
    <t>212752214</t>
  </si>
  <si>
    <t>Trativod z drenážních trubek plastových flexibilních D do 200 mm včetně lože otevřený výkop</t>
  </si>
  <si>
    <t>-1733191638</t>
  </si>
  <si>
    <t>271532211</t>
  </si>
  <si>
    <t>Podsyp pod základové konstrukce se zhutněním z hrubého kameniva frakce 32 až 63 mm-SACHTA</t>
  </si>
  <si>
    <t>1028275171</t>
  </si>
  <si>
    <t>2,0*1,7*0,15</t>
  </si>
  <si>
    <t>70</t>
  </si>
  <si>
    <t>273321115</t>
  </si>
  <si>
    <t>Základové desky ze ŽB C 16/20</t>
  </si>
  <si>
    <t>1849568290</t>
  </si>
  <si>
    <t>2,0*1,7*0,1</t>
  </si>
  <si>
    <t>22</t>
  </si>
  <si>
    <t>273351215</t>
  </si>
  <si>
    <t>Zřízení bednění stěn základových desek</t>
  </si>
  <si>
    <t>-837816902</t>
  </si>
  <si>
    <t>(2,0+1,7)*2*0,1</t>
  </si>
  <si>
    <t>23</t>
  </si>
  <si>
    <t>273351216</t>
  </si>
  <si>
    <t>Odstranění bednění stěn základových desek</t>
  </si>
  <si>
    <t>-1139983840</t>
  </si>
  <si>
    <t>Vodorovné konstrukce</t>
  </si>
  <si>
    <t>35</t>
  </si>
  <si>
    <t>451572111</t>
  </si>
  <si>
    <t>Lože pod potrubí otevřený výkop z kameniva drobného těženého</t>
  </si>
  <si>
    <t>-2067053709</t>
  </si>
  <si>
    <t>16,5*0,95*0,1</t>
  </si>
  <si>
    <t>Trubní vedení</t>
  </si>
  <si>
    <t>59</t>
  </si>
  <si>
    <t>867181004</t>
  </si>
  <si>
    <t>Spojka potrubí předizolovaného ocelového DN 40  vnějšího průměru D 140 mm</t>
  </si>
  <si>
    <t>1454713087</t>
  </si>
  <si>
    <t>871161141</t>
  </si>
  <si>
    <t>Montáž potrubí z PE100 SDR 11 otevřený výkop svařovaných na tupo D 32 x 3,0 mm</t>
  </si>
  <si>
    <t>-99892596</t>
  </si>
  <si>
    <t>286135950</t>
  </si>
  <si>
    <t>potrubí dvouvrstvé PE100 s 10% signalizační vrstvou, SDR 11, 32x3,0. L=12m</t>
  </si>
  <si>
    <t>1518040872</t>
  </si>
  <si>
    <t>57</t>
  </si>
  <si>
    <t>891181111</t>
  </si>
  <si>
    <t>Montáž vodovodních šoupátek otevřený výkop DN 40</t>
  </si>
  <si>
    <t>-1789851050</t>
  </si>
  <si>
    <t>58</t>
  </si>
  <si>
    <t>42221910PC</t>
  </si>
  <si>
    <t>Šoupě ISO 2810 ZAK 34D 32</t>
  </si>
  <si>
    <t>-940838683</t>
  </si>
  <si>
    <t>55</t>
  </si>
  <si>
    <t>891319111</t>
  </si>
  <si>
    <t>Montáž navrtávacích pasů na potrubí z jakýchkoli trub DN 150</t>
  </si>
  <si>
    <t>-1005095118</t>
  </si>
  <si>
    <t>56</t>
  </si>
  <si>
    <t>42273560PC</t>
  </si>
  <si>
    <t xml:space="preserve"> Navrtávací pás uzáverový DN 150</t>
  </si>
  <si>
    <t>1699689778</t>
  </si>
  <si>
    <t>79</t>
  </si>
  <si>
    <t>892233122</t>
  </si>
  <si>
    <t>Proplach a dezinfekce vodovodního potrubí DN od 40 do 70</t>
  </si>
  <si>
    <t>341034272</t>
  </si>
  <si>
    <t>80</t>
  </si>
  <si>
    <t>892241111</t>
  </si>
  <si>
    <t>Tlaková zkouška vodou potrubí do 80</t>
  </si>
  <si>
    <t>-627438945</t>
  </si>
  <si>
    <t>892372111</t>
  </si>
  <si>
    <t>Zabezpečení konců potrubí DN do 300 při tlakových zkouškách vodou</t>
  </si>
  <si>
    <t>1550456235</t>
  </si>
  <si>
    <t>60</t>
  </si>
  <si>
    <t>893811113</t>
  </si>
  <si>
    <t>Osazení vodoměrné šachty hranaté z PP samonosné pro běžné zatížení plochy do 1,1 m2 hloubky do 1,6 m</t>
  </si>
  <si>
    <t>405061401</t>
  </si>
  <si>
    <t>61</t>
  </si>
  <si>
    <t>562305100</t>
  </si>
  <si>
    <t>šachta vodoměrná hranatá typ VŠH8 - včetně výztuhy 0,9/1,2/1,2 m</t>
  </si>
  <si>
    <t>1711891562</t>
  </si>
  <si>
    <t>76</t>
  </si>
  <si>
    <t>899102111</t>
  </si>
  <si>
    <t>Osazení poklopů litinových nebo ocelových včetně rámů hmotnosti nad 50 do 100 kg</t>
  </si>
  <si>
    <t>-1707904433</t>
  </si>
  <si>
    <t>78</t>
  </si>
  <si>
    <t>286619330</t>
  </si>
  <si>
    <t>poklop litinový TEGRA 600 B125</t>
  </si>
  <si>
    <t>-1408335223</t>
  </si>
  <si>
    <t>81</t>
  </si>
  <si>
    <t>998276101</t>
  </si>
  <si>
    <t>Přesun hmot pro trubní vedení z trub z plastických hmot otevřený výkop</t>
  </si>
  <si>
    <t>-795057569</t>
  </si>
  <si>
    <t>48</t>
  </si>
  <si>
    <t>-1338521817</t>
  </si>
  <si>
    <t>SO 04-02 - Kanalizacni  pripojka s odpadni jimkou</t>
  </si>
  <si>
    <t xml:space="preserve">    3 - Svislé a kompletní konstrukce</t>
  </si>
  <si>
    <t xml:space="preserve">    6 - Úpravy povrchů, podlahy a osazování výplní</t>
  </si>
  <si>
    <t>PSV - Práce a dodávky PSV</t>
  </si>
  <si>
    <t>M - Práce a dodávky M</t>
  </si>
  <si>
    <t xml:space="preserve">    35-M - Montáž čerpadel, kompr.a vodoh.zař.</t>
  </si>
  <si>
    <t>96</t>
  </si>
  <si>
    <t>119001421</t>
  </si>
  <si>
    <t>Dočasné zajištění kabelů a kabelových tratí ze 3 volně ložených kabelů</t>
  </si>
  <si>
    <t>1408538534</t>
  </si>
  <si>
    <t>97</t>
  </si>
  <si>
    <t>119003131</t>
  </si>
  <si>
    <t>Pomocné konstrukce při zabezpečení výkopů výstražnou páskou zřízení, včetně dodávky výstražné pásky</t>
  </si>
  <si>
    <t>-193983685</t>
  </si>
  <si>
    <t>98</t>
  </si>
  <si>
    <t>119003132</t>
  </si>
  <si>
    <t>Pomocné konstrukce při zabezpečení výkopů výstražnou páskou odstranění</t>
  </si>
  <si>
    <t>-1343152003</t>
  </si>
  <si>
    <t>32,463+2,295</t>
  </si>
  <si>
    <t>66</t>
  </si>
  <si>
    <t>131203102</t>
  </si>
  <si>
    <t>Hloubení jam ručním nebo pneum nářadím v nesoudržných horninách tř. 3-jimka</t>
  </si>
  <si>
    <t>1239091689</t>
  </si>
  <si>
    <t>jimka</t>
  </si>
  <si>
    <t>3,5*3,5*2,65</t>
  </si>
  <si>
    <t>63</t>
  </si>
  <si>
    <t>132212102</t>
  </si>
  <si>
    <t>Hloubení rýh š do 600 mm ručním nebo pneum nářadím v nesoudržných horninách tř. 3</t>
  </si>
  <si>
    <t>-420228390</t>
  </si>
  <si>
    <t>pro potrubi</t>
  </si>
  <si>
    <t>1*0,9*2,55</t>
  </si>
  <si>
    <t>1,0*2,55*2</t>
  </si>
  <si>
    <t>Zřízení příložného pažení stěn výkopu hl do 4 m-jimka</t>
  </si>
  <si>
    <t>3,5*4*2,65</t>
  </si>
  <si>
    <t>37,1+2,295*0,5</t>
  </si>
  <si>
    <t>162201102</t>
  </si>
  <si>
    <t>Vodorovné přemístění do 50 m výkopku/sypaniny z horniny tř. 1 až 4</t>
  </si>
  <si>
    <t>1700871261</t>
  </si>
  <si>
    <t>37,1*2</t>
  </si>
  <si>
    <t>37,1+2,295</t>
  </si>
  <si>
    <t>-19,001</t>
  </si>
  <si>
    <t>20,394*10</t>
  </si>
  <si>
    <t>20,394*1,67</t>
  </si>
  <si>
    <t>38,248</t>
  </si>
  <si>
    <t>jimka+potrubi</t>
  </si>
  <si>
    <t>-0,585</t>
  </si>
  <si>
    <t>-2,54</t>
  </si>
  <si>
    <t>-2*3,14*1,15*2,17</t>
  </si>
  <si>
    <t>-0,45</t>
  </si>
  <si>
    <t>1,0*0,9*0,5</t>
  </si>
  <si>
    <t>71</t>
  </si>
  <si>
    <t>583336510</t>
  </si>
  <si>
    <t>kamenivo těžené hrubé  (Bratčice) frakce 8-16</t>
  </si>
  <si>
    <t>-1090197395</t>
  </si>
  <si>
    <t>0,45*2,0</t>
  </si>
  <si>
    <t>91</t>
  </si>
  <si>
    <t>2421111PC</t>
  </si>
  <si>
    <t>Osazení prefabrikatu jimky DN 2 m</t>
  </si>
  <si>
    <t>823304219</t>
  </si>
  <si>
    <t>85</t>
  </si>
  <si>
    <t>5922416PC</t>
  </si>
  <si>
    <t>PREFABRIKOVANÉ BETONOVÉ DNO, VNITŘNÍ PRŮMĚR 2000 MM,</t>
  </si>
  <si>
    <t>-260515341</t>
  </si>
  <si>
    <t>86</t>
  </si>
  <si>
    <t>5922416PC1</t>
  </si>
  <si>
    <t>ZÁKRYTOVÁ DESKA VNĚJŠÍHO PRŮMĚRU 2300 MM, V. 190 MM,</t>
  </si>
  <si>
    <t>1395012254</t>
  </si>
  <si>
    <t>87</t>
  </si>
  <si>
    <t>5922416PC2</t>
  </si>
  <si>
    <t>VYROVNÁVACÍ BETONOVÝ PRSTENEC VNITŘNÍHO Ø 625 MM</t>
  </si>
  <si>
    <t>-1834638822</t>
  </si>
  <si>
    <t>3,14*1,3*1,3*0,1</t>
  </si>
  <si>
    <t>2*3,14*1,3*0,1</t>
  </si>
  <si>
    <t>Svislé a kompletní konstrukce</t>
  </si>
  <si>
    <t>30</t>
  </si>
  <si>
    <t>311101213</t>
  </si>
  <si>
    <t>Vytvoření prostupů do 0,10 m2 ve zdech nosných osazením vložek z trub, dílců, tvarovek</t>
  </si>
  <si>
    <t>-1465419800</t>
  </si>
  <si>
    <t>88</t>
  </si>
  <si>
    <t>422624000</t>
  </si>
  <si>
    <t>stavoznak reflexní ventilový U45.1-425/250°C L900 mm</t>
  </si>
  <si>
    <t>-607487775</t>
  </si>
  <si>
    <t>Lože pod potrubí otevřený výkop z kameniva drobného těženého-potrubi+jimka</t>
  </si>
  <si>
    <t>1,0*0,9*0,15</t>
  </si>
  <si>
    <t>3,5*3,5*0,2</t>
  </si>
  <si>
    <t>Úpravy povrchů, podlahy a osazování výplní</t>
  </si>
  <si>
    <t>92</t>
  </si>
  <si>
    <t>871321141</t>
  </si>
  <si>
    <t>Montáž potrubí z PE100 SDR 11 otevřený výkop svařovaných na tupo D 160 x 14,6 mm</t>
  </si>
  <si>
    <t>-874557755</t>
  </si>
  <si>
    <t>93</t>
  </si>
  <si>
    <t>286136040</t>
  </si>
  <si>
    <t>potrubí dvouvrstvé PE100 s 10% signalizační vrstvou, SDR 11, 160x14,6. L=12m</t>
  </si>
  <si>
    <t>-1691719522</t>
  </si>
  <si>
    <t>94</t>
  </si>
  <si>
    <t>892351111</t>
  </si>
  <si>
    <t>Tlaková zkouška vodou potrubí DN 150 nebo 200</t>
  </si>
  <si>
    <t>-279082052</t>
  </si>
  <si>
    <t>95</t>
  </si>
  <si>
    <t>-288221238</t>
  </si>
  <si>
    <t>PSV</t>
  </si>
  <si>
    <t>Práce a dodávky PSV</t>
  </si>
  <si>
    <t>Práce a dodávky M</t>
  </si>
  <si>
    <t>35-M</t>
  </si>
  <si>
    <t>Montáž čerpadel, kompr.a vodoh.zař.</t>
  </si>
  <si>
    <t>460010025</t>
  </si>
  <si>
    <t>Vytyčení trasy inženýrských sítí v zastavěném prostoru</t>
  </si>
  <si>
    <t>km</t>
  </si>
  <si>
    <t>-2001182247</t>
  </si>
  <si>
    <t>SO 04-03 - Odvodneni zpevnelych ploch a plosne zasakovani</t>
  </si>
  <si>
    <t>122201102</t>
  </si>
  <si>
    <t>Odkopávky a prokopávky nezapažené v hornině tř. 3 objem do 1000 m3</t>
  </si>
  <si>
    <t>1925722410</t>
  </si>
  <si>
    <t>340*0,6</t>
  </si>
  <si>
    <t>-801005427</t>
  </si>
  <si>
    <t>713746191</t>
  </si>
  <si>
    <t>204*15</t>
  </si>
  <si>
    <t>2133283681</t>
  </si>
  <si>
    <t>-362712307</t>
  </si>
  <si>
    <t>204*1,67</t>
  </si>
  <si>
    <t>181301101</t>
  </si>
  <si>
    <t>Rozprostření ornice tl vrstvy do 100 mm pl do 500 m2 v rovině nebo ve svahu do 1:5</t>
  </si>
  <si>
    <t>-108827628</t>
  </si>
  <si>
    <t>183405211</t>
  </si>
  <si>
    <t>Výsev trávníku hydroosevem na ornici</t>
  </si>
  <si>
    <t>1090118631</t>
  </si>
  <si>
    <t>00572472</t>
  </si>
  <si>
    <t>osivo směs travní krajinná-rovinná</t>
  </si>
  <si>
    <t>kg</t>
  </si>
  <si>
    <t>1336044067</t>
  </si>
  <si>
    <t>184911311</t>
  </si>
  <si>
    <t>Položení mulčovací textilie v rovině a svahu do 1:5</t>
  </si>
  <si>
    <t>56135426</t>
  </si>
  <si>
    <t>69311202</t>
  </si>
  <si>
    <t>geotextilie netkaná separační, ochranná, filtrační, drenážní  PES(70%)+PP(30%) 500g/m2</t>
  </si>
  <si>
    <t>2114848294</t>
  </si>
  <si>
    <t>213141113.</t>
  </si>
  <si>
    <t>Zřízení vrstvy z geotextilie v rovině nebo ve sklonu do 1:5 š do 8,5 m</t>
  </si>
  <si>
    <t>-1492706044</t>
  </si>
  <si>
    <t>693110640</t>
  </si>
  <si>
    <t>geotextilie netkaná geoNetex M, 500 g/m2, šíře 200 cm</t>
  </si>
  <si>
    <t>-1162799453</t>
  </si>
  <si>
    <t>340*1,15 'Přepočtené koeficientem množství</t>
  </si>
  <si>
    <t>564661111</t>
  </si>
  <si>
    <t>Podklad z kameniva hrubého drceného vel. 63-125 mm tl 200 mm-ZP1+ZP2</t>
  </si>
  <si>
    <t>1038624469</t>
  </si>
  <si>
    <t>ZP-1 pruleh</t>
  </si>
  <si>
    <t>267</t>
  </si>
  <si>
    <t>ZP-2 pruleh</t>
  </si>
  <si>
    <t>31</t>
  </si>
  <si>
    <t>587615000</t>
  </si>
  <si>
    <t>keramzit Liapor frakce 0-4 mm drcený VL (sorocni vrstva)</t>
  </si>
  <si>
    <t>350950678</t>
  </si>
  <si>
    <t>34</t>
  </si>
  <si>
    <t>998225111.1</t>
  </si>
  <si>
    <t>-774813229</t>
  </si>
  <si>
    <t>-750572209</t>
  </si>
  <si>
    <t>SO 04-04 - Pripojka NN</t>
  </si>
  <si>
    <t xml:space="preserve">    742 - Elektroinstalace - slaboproud</t>
  </si>
  <si>
    <t xml:space="preserve">    744 - Elektromontáže - rozvody vodičů měděných</t>
  </si>
  <si>
    <t xml:space="preserve">    21-M - Elektromontáže</t>
  </si>
  <si>
    <t xml:space="preserve">    46-M - Zemní práce při extr.mont.pracích</t>
  </si>
  <si>
    <t>742</t>
  </si>
  <si>
    <t>Elektroinstalace - slaboproud</t>
  </si>
  <si>
    <t>26</t>
  </si>
  <si>
    <t>742221110</t>
  </si>
  <si>
    <t>Montáž rozváděčů litinových, hliníkových nebo plastových sestava do 50 kg</t>
  </si>
  <si>
    <t>847347539</t>
  </si>
  <si>
    <t>27</t>
  </si>
  <si>
    <t>357138520</t>
  </si>
  <si>
    <t>rozvodnice elektroměrové RE 2/Z</t>
  </si>
  <si>
    <t>32</t>
  </si>
  <si>
    <t>-1159218196</t>
  </si>
  <si>
    <t>744</t>
  </si>
  <si>
    <t>Elektromontáže - rozvody vodičů měděných</t>
  </si>
  <si>
    <t>28</t>
  </si>
  <si>
    <t>744411260</t>
  </si>
  <si>
    <t>Montáž kabel Cu sk.2 do 1 kV do 1,60 kg pod omítku stěn</t>
  </si>
  <si>
    <t>-1927746421</t>
  </si>
  <si>
    <t>29</t>
  </si>
  <si>
    <t>341110800</t>
  </si>
  <si>
    <t>kabel silový s Cu jádrem CYKY 4x16 mm2</t>
  </si>
  <si>
    <t>226253256</t>
  </si>
  <si>
    <t>21-M</t>
  </si>
  <si>
    <t>Elektromontáže</t>
  </si>
  <si>
    <t>25</t>
  </si>
  <si>
    <t>210010125</t>
  </si>
  <si>
    <t>Montáž trubek ochranných plastových tuhých D do 110 mm uložených volně</t>
  </si>
  <si>
    <t>555821066</t>
  </si>
  <si>
    <t>345713520</t>
  </si>
  <si>
    <t>trubka elektroinstalační ohebná Kopoflex, HDPE+LDPE KF 09063</t>
  </si>
  <si>
    <t>128</t>
  </si>
  <si>
    <t>-163646221</t>
  </si>
  <si>
    <t>24</t>
  </si>
  <si>
    <t>345713550</t>
  </si>
  <si>
    <t>trubka elektroinstalační ohebná Kopoflex, HDPE+LDPE KF 09110</t>
  </si>
  <si>
    <t>280202252</t>
  </si>
  <si>
    <t>460230203</t>
  </si>
  <si>
    <t xml:space="preserve">Hloubení jam včetně osazení pupinační skříně v terénu volném v hornině tř 3-pro rozvadec </t>
  </si>
  <si>
    <t>967535273</t>
  </si>
  <si>
    <t>0,35*0,35*0,4</t>
  </si>
  <si>
    <t>210220001</t>
  </si>
  <si>
    <t>Montáž uzemňovacího vedení vodičů FeZn pomocí svorek na povrchu páskou do 120 mm2</t>
  </si>
  <si>
    <t>1270124145</t>
  </si>
  <si>
    <t>35442062PC</t>
  </si>
  <si>
    <t>pás zemnící 30 x 4 mm FeZn-kompletne vc. svorek...</t>
  </si>
  <si>
    <t>-1875205675</t>
  </si>
  <si>
    <t>592618PC1</t>
  </si>
  <si>
    <t>plastovy pilir*vc. osazeni</t>
  </si>
  <si>
    <t>1558730976</t>
  </si>
  <si>
    <t>46-M</t>
  </si>
  <si>
    <t>Zemní práce při extr.mont.pracích</t>
  </si>
  <si>
    <t>460010011</t>
  </si>
  <si>
    <t>Vytyčení trasy vedení vzdušného silového nn v terénu přehledném</t>
  </si>
  <si>
    <t>-154681801</t>
  </si>
  <si>
    <t>39*0,001</t>
  </si>
  <si>
    <t>460150303</t>
  </si>
  <si>
    <t>Hloubení kabelových zapažených i nezapažených rýh ručně š 50 cm, hl 120 cm, v hornině tř 3</t>
  </si>
  <si>
    <t>307598878</t>
  </si>
  <si>
    <t>39*0,5*1,2</t>
  </si>
  <si>
    <t>460400021</t>
  </si>
  <si>
    <t>Pažení příložné plné výkopů rýh kabelových hloubky do 2 m</t>
  </si>
  <si>
    <t>-1236406457</t>
  </si>
  <si>
    <t>39*1,2*2</t>
  </si>
  <si>
    <t>460400121</t>
  </si>
  <si>
    <t>Odstranění pažení příložného plného výkopů rýh kabelových hloubky do 2 m</t>
  </si>
  <si>
    <t>-2116967005</t>
  </si>
  <si>
    <t>460421101</t>
  </si>
  <si>
    <t>Lože kabelů z písku nebo štěrkopísku tl 10 cm nad kabel, bez zakrytí, šířky lože do 65 cm</t>
  </si>
  <si>
    <t>-923121039</t>
  </si>
  <si>
    <t>460470011</t>
  </si>
  <si>
    <t>Provizorní zajištění kabelů ve výkopech při jejich křížení</t>
  </si>
  <si>
    <t>-369717018</t>
  </si>
  <si>
    <t>460490014</t>
  </si>
  <si>
    <t>Krytí kabelů výstražnou fólií šířky 40 cm</t>
  </si>
  <si>
    <t>1888553575</t>
  </si>
  <si>
    <t>460560303</t>
  </si>
  <si>
    <t>Zásyp rýh ručně šířky 50 cm, hloubky 120 cm, z horniny třídy 3</t>
  </si>
  <si>
    <t>-1102140222</t>
  </si>
  <si>
    <t>723513986</t>
  </si>
  <si>
    <t>SO 05 - Osvětlení areálu</t>
  </si>
  <si>
    <t>744411250</t>
  </si>
  <si>
    <t>Montáž kabel Cu sk.2 do 1 kV do 1,00 kg pod omítku stěn</t>
  </si>
  <si>
    <t>-1584669504</t>
  </si>
  <si>
    <t>341116 PC</t>
  </si>
  <si>
    <t>3/PEN AC 400/230 V 50 Hz / TN-C, CYKY-J 4x10 mm2</t>
  </si>
  <si>
    <t>2048118171</t>
  </si>
  <si>
    <t>345626PC</t>
  </si>
  <si>
    <t>4pólové svorkovnic s pojistkou pro napojení svítidla na stožáru a svodičem přepětí</t>
  </si>
  <si>
    <t>-1394469394</t>
  </si>
  <si>
    <t>-2053072006</t>
  </si>
  <si>
    <t>-1543321467</t>
  </si>
  <si>
    <t>-1996691611</t>
  </si>
  <si>
    <t>210050211</t>
  </si>
  <si>
    <t>Montáž sloupů vn betonových jednoduchých do 10 kN</t>
  </si>
  <si>
    <t>1380789518</t>
  </si>
  <si>
    <t>592618PC</t>
  </si>
  <si>
    <t>bezpatkový sloup,-kompletne vc. svitidel</t>
  </si>
  <si>
    <t>354267802</t>
  </si>
  <si>
    <t>210050214</t>
  </si>
  <si>
    <t>Montáž sloupů vn betonových dvojitých do 10 kN</t>
  </si>
  <si>
    <t>-418740220</t>
  </si>
  <si>
    <t>-1410860553</t>
  </si>
  <si>
    <t>897363656</t>
  </si>
  <si>
    <t>160*3</t>
  </si>
  <si>
    <t>35442pc</t>
  </si>
  <si>
    <t>Ostatni prace na osvetleni -napojeni...a pod.</t>
  </si>
  <si>
    <t>1254563795</t>
  </si>
  <si>
    <t>1039536668</t>
  </si>
  <si>
    <t>460050003</t>
  </si>
  <si>
    <t>Hloubení nezapažených jam pro stožáry jednoduché délky do 8 m na rovině ručně v hornině tř 3</t>
  </si>
  <si>
    <t>-1525479015</t>
  </si>
  <si>
    <t>460150573</t>
  </si>
  <si>
    <t>Hloubení kabelových zapažených i nezapažených rýh ručně š 60 cm, hl 120 cm, v hornině tř 3</t>
  </si>
  <si>
    <t>-156210933</t>
  </si>
  <si>
    <t>2102721974</t>
  </si>
  <si>
    <t>160/1,2*2</t>
  </si>
  <si>
    <t>-695966168</t>
  </si>
  <si>
    <t>-1979768611</t>
  </si>
  <si>
    <t>160*0,6*0,1*1,1</t>
  </si>
  <si>
    <t>-38062544</t>
  </si>
  <si>
    <t>-1693099129</t>
  </si>
  <si>
    <t>460560573</t>
  </si>
  <si>
    <t>Zásyp rýh ručně šířky 60 cm, hloubky 120 cm, z horniny třídy 3</t>
  </si>
  <si>
    <t>-1611811897</t>
  </si>
  <si>
    <t>1239159747</t>
  </si>
  <si>
    <t>SO 06 - Oplocení areálu</t>
  </si>
  <si>
    <t>133201101</t>
  </si>
  <si>
    <t>Hloubení šachet v hornině tř. 3 objemu do 100 m3</t>
  </si>
  <si>
    <t>1406183817</t>
  </si>
  <si>
    <t>160,5/1,8+1+2**</t>
  </si>
  <si>
    <t>0,5*0,5*0,8*92</t>
  </si>
  <si>
    <t>0,6*0,6*1,2</t>
  </si>
  <si>
    <t>1840260334</t>
  </si>
  <si>
    <t>-1290257236</t>
  </si>
  <si>
    <t>18,532*15</t>
  </si>
  <si>
    <t>-1648647163</t>
  </si>
  <si>
    <t>752363692</t>
  </si>
  <si>
    <t>-606285360</t>
  </si>
  <si>
    <t>18,832*1,8</t>
  </si>
  <si>
    <t>275311125</t>
  </si>
  <si>
    <t>Základové patky a bloky z betonu prostého C 16/20</t>
  </si>
  <si>
    <t>1379425103</t>
  </si>
  <si>
    <t>338171123</t>
  </si>
  <si>
    <t>Osazování sloupků a vzpěr plotových ocelových v 2,60 m se zabetonováním vc. brany</t>
  </si>
  <si>
    <t>-1724436770</t>
  </si>
  <si>
    <t>5534225PC</t>
  </si>
  <si>
    <t>sloupek plotový  pr. 60, v.2,6m</t>
  </si>
  <si>
    <t>-982017950</t>
  </si>
  <si>
    <t>3481711PC</t>
  </si>
  <si>
    <t>Osazení a dodani  oplocení výšky do 2 m  z Kari siti 150*150 vc. brany s elektropohonem</t>
  </si>
  <si>
    <t>-918568165</t>
  </si>
  <si>
    <t>160,500</t>
  </si>
  <si>
    <t>998232111</t>
  </si>
  <si>
    <t>Přesun hmot pro oplocení zděné z cihel nebo tvárnic v do 10 m</t>
  </si>
  <si>
    <t>-664682468</t>
  </si>
  <si>
    <t>139340601</t>
  </si>
  <si>
    <t>SO 07 - KTU</t>
  </si>
  <si>
    <t>460620007</t>
  </si>
  <si>
    <t>Zatravnění včetně zalití vodou na rovině</t>
  </si>
  <si>
    <t>-1033487847</t>
  </si>
  <si>
    <t>-1498021859</t>
  </si>
  <si>
    <t>633741792</t>
  </si>
  <si>
    <t>184004611</t>
  </si>
  <si>
    <t>Výsadba sazenic stromů v jutovém obalu do jamky D 250 mm hl 250 mm bal D do 200 mm</t>
  </si>
  <si>
    <t>-412574919</t>
  </si>
  <si>
    <t>184851111</t>
  </si>
  <si>
    <t>Hnojení roztokem hnojiva v rovině a svahu do 1:2</t>
  </si>
  <si>
    <t>-871582793</t>
  </si>
  <si>
    <t>340,000*0,1</t>
  </si>
  <si>
    <t>10371500</t>
  </si>
  <si>
    <t>substrát pro trávníky VL</t>
  </si>
  <si>
    <t>-968349841</t>
  </si>
  <si>
    <t>026503040</t>
  </si>
  <si>
    <t>Javor mléč /Acer platanoides/ 120 - 150 cm, KK</t>
  </si>
  <si>
    <t>1847883165</t>
  </si>
  <si>
    <t>026503590</t>
  </si>
  <si>
    <t>Dub letní (Quercus robur) 120 - 150 cm, KK</t>
  </si>
  <si>
    <t>-1073044765</t>
  </si>
  <si>
    <t>026505150</t>
  </si>
  <si>
    <t>Lípa malolistá (Tilia cordata) 150 - 180 cm, KK</t>
  </si>
  <si>
    <t>-419465402</t>
  </si>
  <si>
    <t>026504930</t>
  </si>
  <si>
    <t>Jilm horský (Ulmus glabra) 300 - 350 cm, PK</t>
  </si>
  <si>
    <t>-1734467798</t>
  </si>
  <si>
    <t>661099378</t>
  </si>
  <si>
    <t>SO 08 - Provozni soubory</t>
  </si>
  <si>
    <t xml:space="preserve">    33-M - Montáže dopr.zaříz.,sklad. zař. a váh</t>
  </si>
  <si>
    <t>33-M</t>
  </si>
  <si>
    <t>Montáže dopr.zaříz.,sklad. zař. a váh</t>
  </si>
  <si>
    <t>3300 PC 01</t>
  </si>
  <si>
    <t>Zvon bílé sklo</t>
  </si>
  <si>
    <t>27676394</t>
  </si>
  <si>
    <t>3300 PC 02</t>
  </si>
  <si>
    <t>Zvon barevné sklo</t>
  </si>
  <si>
    <t>757589299</t>
  </si>
  <si>
    <t>3300 PC 03</t>
  </si>
  <si>
    <t>Kontejner na objemné tabulové sklo</t>
  </si>
  <si>
    <t>-1654825775</t>
  </si>
  <si>
    <t>3300 PC 04</t>
  </si>
  <si>
    <t>Drátěný kontejner na PET, tetrapak a hliníkové nápojové obaly</t>
  </si>
  <si>
    <t>-768771132</t>
  </si>
  <si>
    <t>3300 PC 05</t>
  </si>
  <si>
    <t>Popelnice 240 l na drobný hliníky</t>
  </si>
  <si>
    <t>1728727188</t>
  </si>
  <si>
    <t>3300 PC 07</t>
  </si>
  <si>
    <t xml:space="preserve">Popelnice 240 l na kuchyňský olel </t>
  </si>
  <si>
    <t>-253604419</t>
  </si>
  <si>
    <t>3300 PC 08</t>
  </si>
  <si>
    <t>Klece drobné elektro Asekol</t>
  </si>
  <si>
    <t>162081991</t>
  </si>
  <si>
    <t>3300 PC 09</t>
  </si>
  <si>
    <t>Klece drobné elektro Elekrowin</t>
  </si>
  <si>
    <t>-2076064858</t>
  </si>
  <si>
    <t>3300 PC 091</t>
  </si>
  <si>
    <t>Kontejner se sklopitelnými bočnicemi na spalitelný objemný odpad tzv. malá spalovna</t>
  </si>
  <si>
    <t>-1451783641</t>
  </si>
  <si>
    <t>3300 PC 092</t>
  </si>
  <si>
    <t>1020727590</t>
  </si>
  <si>
    <t>3300 PC 093</t>
  </si>
  <si>
    <t>Kontejner se sklopitelnými bočnicemi na nespalitelný odpad objemný tzv. skládka</t>
  </si>
  <si>
    <t>1916285710</t>
  </si>
  <si>
    <t>3300 PC 094</t>
  </si>
  <si>
    <t>Kontejner se sklopitelnými bočnicemi na bioodpad</t>
  </si>
  <si>
    <t>-1655903376</t>
  </si>
  <si>
    <t>3300 PC 095</t>
  </si>
  <si>
    <t>Kontejner na papír klecový</t>
  </si>
  <si>
    <t>-472161951</t>
  </si>
  <si>
    <t>3300 PC 096</t>
  </si>
  <si>
    <t>Kontejner se sklopitelnými bočnicemi na kovy</t>
  </si>
  <si>
    <t>-1487366655</t>
  </si>
  <si>
    <t>3300 PC 097</t>
  </si>
  <si>
    <t>Kontejner na nebezpečný odpad – tzv. eko sklad</t>
  </si>
  <si>
    <t>-1455586373</t>
  </si>
  <si>
    <t>3300 PC 098</t>
  </si>
  <si>
    <t>Kontejner se sklopitelnými bočnicemi na stavební suť</t>
  </si>
  <si>
    <t>-207108711</t>
  </si>
  <si>
    <t>3300 PC 099</t>
  </si>
  <si>
    <t>Bigbagy na polystyren</t>
  </si>
  <si>
    <t>2004601790</t>
  </si>
  <si>
    <t>3300 PC 0991</t>
  </si>
  <si>
    <t>Kontejner Abroll</t>
  </si>
  <si>
    <t>1830204344</t>
  </si>
  <si>
    <t>3300 PC 0992</t>
  </si>
  <si>
    <t>Wintejner</t>
  </si>
  <si>
    <t>1340733817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</si>
</sst>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sz val="10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16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4" fontId="6" fillId="3" borderId="0" xfId="0" applyNumberFormat="1" applyFont="1" applyFill="1" applyAlignment="1" applyProtection="1">
      <alignment vertical="center"/>
      <protection locked="0"/>
    </xf>
    <xf numFmtId="164" fontId="29" fillId="3" borderId="14" xfId="0" applyNumberFormat="1" applyFont="1" applyFill="1" applyBorder="1" applyAlignment="1" applyProtection="1">
      <alignment horizontal="center" vertical="center"/>
      <protection locked="0"/>
    </xf>
    <xf numFmtId="0" fontId="29" fillId="3" borderId="0" xfId="0" applyFont="1" applyFill="1" applyBorder="1" applyAlignment="1" applyProtection="1">
      <alignment horizontal="center" vertical="center"/>
      <protection locked="0"/>
    </xf>
    <xf numFmtId="4" fontId="29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9" fillId="3" borderId="19" xfId="0" applyNumberFormat="1" applyFont="1" applyFill="1" applyBorder="1" applyAlignment="1" applyProtection="1">
      <alignment horizontal="center" vertical="center"/>
      <protection locked="0"/>
    </xf>
    <xf numFmtId="0" fontId="29" fillId="3" borderId="20" xfId="0" applyFont="1" applyFill="1" applyBorder="1" applyAlignment="1" applyProtection="1">
      <alignment horizontal="center" vertical="center"/>
      <protection locked="0"/>
    </xf>
    <xf numFmtId="4" fontId="29" fillId="0" borderId="21" xfId="0" applyNumberFormat="1" applyFont="1" applyBorder="1" applyAlignment="1">
      <alignment vertical="center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4" fontId="23" fillId="5" borderId="0" xfId="0" applyNumberFormat="1" applyFont="1" applyFill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  <protection locked="0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19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3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1" fillId="3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23" xfId="0" applyFont="1" applyBorder="1" applyAlignment="1" applyProtection="1">
      <alignment horizontal="center" vertical="center"/>
      <protection locked="0"/>
    </xf>
    <xf numFmtId="49" fontId="33" fillId="0" borderId="23" xfId="0" applyNumberFormat="1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center" vertical="center" wrapText="1"/>
      <protection locked="0"/>
    </xf>
    <xf numFmtId="167" fontId="33" fillId="0" borderId="23" xfId="0" applyNumberFormat="1" applyFont="1" applyBorder="1" applyAlignment="1" applyProtection="1">
      <alignment vertical="center"/>
      <protection locked="0"/>
    </xf>
    <xf numFmtId="4" fontId="33" fillId="3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0" fillId="0" borderId="0" xfId="0"/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4" fontId="23" fillId="0" borderId="0" xfId="0" applyNumberFormat="1" applyFont="1" applyAlignment="1">
      <alignment vertical="center"/>
    </xf>
    <xf numFmtId="4" fontId="23" fillId="5" borderId="0" xfId="0" applyNumberFormat="1" applyFont="1" applyFill="1" applyAlignment="1">
      <alignment vertical="center"/>
    </xf>
    <xf numFmtId="0" fontId="26" fillId="0" borderId="0" xfId="0" applyFont="1" applyAlignment="1">
      <alignment horizontal="left" vertical="center" wrapText="1"/>
    </xf>
    <xf numFmtId="4" fontId="6" fillId="3" borderId="0" xfId="0" applyNumberFormat="1" applyFont="1" applyFill="1" applyAlignment="1" applyProtection="1">
      <alignment vertical="center"/>
      <protection locked="0"/>
    </xf>
    <xf numFmtId="0" fontId="6" fillId="3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0" fontId="21" fillId="5" borderId="6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77"/>
  <sheetViews>
    <sheetView showGridLines="0" topLeftCell="A43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250" t="s">
        <v>5</v>
      </c>
      <c r="AS2" s="214"/>
      <c r="AT2" s="214"/>
      <c r="AU2" s="214"/>
      <c r="AV2" s="214"/>
      <c r="AW2" s="214"/>
      <c r="AX2" s="214"/>
      <c r="AY2" s="214"/>
      <c r="AZ2" s="214"/>
      <c r="BA2" s="214"/>
      <c r="BB2" s="214"/>
      <c r="BC2" s="214"/>
      <c r="BD2" s="214"/>
      <c r="BE2" s="214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228" t="s">
        <v>14</v>
      </c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214"/>
      <c r="AO5" s="214"/>
      <c r="AR5" s="18"/>
      <c r="BE5" s="251" t="s">
        <v>15</v>
      </c>
      <c r="BS5" s="15" t="s">
        <v>6</v>
      </c>
    </row>
    <row r="6" spans="1:74" ht="36.950000000000003" customHeight="1">
      <c r="B6" s="18"/>
      <c r="D6" s="23" t="s">
        <v>16</v>
      </c>
      <c r="K6" s="229" t="s">
        <v>17</v>
      </c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R6" s="18"/>
      <c r="BE6" s="252"/>
      <c r="BS6" s="15" t="s">
        <v>18</v>
      </c>
    </row>
    <row r="7" spans="1:74" ht="12" customHeight="1">
      <c r="B7" s="18"/>
      <c r="D7" s="24" t="s">
        <v>19</v>
      </c>
      <c r="K7" s="15" t="s">
        <v>1</v>
      </c>
      <c r="AK7" s="24" t="s">
        <v>20</v>
      </c>
      <c r="AN7" s="15" t="s">
        <v>1</v>
      </c>
      <c r="AR7" s="18"/>
      <c r="BE7" s="252"/>
      <c r="BS7" s="15" t="s">
        <v>21</v>
      </c>
    </row>
    <row r="8" spans="1:74" ht="12" customHeight="1">
      <c r="B8" s="18"/>
      <c r="D8" s="24" t="s">
        <v>22</v>
      </c>
      <c r="K8" s="15" t="s">
        <v>23</v>
      </c>
      <c r="AK8" s="24" t="s">
        <v>24</v>
      </c>
      <c r="AN8" s="25" t="s">
        <v>25</v>
      </c>
      <c r="AR8" s="18"/>
      <c r="BE8" s="252"/>
      <c r="BS8" s="15" t="s">
        <v>26</v>
      </c>
    </row>
    <row r="9" spans="1:74" ht="14.45" customHeight="1">
      <c r="B9" s="18"/>
      <c r="AR9" s="18"/>
      <c r="BE9" s="252"/>
      <c r="BS9" s="15" t="s">
        <v>27</v>
      </c>
    </row>
    <row r="10" spans="1:74" ht="12" customHeight="1">
      <c r="B10" s="18"/>
      <c r="D10" s="24" t="s">
        <v>28</v>
      </c>
      <c r="AK10" s="24" t="s">
        <v>29</v>
      </c>
      <c r="AN10" s="15" t="s">
        <v>1</v>
      </c>
      <c r="AR10" s="18"/>
      <c r="BE10" s="252"/>
      <c r="BS10" s="15" t="s">
        <v>18</v>
      </c>
    </row>
    <row r="11" spans="1:74" ht="18.399999999999999" customHeight="1">
      <c r="B11" s="18"/>
      <c r="E11" s="15" t="s">
        <v>23</v>
      </c>
      <c r="AK11" s="24" t="s">
        <v>30</v>
      </c>
      <c r="AN11" s="15" t="s">
        <v>1</v>
      </c>
      <c r="AR11" s="18"/>
      <c r="BE11" s="252"/>
      <c r="BS11" s="15" t="s">
        <v>18</v>
      </c>
    </row>
    <row r="12" spans="1:74" ht="6.95" customHeight="1">
      <c r="B12" s="18"/>
      <c r="AR12" s="18"/>
      <c r="BE12" s="252"/>
      <c r="BS12" s="15" t="s">
        <v>18</v>
      </c>
    </row>
    <row r="13" spans="1:74" ht="12" customHeight="1">
      <c r="B13" s="18"/>
      <c r="D13" s="24" t="s">
        <v>31</v>
      </c>
      <c r="AK13" s="24" t="s">
        <v>29</v>
      </c>
      <c r="AN13" s="26" t="s">
        <v>32</v>
      </c>
      <c r="AR13" s="18"/>
      <c r="BE13" s="252"/>
      <c r="BS13" s="15" t="s">
        <v>18</v>
      </c>
    </row>
    <row r="14" spans="1:74" ht="11.25">
      <c r="B14" s="18"/>
      <c r="E14" s="230" t="s">
        <v>32</v>
      </c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  <c r="AG14" s="231"/>
      <c r="AH14" s="231"/>
      <c r="AI14" s="231"/>
      <c r="AJ14" s="231"/>
      <c r="AK14" s="24" t="s">
        <v>30</v>
      </c>
      <c r="AN14" s="26" t="s">
        <v>32</v>
      </c>
      <c r="AR14" s="18"/>
      <c r="BE14" s="252"/>
      <c r="BS14" s="15" t="s">
        <v>18</v>
      </c>
    </row>
    <row r="15" spans="1:74" ht="6.95" customHeight="1">
      <c r="B15" s="18"/>
      <c r="AR15" s="18"/>
      <c r="BE15" s="252"/>
      <c r="BS15" s="15" t="s">
        <v>3</v>
      </c>
    </row>
    <row r="16" spans="1:74" ht="12" customHeight="1">
      <c r="B16" s="18"/>
      <c r="D16" s="24" t="s">
        <v>33</v>
      </c>
      <c r="AK16" s="24" t="s">
        <v>29</v>
      </c>
      <c r="AN16" s="15" t="s">
        <v>1</v>
      </c>
      <c r="AR16" s="18"/>
      <c r="BE16" s="252"/>
      <c r="BS16" s="15" t="s">
        <v>3</v>
      </c>
    </row>
    <row r="17" spans="2:71" ht="18.399999999999999" customHeight="1">
      <c r="B17" s="18"/>
      <c r="E17" s="15" t="s">
        <v>23</v>
      </c>
      <c r="AK17" s="24" t="s">
        <v>30</v>
      </c>
      <c r="AN17" s="15" t="s">
        <v>1</v>
      </c>
      <c r="AR17" s="18"/>
      <c r="BE17" s="252"/>
      <c r="BS17" s="15" t="s">
        <v>34</v>
      </c>
    </row>
    <row r="18" spans="2:71" ht="6.95" customHeight="1">
      <c r="B18" s="18"/>
      <c r="AR18" s="18"/>
      <c r="BE18" s="252"/>
      <c r="BS18" s="15" t="s">
        <v>6</v>
      </c>
    </row>
    <row r="19" spans="2:71" ht="12" customHeight="1">
      <c r="B19" s="18"/>
      <c r="D19" s="24" t="s">
        <v>35</v>
      </c>
      <c r="AK19" s="24" t="s">
        <v>29</v>
      </c>
      <c r="AN19" s="15" t="s">
        <v>1</v>
      </c>
      <c r="AR19" s="18"/>
      <c r="BE19" s="252"/>
      <c r="BS19" s="15" t="s">
        <v>6</v>
      </c>
    </row>
    <row r="20" spans="2:71" ht="18.399999999999999" customHeight="1">
      <c r="B20" s="18"/>
      <c r="E20" s="15" t="s">
        <v>23</v>
      </c>
      <c r="AK20" s="24" t="s">
        <v>30</v>
      </c>
      <c r="AN20" s="15" t="s">
        <v>1</v>
      </c>
      <c r="AR20" s="18"/>
      <c r="BE20" s="252"/>
      <c r="BS20" s="15" t="s">
        <v>34</v>
      </c>
    </row>
    <row r="21" spans="2:71" ht="6.95" customHeight="1">
      <c r="B21" s="18"/>
      <c r="AR21" s="18"/>
      <c r="BE21" s="252"/>
    </row>
    <row r="22" spans="2:71" ht="12" customHeight="1">
      <c r="B22" s="18"/>
      <c r="D22" s="24" t="s">
        <v>36</v>
      </c>
      <c r="AR22" s="18"/>
      <c r="BE22" s="252"/>
    </row>
    <row r="23" spans="2:71" ht="16.5" customHeight="1">
      <c r="B23" s="18"/>
      <c r="E23" s="232" t="s">
        <v>1</v>
      </c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  <c r="AE23" s="232"/>
      <c r="AF23" s="232"/>
      <c r="AG23" s="232"/>
      <c r="AH23" s="232"/>
      <c r="AI23" s="232"/>
      <c r="AJ23" s="232"/>
      <c r="AK23" s="232"/>
      <c r="AL23" s="232"/>
      <c r="AM23" s="232"/>
      <c r="AN23" s="232"/>
      <c r="AR23" s="18"/>
      <c r="BE23" s="252"/>
    </row>
    <row r="24" spans="2:71" ht="6.95" customHeight="1">
      <c r="B24" s="18"/>
      <c r="AR24" s="18"/>
      <c r="BE24" s="252"/>
    </row>
    <row r="25" spans="2:71" ht="6.95" customHeight="1">
      <c r="B25" s="1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8"/>
      <c r="BE25" s="252"/>
    </row>
    <row r="26" spans="2:71" ht="14.45" customHeight="1">
      <c r="B26" s="18"/>
      <c r="D26" s="29" t="s">
        <v>37</v>
      </c>
      <c r="AK26" s="213">
        <f>ROUND(AG57,2)</f>
        <v>0</v>
      </c>
      <c r="AL26" s="214"/>
      <c r="AM26" s="214"/>
      <c r="AN26" s="214"/>
      <c r="AO26" s="214"/>
      <c r="AR26" s="18"/>
      <c r="BE26" s="252"/>
    </row>
    <row r="27" spans="2:71" ht="14.45" customHeight="1">
      <c r="B27" s="18"/>
      <c r="D27" s="29" t="s">
        <v>38</v>
      </c>
      <c r="AK27" s="213">
        <f>ROUND(AG70, 2)</f>
        <v>0</v>
      </c>
      <c r="AL27" s="213"/>
      <c r="AM27" s="213"/>
      <c r="AN27" s="213"/>
      <c r="AO27" s="213"/>
      <c r="AR27" s="18"/>
      <c r="BE27" s="252"/>
    </row>
    <row r="28" spans="2:71" s="1" customFormat="1" ht="6.95" customHeight="1">
      <c r="B28" s="31"/>
      <c r="AR28" s="31"/>
      <c r="BE28" s="252"/>
    </row>
    <row r="29" spans="2:71" s="1" customFormat="1" ht="25.9" customHeight="1">
      <c r="B29" s="31"/>
      <c r="D29" s="32" t="s">
        <v>39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215">
        <f>ROUND(AK26 + AK27, 2)</f>
        <v>0</v>
      </c>
      <c r="AL29" s="216"/>
      <c r="AM29" s="216"/>
      <c r="AN29" s="216"/>
      <c r="AO29" s="216"/>
      <c r="AR29" s="31"/>
      <c r="BE29" s="252"/>
    </row>
    <row r="30" spans="2:71" s="1" customFormat="1" ht="6.95" customHeight="1">
      <c r="B30" s="31"/>
      <c r="AR30" s="31"/>
      <c r="BE30" s="252"/>
    </row>
    <row r="31" spans="2:71" s="1" customFormat="1" ht="11.25">
      <c r="B31" s="31"/>
      <c r="L31" s="233" t="s">
        <v>40</v>
      </c>
      <c r="M31" s="233"/>
      <c r="N31" s="233"/>
      <c r="O31" s="233"/>
      <c r="P31" s="233"/>
      <c r="W31" s="233" t="s">
        <v>41</v>
      </c>
      <c r="X31" s="233"/>
      <c r="Y31" s="233"/>
      <c r="Z31" s="233"/>
      <c r="AA31" s="233"/>
      <c r="AB31" s="233"/>
      <c r="AC31" s="233"/>
      <c r="AD31" s="233"/>
      <c r="AE31" s="233"/>
      <c r="AK31" s="233" t="s">
        <v>42</v>
      </c>
      <c r="AL31" s="233"/>
      <c r="AM31" s="233"/>
      <c r="AN31" s="233"/>
      <c r="AO31" s="233"/>
      <c r="AR31" s="31"/>
      <c r="BE31" s="252"/>
    </row>
    <row r="32" spans="2:71" s="2" customFormat="1" ht="14.45" customHeight="1">
      <c r="B32" s="35"/>
      <c r="D32" s="24" t="s">
        <v>43</v>
      </c>
      <c r="F32" s="24" t="s">
        <v>44</v>
      </c>
      <c r="L32" s="234">
        <v>0.21</v>
      </c>
      <c r="M32" s="212"/>
      <c r="N32" s="212"/>
      <c r="O32" s="212"/>
      <c r="P32" s="212"/>
      <c r="W32" s="211">
        <f>ROUND(AZ57 + SUM(CD70:CD74), 2)</f>
        <v>0</v>
      </c>
      <c r="X32" s="212"/>
      <c r="Y32" s="212"/>
      <c r="Z32" s="212"/>
      <c r="AA32" s="212"/>
      <c r="AB32" s="212"/>
      <c r="AC32" s="212"/>
      <c r="AD32" s="212"/>
      <c r="AE32" s="212"/>
      <c r="AK32" s="211">
        <f>ROUND(AV57 + SUM(BY70:BY74), 2)</f>
        <v>0</v>
      </c>
      <c r="AL32" s="212"/>
      <c r="AM32" s="212"/>
      <c r="AN32" s="212"/>
      <c r="AO32" s="212"/>
      <c r="AR32" s="35"/>
      <c r="BE32" s="252"/>
    </row>
    <row r="33" spans="2:57" s="2" customFormat="1" ht="14.45" customHeight="1">
      <c r="B33" s="35"/>
      <c r="F33" s="24" t="s">
        <v>45</v>
      </c>
      <c r="L33" s="234">
        <v>0.15</v>
      </c>
      <c r="M33" s="212"/>
      <c r="N33" s="212"/>
      <c r="O33" s="212"/>
      <c r="P33" s="212"/>
      <c r="W33" s="211">
        <f>ROUND(BA57 + SUM(CE70:CE74), 2)</f>
        <v>0</v>
      </c>
      <c r="X33" s="212"/>
      <c r="Y33" s="212"/>
      <c r="Z33" s="212"/>
      <c r="AA33" s="212"/>
      <c r="AB33" s="212"/>
      <c r="AC33" s="212"/>
      <c r="AD33" s="212"/>
      <c r="AE33" s="212"/>
      <c r="AK33" s="211">
        <f>ROUND(AW57 + SUM(BZ70:BZ74), 2)</f>
        <v>0</v>
      </c>
      <c r="AL33" s="212"/>
      <c r="AM33" s="212"/>
      <c r="AN33" s="212"/>
      <c r="AO33" s="212"/>
      <c r="AR33" s="35"/>
      <c r="BE33" s="252"/>
    </row>
    <row r="34" spans="2:57" s="2" customFormat="1" ht="14.45" hidden="1" customHeight="1">
      <c r="B34" s="35"/>
      <c r="F34" s="24" t="s">
        <v>46</v>
      </c>
      <c r="L34" s="234">
        <v>0.21</v>
      </c>
      <c r="M34" s="212"/>
      <c r="N34" s="212"/>
      <c r="O34" s="212"/>
      <c r="P34" s="212"/>
      <c r="W34" s="211">
        <f>ROUND(BB57 + SUM(CF70:CF74), 2)</f>
        <v>0</v>
      </c>
      <c r="X34" s="212"/>
      <c r="Y34" s="212"/>
      <c r="Z34" s="212"/>
      <c r="AA34" s="212"/>
      <c r="AB34" s="212"/>
      <c r="AC34" s="212"/>
      <c r="AD34" s="212"/>
      <c r="AE34" s="212"/>
      <c r="AK34" s="211">
        <v>0</v>
      </c>
      <c r="AL34" s="212"/>
      <c r="AM34" s="212"/>
      <c r="AN34" s="212"/>
      <c r="AO34" s="212"/>
      <c r="AR34" s="35"/>
      <c r="BE34" s="252"/>
    </row>
    <row r="35" spans="2:57" s="2" customFormat="1" ht="14.45" hidden="1" customHeight="1">
      <c r="B35" s="35"/>
      <c r="F35" s="24" t="s">
        <v>47</v>
      </c>
      <c r="L35" s="234">
        <v>0.15</v>
      </c>
      <c r="M35" s="212"/>
      <c r="N35" s="212"/>
      <c r="O35" s="212"/>
      <c r="P35" s="212"/>
      <c r="W35" s="211">
        <f>ROUND(BC57 + SUM(CG70:CG74), 2)</f>
        <v>0</v>
      </c>
      <c r="X35" s="212"/>
      <c r="Y35" s="212"/>
      <c r="Z35" s="212"/>
      <c r="AA35" s="212"/>
      <c r="AB35" s="212"/>
      <c r="AC35" s="212"/>
      <c r="AD35" s="212"/>
      <c r="AE35" s="212"/>
      <c r="AK35" s="211">
        <v>0</v>
      </c>
      <c r="AL35" s="212"/>
      <c r="AM35" s="212"/>
      <c r="AN35" s="212"/>
      <c r="AO35" s="212"/>
      <c r="AR35" s="35"/>
    </row>
    <row r="36" spans="2:57" s="2" customFormat="1" ht="14.45" hidden="1" customHeight="1">
      <c r="B36" s="35"/>
      <c r="F36" s="24" t="s">
        <v>48</v>
      </c>
      <c r="L36" s="234">
        <v>0</v>
      </c>
      <c r="M36" s="212"/>
      <c r="N36" s="212"/>
      <c r="O36" s="212"/>
      <c r="P36" s="212"/>
      <c r="W36" s="211">
        <f>ROUND(BD57 + SUM(CH70:CH74), 2)</f>
        <v>0</v>
      </c>
      <c r="X36" s="212"/>
      <c r="Y36" s="212"/>
      <c r="Z36" s="212"/>
      <c r="AA36" s="212"/>
      <c r="AB36" s="212"/>
      <c r="AC36" s="212"/>
      <c r="AD36" s="212"/>
      <c r="AE36" s="212"/>
      <c r="AK36" s="211">
        <v>0</v>
      </c>
      <c r="AL36" s="212"/>
      <c r="AM36" s="212"/>
      <c r="AN36" s="212"/>
      <c r="AO36" s="212"/>
      <c r="AR36" s="35"/>
    </row>
    <row r="37" spans="2:57" s="1" customFormat="1" ht="6.95" customHeight="1">
      <c r="B37" s="31"/>
      <c r="AR37" s="31"/>
    </row>
    <row r="38" spans="2:57" s="1" customFormat="1" ht="25.9" customHeight="1">
      <c r="B38" s="31"/>
      <c r="C38" s="36"/>
      <c r="D38" s="37" t="s">
        <v>49</v>
      </c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9" t="s">
        <v>50</v>
      </c>
      <c r="U38" s="38"/>
      <c r="V38" s="38"/>
      <c r="W38" s="38"/>
      <c r="X38" s="209" t="s">
        <v>51</v>
      </c>
      <c r="Y38" s="210"/>
      <c r="Z38" s="210"/>
      <c r="AA38" s="210"/>
      <c r="AB38" s="210"/>
      <c r="AC38" s="38"/>
      <c r="AD38" s="38"/>
      <c r="AE38" s="38"/>
      <c r="AF38" s="38"/>
      <c r="AG38" s="38"/>
      <c r="AH38" s="38"/>
      <c r="AI38" s="38"/>
      <c r="AJ38" s="38"/>
      <c r="AK38" s="217">
        <f>SUM(AK29:AK36)</f>
        <v>0</v>
      </c>
      <c r="AL38" s="210"/>
      <c r="AM38" s="210"/>
      <c r="AN38" s="210"/>
      <c r="AO38" s="218"/>
      <c r="AP38" s="36"/>
      <c r="AQ38" s="36"/>
      <c r="AR38" s="31"/>
    </row>
    <row r="39" spans="2:57" s="1" customFormat="1" ht="6.95" customHeight="1">
      <c r="B39" s="31"/>
      <c r="AR39" s="31"/>
    </row>
    <row r="40" spans="2:57" s="1" customFormat="1" ht="6.9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31"/>
    </row>
    <row r="44" spans="2:57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31"/>
    </row>
    <row r="45" spans="2:57" s="1" customFormat="1" ht="24.95" customHeight="1">
      <c r="B45" s="31"/>
      <c r="C45" s="19" t="s">
        <v>52</v>
      </c>
      <c r="AR45" s="31"/>
    </row>
    <row r="46" spans="2:57" s="1" customFormat="1" ht="6.95" customHeight="1">
      <c r="B46" s="31"/>
      <c r="AR46" s="31"/>
    </row>
    <row r="47" spans="2:57" s="1" customFormat="1" ht="12" customHeight="1">
      <c r="B47" s="31"/>
      <c r="C47" s="24" t="s">
        <v>13</v>
      </c>
      <c r="L47" s="1" t="str">
        <f>K5</f>
        <v>ZTISochorova1</v>
      </c>
      <c r="AR47" s="31"/>
    </row>
    <row r="48" spans="2:57" s="3" customFormat="1" ht="36.950000000000003" customHeight="1">
      <c r="B48" s="44"/>
      <c r="C48" s="45" t="s">
        <v>16</v>
      </c>
      <c r="L48" s="225" t="str">
        <f>K6</f>
        <v>PP-Sběrné středisko odpadů Sochorova</v>
      </c>
      <c r="M48" s="226"/>
      <c r="N48" s="226"/>
      <c r="O48" s="226"/>
      <c r="P48" s="226"/>
      <c r="Q48" s="226"/>
      <c r="R48" s="226"/>
      <c r="S48" s="226"/>
      <c r="T48" s="226"/>
      <c r="U48" s="226"/>
      <c r="V48" s="226"/>
      <c r="W48" s="226"/>
      <c r="X48" s="226"/>
      <c r="Y48" s="226"/>
      <c r="Z48" s="226"/>
      <c r="AA48" s="226"/>
      <c r="AB48" s="226"/>
      <c r="AC48" s="226"/>
      <c r="AD48" s="226"/>
      <c r="AE48" s="226"/>
      <c r="AF48" s="226"/>
      <c r="AG48" s="226"/>
      <c r="AH48" s="226"/>
      <c r="AI48" s="226"/>
      <c r="AJ48" s="226"/>
      <c r="AK48" s="226"/>
      <c r="AL48" s="226"/>
      <c r="AM48" s="226"/>
      <c r="AN48" s="226"/>
      <c r="AO48" s="226"/>
      <c r="AR48" s="44"/>
    </row>
    <row r="49" spans="1:91" s="1" customFormat="1" ht="6.95" customHeight="1">
      <c r="B49" s="31"/>
      <c r="AR49" s="31"/>
    </row>
    <row r="50" spans="1:91" s="1" customFormat="1" ht="12" customHeight="1">
      <c r="B50" s="31"/>
      <c r="C50" s="24" t="s">
        <v>22</v>
      </c>
      <c r="L50" s="46" t="str">
        <f>IF(K8="","",K8)</f>
        <v xml:space="preserve"> </v>
      </c>
      <c r="AI50" s="24" t="s">
        <v>24</v>
      </c>
      <c r="AM50" s="227" t="str">
        <f>IF(AN8= "","",AN8)</f>
        <v>10. 10. 2019</v>
      </c>
      <c r="AN50" s="227"/>
      <c r="AR50" s="31"/>
    </row>
    <row r="51" spans="1:91" s="1" customFormat="1" ht="6.95" customHeight="1">
      <c r="B51" s="31"/>
      <c r="AR51" s="31"/>
    </row>
    <row r="52" spans="1:91" s="1" customFormat="1" ht="13.7" customHeight="1">
      <c r="B52" s="31"/>
      <c r="C52" s="24" t="s">
        <v>28</v>
      </c>
      <c r="L52" s="1" t="str">
        <f>IF(E11= "","",E11)</f>
        <v xml:space="preserve"> </v>
      </c>
      <c r="AI52" s="24" t="s">
        <v>33</v>
      </c>
      <c r="AM52" s="223" t="str">
        <f>IF(E17="","",E17)</f>
        <v xml:space="preserve"> </v>
      </c>
      <c r="AN52" s="224"/>
      <c r="AO52" s="224"/>
      <c r="AP52" s="224"/>
      <c r="AR52" s="31"/>
      <c r="AS52" s="219" t="s">
        <v>53</v>
      </c>
      <c r="AT52" s="220"/>
      <c r="AU52" s="48"/>
      <c r="AV52" s="48"/>
      <c r="AW52" s="48"/>
      <c r="AX52" s="48"/>
      <c r="AY52" s="48"/>
      <c r="AZ52" s="48"/>
      <c r="BA52" s="48"/>
      <c r="BB52" s="48"/>
      <c r="BC52" s="48"/>
      <c r="BD52" s="49"/>
    </row>
    <row r="53" spans="1:91" s="1" customFormat="1" ht="13.7" customHeight="1">
      <c r="B53" s="31"/>
      <c r="C53" s="24" t="s">
        <v>31</v>
      </c>
      <c r="L53" s="1" t="str">
        <f>IF(E14= "Vyplň údaj","",E14)</f>
        <v/>
      </c>
      <c r="AI53" s="24" t="s">
        <v>35</v>
      </c>
      <c r="AM53" s="223" t="str">
        <f>IF(E20="","",E20)</f>
        <v xml:space="preserve"> </v>
      </c>
      <c r="AN53" s="224"/>
      <c r="AO53" s="224"/>
      <c r="AP53" s="224"/>
      <c r="AR53" s="31"/>
      <c r="AS53" s="221"/>
      <c r="AT53" s="222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1" customFormat="1" ht="10.9" customHeight="1">
      <c r="B54" s="31"/>
      <c r="AR54" s="31"/>
      <c r="AS54" s="221"/>
      <c r="AT54" s="222"/>
      <c r="AU54" s="50"/>
      <c r="AV54" s="50"/>
      <c r="AW54" s="50"/>
      <c r="AX54" s="50"/>
      <c r="AY54" s="50"/>
      <c r="AZ54" s="50"/>
      <c r="BA54" s="50"/>
      <c r="BB54" s="50"/>
      <c r="BC54" s="50"/>
      <c r="BD54" s="51"/>
    </row>
    <row r="55" spans="1:91" s="1" customFormat="1" ht="29.25" customHeight="1">
      <c r="B55" s="31"/>
      <c r="C55" s="249" t="s">
        <v>54</v>
      </c>
      <c r="D55" s="245"/>
      <c r="E55" s="245"/>
      <c r="F55" s="245"/>
      <c r="G55" s="245"/>
      <c r="H55" s="52"/>
      <c r="I55" s="244" t="s">
        <v>55</v>
      </c>
      <c r="J55" s="245"/>
      <c r="K55" s="245"/>
      <c r="L55" s="245"/>
      <c r="M55" s="245"/>
      <c r="N55" s="245"/>
      <c r="O55" s="245"/>
      <c r="P55" s="245"/>
      <c r="Q55" s="245"/>
      <c r="R55" s="245"/>
      <c r="S55" s="245"/>
      <c r="T55" s="245"/>
      <c r="U55" s="245"/>
      <c r="V55" s="245"/>
      <c r="W55" s="245"/>
      <c r="X55" s="245"/>
      <c r="Y55" s="245"/>
      <c r="Z55" s="245"/>
      <c r="AA55" s="245"/>
      <c r="AB55" s="245"/>
      <c r="AC55" s="245"/>
      <c r="AD55" s="245"/>
      <c r="AE55" s="245"/>
      <c r="AF55" s="245"/>
      <c r="AG55" s="247" t="s">
        <v>56</v>
      </c>
      <c r="AH55" s="245"/>
      <c r="AI55" s="245"/>
      <c r="AJ55" s="245"/>
      <c r="AK55" s="245"/>
      <c r="AL55" s="245"/>
      <c r="AM55" s="245"/>
      <c r="AN55" s="244" t="s">
        <v>57</v>
      </c>
      <c r="AO55" s="245"/>
      <c r="AP55" s="246"/>
      <c r="AQ55" s="53" t="s">
        <v>58</v>
      </c>
      <c r="AR55" s="31"/>
      <c r="AS55" s="54" t="s">
        <v>59</v>
      </c>
      <c r="AT55" s="55" t="s">
        <v>60</v>
      </c>
      <c r="AU55" s="55" t="s">
        <v>61</v>
      </c>
      <c r="AV55" s="55" t="s">
        <v>62</v>
      </c>
      <c r="AW55" s="55" t="s">
        <v>63</v>
      </c>
      <c r="AX55" s="55" t="s">
        <v>64</v>
      </c>
      <c r="AY55" s="55" t="s">
        <v>65</v>
      </c>
      <c r="AZ55" s="55" t="s">
        <v>66</v>
      </c>
      <c r="BA55" s="55" t="s">
        <v>67</v>
      </c>
      <c r="BB55" s="55" t="s">
        <v>68</v>
      </c>
      <c r="BC55" s="55" t="s">
        <v>69</v>
      </c>
      <c r="BD55" s="56" t="s">
        <v>70</v>
      </c>
    </row>
    <row r="56" spans="1:91" s="1" customFormat="1" ht="10.9" customHeight="1">
      <c r="B56" s="31"/>
      <c r="AR56" s="31"/>
      <c r="AS56" s="57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9"/>
    </row>
    <row r="57" spans="1:91" s="4" customFormat="1" ht="32.450000000000003" customHeight="1">
      <c r="B57" s="58"/>
      <c r="C57" s="59" t="s">
        <v>71</v>
      </c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248">
        <f>ROUND(SUM(AG58:AG68),2)</f>
        <v>0</v>
      </c>
      <c r="AH57" s="248"/>
      <c r="AI57" s="248"/>
      <c r="AJ57" s="248"/>
      <c r="AK57" s="248"/>
      <c r="AL57" s="248"/>
      <c r="AM57" s="248"/>
      <c r="AN57" s="238">
        <f t="shared" ref="AN57:AN68" si="0">SUM(AG57,AT57)</f>
        <v>0</v>
      </c>
      <c r="AO57" s="238"/>
      <c r="AP57" s="238"/>
      <c r="AQ57" s="62" t="s">
        <v>1</v>
      </c>
      <c r="AR57" s="58"/>
      <c r="AS57" s="63">
        <f>ROUND(SUM(AS58:AS68),2)</f>
        <v>0</v>
      </c>
      <c r="AT57" s="64">
        <f t="shared" ref="AT57:AT68" si="1">ROUND(SUM(AV57:AW57),2)</f>
        <v>0</v>
      </c>
      <c r="AU57" s="65">
        <f>ROUND(SUM(AU58:AU68),5)</f>
        <v>0</v>
      </c>
      <c r="AV57" s="64">
        <f>ROUND(AZ57*L32,2)</f>
        <v>0</v>
      </c>
      <c r="AW57" s="64">
        <f>ROUND(BA57*L33,2)</f>
        <v>0</v>
      </c>
      <c r="AX57" s="64">
        <f>ROUND(BB57*L32,2)</f>
        <v>0</v>
      </c>
      <c r="AY57" s="64">
        <f>ROUND(BC57*L33,2)</f>
        <v>0</v>
      </c>
      <c r="AZ57" s="64">
        <f>ROUND(SUM(AZ58:AZ68),2)</f>
        <v>0</v>
      </c>
      <c r="BA57" s="64">
        <f>ROUND(SUM(BA58:BA68),2)</f>
        <v>0</v>
      </c>
      <c r="BB57" s="64">
        <f>ROUND(SUM(BB58:BB68),2)</f>
        <v>0</v>
      </c>
      <c r="BC57" s="64">
        <f>ROUND(SUM(BC58:BC68),2)</f>
        <v>0</v>
      </c>
      <c r="BD57" s="66">
        <f>ROUND(SUM(BD58:BD68),2)</f>
        <v>0</v>
      </c>
      <c r="BS57" s="67" t="s">
        <v>72</v>
      </c>
      <c r="BT57" s="67" t="s">
        <v>73</v>
      </c>
      <c r="BU57" s="68" t="s">
        <v>74</v>
      </c>
      <c r="BV57" s="67" t="s">
        <v>75</v>
      </c>
      <c r="BW57" s="67" t="s">
        <v>4</v>
      </c>
      <c r="BX57" s="67" t="s">
        <v>76</v>
      </c>
      <c r="CL57" s="67" t="s">
        <v>1</v>
      </c>
    </row>
    <row r="58" spans="1:91" s="5" customFormat="1" ht="16.5" customHeight="1">
      <c r="A58" s="69" t="s">
        <v>77</v>
      </c>
      <c r="B58" s="70"/>
      <c r="C58" s="71"/>
      <c r="D58" s="240" t="s">
        <v>78</v>
      </c>
      <c r="E58" s="240"/>
      <c r="F58" s="240"/>
      <c r="G58" s="240"/>
      <c r="H58" s="240"/>
      <c r="I58" s="72"/>
      <c r="J58" s="240" t="s">
        <v>79</v>
      </c>
      <c r="K58" s="240"/>
      <c r="L58" s="240"/>
      <c r="M58" s="240"/>
      <c r="N58" s="240"/>
      <c r="O58" s="240"/>
      <c r="P58" s="240"/>
      <c r="Q58" s="240"/>
      <c r="R58" s="240"/>
      <c r="S58" s="240"/>
      <c r="T58" s="240"/>
      <c r="U58" s="240"/>
      <c r="V58" s="240"/>
      <c r="W58" s="240"/>
      <c r="X58" s="240"/>
      <c r="Y58" s="240"/>
      <c r="Z58" s="240"/>
      <c r="AA58" s="240"/>
      <c r="AB58" s="240"/>
      <c r="AC58" s="240"/>
      <c r="AD58" s="240"/>
      <c r="AE58" s="240"/>
      <c r="AF58" s="240"/>
      <c r="AG58" s="235">
        <f>'SO 01 - HTU'!J32</f>
        <v>0</v>
      </c>
      <c r="AH58" s="236"/>
      <c r="AI58" s="236"/>
      <c r="AJ58" s="236"/>
      <c r="AK58" s="236"/>
      <c r="AL58" s="236"/>
      <c r="AM58" s="236"/>
      <c r="AN58" s="235">
        <f t="shared" si="0"/>
        <v>0</v>
      </c>
      <c r="AO58" s="236"/>
      <c r="AP58" s="236"/>
      <c r="AQ58" s="73" t="s">
        <v>80</v>
      </c>
      <c r="AR58" s="70"/>
      <c r="AS58" s="74">
        <v>0</v>
      </c>
      <c r="AT58" s="75">
        <f t="shared" si="1"/>
        <v>0</v>
      </c>
      <c r="AU58" s="76">
        <f>'SO 01 - HTU'!P94</f>
        <v>0</v>
      </c>
      <c r="AV58" s="75">
        <f>'SO 01 - HTU'!J35</f>
        <v>0</v>
      </c>
      <c r="AW58" s="75">
        <f>'SO 01 - HTU'!J36</f>
        <v>0</v>
      </c>
      <c r="AX58" s="75">
        <f>'SO 01 - HTU'!J37</f>
        <v>0</v>
      </c>
      <c r="AY58" s="75">
        <f>'SO 01 - HTU'!J38</f>
        <v>0</v>
      </c>
      <c r="AZ58" s="75">
        <f>'SO 01 - HTU'!F35</f>
        <v>0</v>
      </c>
      <c r="BA58" s="75">
        <f>'SO 01 - HTU'!F36</f>
        <v>0</v>
      </c>
      <c r="BB58" s="75">
        <f>'SO 01 - HTU'!F37</f>
        <v>0</v>
      </c>
      <c r="BC58" s="75">
        <f>'SO 01 - HTU'!F38</f>
        <v>0</v>
      </c>
      <c r="BD58" s="77">
        <f>'SO 01 - HTU'!F39</f>
        <v>0</v>
      </c>
      <c r="BT58" s="78" t="s">
        <v>21</v>
      </c>
      <c r="BV58" s="78" t="s">
        <v>75</v>
      </c>
      <c r="BW58" s="78" t="s">
        <v>81</v>
      </c>
      <c r="BX58" s="78" t="s">
        <v>4</v>
      </c>
      <c r="CL58" s="78" t="s">
        <v>1</v>
      </c>
      <c r="CM58" s="78" t="s">
        <v>82</v>
      </c>
    </row>
    <row r="59" spans="1:91" s="5" customFormat="1" ht="16.5" customHeight="1">
      <c r="A59" s="69" t="s">
        <v>77</v>
      </c>
      <c r="B59" s="70"/>
      <c r="C59" s="71"/>
      <c r="D59" s="240" t="s">
        <v>83</v>
      </c>
      <c r="E59" s="240"/>
      <c r="F59" s="240"/>
      <c r="G59" s="240"/>
      <c r="H59" s="240"/>
      <c r="I59" s="72"/>
      <c r="J59" s="240" t="s">
        <v>84</v>
      </c>
      <c r="K59" s="240"/>
      <c r="L59" s="240"/>
      <c r="M59" s="240"/>
      <c r="N59" s="240"/>
      <c r="O59" s="240"/>
      <c r="P59" s="240"/>
      <c r="Q59" s="240"/>
      <c r="R59" s="240"/>
      <c r="S59" s="240"/>
      <c r="T59" s="240"/>
      <c r="U59" s="240"/>
      <c r="V59" s="240"/>
      <c r="W59" s="240"/>
      <c r="X59" s="240"/>
      <c r="Y59" s="240"/>
      <c r="Z59" s="240"/>
      <c r="AA59" s="240"/>
      <c r="AB59" s="240"/>
      <c r="AC59" s="240"/>
      <c r="AD59" s="240"/>
      <c r="AE59" s="240"/>
      <c r="AF59" s="240"/>
      <c r="AG59" s="235">
        <f>'SO 02 - Zpevněne plochy a...'!J32</f>
        <v>0</v>
      </c>
      <c r="AH59" s="236"/>
      <c r="AI59" s="236"/>
      <c r="AJ59" s="236"/>
      <c r="AK59" s="236"/>
      <c r="AL59" s="236"/>
      <c r="AM59" s="236"/>
      <c r="AN59" s="235">
        <f t="shared" si="0"/>
        <v>0</v>
      </c>
      <c r="AO59" s="236"/>
      <c r="AP59" s="236"/>
      <c r="AQ59" s="73" t="s">
        <v>80</v>
      </c>
      <c r="AR59" s="70"/>
      <c r="AS59" s="74">
        <v>0</v>
      </c>
      <c r="AT59" s="75">
        <f t="shared" si="1"/>
        <v>0</v>
      </c>
      <c r="AU59" s="76">
        <f>'SO 02 - Zpevněne plochy a...'!P98</f>
        <v>0</v>
      </c>
      <c r="AV59" s="75">
        <f>'SO 02 - Zpevněne plochy a...'!J35</f>
        <v>0</v>
      </c>
      <c r="AW59" s="75">
        <f>'SO 02 - Zpevněne plochy a...'!J36</f>
        <v>0</v>
      </c>
      <c r="AX59" s="75">
        <f>'SO 02 - Zpevněne plochy a...'!J37</f>
        <v>0</v>
      </c>
      <c r="AY59" s="75">
        <f>'SO 02 - Zpevněne plochy a...'!J38</f>
        <v>0</v>
      </c>
      <c r="AZ59" s="75">
        <f>'SO 02 - Zpevněne plochy a...'!F35</f>
        <v>0</v>
      </c>
      <c r="BA59" s="75">
        <f>'SO 02 - Zpevněne plochy a...'!F36</f>
        <v>0</v>
      </c>
      <c r="BB59" s="75">
        <f>'SO 02 - Zpevněne plochy a...'!F37</f>
        <v>0</v>
      </c>
      <c r="BC59" s="75">
        <f>'SO 02 - Zpevněne plochy a...'!F38</f>
        <v>0</v>
      </c>
      <c r="BD59" s="77">
        <f>'SO 02 - Zpevněne plochy a...'!F39</f>
        <v>0</v>
      </c>
      <c r="BT59" s="78" t="s">
        <v>21</v>
      </c>
      <c r="BV59" s="78" t="s">
        <v>75</v>
      </c>
      <c r="BW59" s="78" t="s">
        <v>85</v>
      </c>
      <c r="BX59" s="78" t="s">
        <v>4</v>
      </c>
      <c r="CL59" s="78" t="s">
        <v>1</v>
      </c>
      <c r="CM59" s="78" t="s">
        <v>82</v>
      </c>
    </row>
    <row r="60" spans="1:91" s="5" customFormat="1" ht="16.5" customHeight="1">
      <c r="A60" s="69" t="s">
        <v>77</v>
      </c>
      <c r="B60" s="70"/>
      <c r="C60" s="71"/>
      <c r="D60" s="240" t="s">
        <v>86</v>
      </c>
      <c r="E60" s="240"/>
      <c r="F60" s="240"/>
      <c r="G60" s="240"/>
      <c r="H60" s="240"/>
      <c r="I60" s="72"/>
      <c r="J60" s="240" t="s">
        <v>87</v>
      </c>
      <c r="K60" s="240"/>
      <c r="L60" s="240"/>
      <c r="M60" s="240"/>
      <c r="N60" s="240"/>
      <c r="O60" s="240"/>
      <c r="P60" s="240"/>
      <c r="Q60" s="240"/>
      <c r="R60" s="240"/>
      <c r="S60" s="240"/>
      <c r="T60" s="240"/>
      <c r="U60" s="240"/>
      <c r="V60" s="240"/>
      <c r="W60" s="240"/>
      <c r="X60" s="240"/>
      <c r="Y60" s="240"/>
      <c r="Z60" s="240"/>
      <c r="AA60" s="240"/>
      <c r="AB60" s="240"/>
      <c r="AC60" s="240"/>
      <c r="AD60" s="240"/>
      <c r="AE60" s="240"/>
      <c r="AF60" s="240"/>
      <c r="AG60" s="235">
        <f>'SO 03 - Kancelářská bunka'!J32</f>
        <v>0</v>
      </c>
      <c r="AH60" s="236"/>
      <c r="AI60" s="236"/>
      <c r="AJ60" s="236"/>
      <c r="AK60" s="236"/>
      <c r="AL60" s="236"/>
      <c r="AM60" s="236"/>
      <c r="AN60" s="235">
        <f t="shared" si="0"/>
        <v>0</v>
      </c>
      <c r="AO60" s="236"/>
      <c r="AP60" s="236"/>
      <c r="AQ60" s="73" t="s">
        <v>80</v>
      </c>
      <c r="AR60" s="70"/>
      <c r="AS60" s="74">
        <v>0</v>
      </c>
      <c r="AT60" s="75">
        <f t="shared" si="1"/>
        <v>0</v>
      </c>
      <c r="AU60" s="76">
        <f>'SO 03 - Kancelářská bunka'!P96</f>
        <v>0</v>
      </c>
      <c r="AV60" s="75">
        <f>'SO 03 - Kancelářská bunka'!J35</f>
        <v>0</v>
      </c>
      <c r="AW60" s="75">
        <f>'SO 03 - Kancelářská bunka'!J36</f>
        <v>0</v>
      </c>
      <c r="AX60" s="75">
        <f>'SO 03 - Kancelářská bunka'!J37</f>
        <v>0</v>
      </c>
      <c r="AY60" s="75">
        <f>'SO 03 - Kancelářská bunka'!J38</f>
        <v>0</v>
      </c>
      <c r="AZ60" s="75">
        <f>'SO 03 - Kancelářská bunka'!F35</f>
        <v>0</v>
      </c>
      <c r="BA60" s="75">
        <f>'SO 03 - Kancelářská bunka'!F36</f>
        <v>0</v>
      </c>
      <c r="BB60" s="75">
        <f>'SO 03 - Kancelářská bunka'!F37</f>
        <v>0</v>
      </c>
      <c r="BC60" s="75">
        <f>'SO 03 - Kancelářská bunka'!F38</f>
        <v>0</v>
      </c>
      <c r="BD60" s="77">
        <f>'SO 03 - Kancelářská bunka'!F39</f>
        <v>0</v>
      </c>
      <c r="BT60" s="78" t="s">
        <v>21</v>
      </c>
      <c r="BV60" s="78" t="s">
        <v>75</v>
      </c>
      <c r="BW60" s="78" t="s">
        <v>88</v>
      </c>
      <c r="BX60" s="78" t="s">
        <v>4</v>
      </c>
      <c r="CL60" s="78" t="s">
        <v>1</v>
      </c>
      <c r="CM60" s="78" t="s">
        <v>82</v>
      </c>
    </row>
    <row r="61" spans="1:91" s="5" customFormat="1" ht="27" customHeight="1">
      <c r="A61" s="69" t="s">
        <v>77</v>
      </c>
      <c r="B61" s="70"/>
      <c r="C61" s="71"/>
      <c r="D61" s="240" t="s">
        <v>89</v>
      </c>
      <c r="E61" s="240"/>
      <c r="F61" s="240"/>
      <c r="G61" s="240"/>
      <c r="H61" s="240"/>
      <c r="I61" s="72"/>
      <c r="J61" s="240" t="s">
        <v>90</v>
      </c>
      <c r="K61" s="240"/>
      <c r="L61" s="240"/>
      <c r="M61" s="240"/>
      <c r="N61" s="240"/>
      <c r="O61" s="240"/>
      <c r="P61" s="240"/>
      <c r="Q61" s="240"/>
      <c r="R61" s="240"/>
      <c r="S61" s="240"/>
      <c r="T61" s="240"/>
      <c r="U61" s="240"/>
      <c r="V61" s="240"/>
      <c r="W61" s="240"/>
      <c r="X61" s="240"/>
      <c r="Y61" s="240"/>
      <c r="Z61" s="240"/>
      <c r="AA61" s="240"/>
      <c r="AB61" s="240"/>
      <c r="AC61" s="240"/>
      <c r="AD61" s="240"/>
      <c r="AE61" s="240"/>
      <c r="AF61" s="240"/>
      <c r="AG61" s="235">
        <f>'SO 04-01 - Vodovodni prip...'!J32</f>
        <v>0</v>
      </c>
      <c r="AH61" s="236"/>
      <c r="AI61" s="236"/>
      <c r="AJ61" s="236"/>
      <c r="AK61" s="236"/>
      <c r="AL61" s="236"/>
      <c r="AM61" s="236"/>
      <c r="AN61" s="235">
        <f t="shared" si="0"/>
        <v>0</v>
      </c>
      <c r="AO61" s="236"/>
      <c r="AP61" s="236"/>
      <c r="AQ61" s="73" t="s">
        <v>80</v>
      </c>
      <c r="AR61" s="70"/>
      <c r="AS61" s="74">
        <v>0</v>
      </c>
      <c r="AT61" s="75">
        <f t="shared" si="1"/>
        <v>0</v>
      </c>
      <c r="AU61" s="76">
        <f>'SO 04-01 - Vodovodni prip...'!P98</f>
        <v>0</v>
      </c>
      <c r="AV61" s="75">
        <f>'SO 04-01 - Vodovodni prip...'!J35</f>
        <v>0</v>
      </c>
      <c r="AW61" s="75">
        <f>'SO 04-01 - Vodovodni prip...'!J36</f>
        <v>0</v>
      </c>
      <c r="AX61" s="75">
        <f>'SO 04-01 - Vodovodni prip...'!J37</f>
        <v>0</v>
      </c>
      <c r="AY61" s="75">
        <f>'SO 04-01 - Vodovodni prip...'!J38</f>
        <v>0</v>
      </c>
      <c r="AZ61" s="75">
        <f>'SO 04-01 - Vodovodni prip...'!F35</f>
        <v>0</v>
      </c>
      <c r="BA61" s="75">
        <f>'SO 04-01 - Vodovodni prip...'!F36</f>
        <v>0</v>
      </c>
      <c r="BB61" s="75">
        <f>'SO 04-01 - Vodovodni prip...'!F37</f>
        <v>0</v>
      </c>
      <c r="BC61" s="75">
        <f>'SO 04-01 - Vodovodni prip...'!F38</f>
        <v>0</v>
      </c>
      <c r="BD61" s="77">
        <f>'SO 04-01 - Vodovodni prip...'!F39</f>
        <v>0</v>
      </c>
      <c r="BT61" s="78" t="s">
        <v>21</v>
      </c>
      <c r="BV61" s="78" t="s">
        <v>75</v>
      </c>
      <c r="BW61" s="78" t="s">
        <v>91</v>
      </c>
      <c r="BX61" s="78" t="s">
        <v>4</v>
      </c>
      <c r="CL61" s="78" t="s">
        <v>1</v>
      </c>
      <c r="CM61" s="78" t="s">
        <v>82</v>
      </c>
    </row>
    <row r="62" spans="1:91" s="5" customFormat="1" ht="27" customHeight="1">
      <c r="A62" s="69" t="s">
        <v>77</v>
      </c>
      <c r="B62" s="70"/>
      <c r="C62" s="71"/>
      <c r="D62" s="240" t="s">
        <v>92</v>
      </c>
      <c r="E62" s="240"/>
      <c r="F62" s="240"/>
      <c r="G62" s="240"/>
      <c r="H62" s="240"/>
      <c r="I62" s="72"/>
      <c r="J62" s="240" t="s">
        <v>93</v>
      </c>
      <c r="K62" s="240"/>
      <c r="L62" s="240"/>
      <c r="M62" s="240"/>
      <c r="N62" s="240"/>
      <c r="O62" s="240"/>
      <c r="P62" s="240"/>
      <c r="Q62" s="240"/>
      <c r="R62" s="240"/>
      <c r="S62" s="240"/>
      <c r="T62" s="240"/>
      <c r="U62" s="240"/>
      <c r="V62" s="240"/>
      <c r="W62" s="240"/>
      <c r="X62" s="240"/>
      <c r="Y62" s="240"/>
      <c r="Z62" s="240"/>
      <c r="AA62" s="240"/>
      <c r="AB62" s="240"/>
      <c r="AC62" s="240"/>
      <c r="AD62" s="240"/>
      <c r="AE62" s="240"/>
      <c r="AF62" s="240"/>
      <c r="AG62" s="235">
        <f>'SO 04-02 - Kanalizacni  p...'!J32</f>
        <v>0</v>
      </c>
      <c r="AH62" s="236"/>
      <c r="AI62" s="236"/>
      <c r="AJ62" s="236"/>
      <c r="AK62" s="236"/>
      <c r="AL62" s="236"/>
      <c r="AM62" s="236"/>
      <c r="AN62" s="235">
        <f t="shared" si="0"/>
        <v>0</v>
      </c>
      <c r="AO62" s="236"/>
      <c r="AP62" s="236"/>
      <c r="AQ62" s="73" t="s">
        <v>80</v>
      </c>
      <c r="AR62" s="70"/>
      <c r="AS62" s="74">
        <v>0</v>
      </c>
      <c r="AT62" s="75">
        <f t="shared" si="1"/>
        <v>0</v>
      </c>
      <c r="AU62" s="76">
        <f>'SO 04-02 - Kanalizacni  p...'!P104</f>
        <v>0</v>
      </c>
      <c r="AV62" s="75">
        <f>'SO 04-02 - Kanalizacni  p...'!J35</f>
        <v>0</v>
      </c>
      <c r="AW62" s="75">
        <f>'SO 04-02 - Kanalizacni  p...'!J36</f>
        <v>0</v>
      </c>
      <c r="AX62" s="75">
        <f>'SO 04-02 - Kanalizacni  p...'!J37</f>
        <v>0</v>
      </c>
      <c r="AY62" s="75">
        <f>'SO 04-02 - Kanalizacni  p...'!J38</f>
        <v>0</v>
      </c>
      <c r="AZ62" s="75">
        <f>'SO 04-02 - Kanalizacni  p...'!F35</f>
        <v>0</v>
      </c>
      <c r="BA62" s="75">
        <f>'SO 04-02 - Kanalizacni  p...'!F36</f>
        <v>0</v>
      </c>
      <c r="BB62" s="75">
        <f>'SO 04-02 - Kanalizacni  p...'!F37</f>
        <v>0</v>
      </c>
      <c r="BC62" s="75">
        <f>'SO 04-02 - Kanalizacni  p...'!F38</f>
        <v>0</v>
      </c>
      <c r="BD62" s="77">
        <f>'SO 04-02 - Kanalizacni  p...'!F39</f>
        <v>0</v>
      </c>
      <c r="BT62" s="78" t="s">
        <v>21</v>
      </c>
      <c r="BV62" s="78" t="s">
        <v>75</v>
      </c>
      <c r="BW62" s="78" t="s">
        <v>94</v>
      </c>
      <c r="BX62" s="78" t="s">
        <v>4</v>
      </c>
      <c r="CL62" s="78" t="s">
        <v>1</v>
      </c>
      <c r="CM62" s="78" t="s">
        <v>82</v>
      </c>
    </row>
    <row r="63" spans="1:91" s="5" customFormat="1" ht="27" customHeight="1">
      <c r="A63" s="69" t="s">
        <v>77</v>
      </c>
      <c r="B63" s="70"/>
      <c r="C63" s="71"/>
      <c r="D63" s="240" t="s">
        <v>95</v>
      </c>
      <c r="E63" s="240"/>
      <c r="F63" s="240"/>
      <c r="G63" s="240"/>
      <c r="H63" s="240"/>
      <c r="I63" s="72"/>
      <c r="J63" s="240" t="s">
        <v>96</v>
      </c>
      <c r="K63" s="240"/>
      <c r="L63" s="240"/>
      <c r="M63" s="240"/>
      <c r="N63" s="240"/>
      <c r="O63" s="240"/>
      <c r="P63" s="240"/>
      <c r="Q63" s="240"/>
      <c r="R63" s="240"/>
      <c r="S63" s="240"/>
      <c r="T63" s="240"/>
      <c r="U63" s="240"/>
      <c r="V63" s="240"/>
      <c r="W63" s="240"/>
      <c r="X63" s="240"/>
      <c r="Y63" s="240"/>
      <c r="Z63" s="240"/>
      <c r="AA63" s="240"/>
      <c r="AB63" s="240"/>
      <c r="AC63" s="240"/>
      <c r="AD63" s="240"/>
      <c r="AE63" s="240"/>
      <c r="AF63" s="240"/>
      <c r="AG63" s="235">
        <f>'SO 04-03 - Odvodneni zpev...'!J32</f>
        <v>0</v>
      </c>
      <c r="AH63" s="236"/>
      <c r="AI63" s="236"/>
      <c r="AJ63" s="236"/>
      <c r="AK63" s="236"/>
      <c r="AL63" s="236"/>
      <c r="AM63" s="236"/>
      <c r="AN63" s="235">
        <f t="shared" si="0"/>
        <v>0</v>
      </c>
      <c r="AO63" s="236"/>
      <c r="AP63" s="236"/>
      <c r="AQ63" s="73" t="s">
        <v>80</v>
      </c>
      <c r="AR63" s="70"/>
      <c r="AS63" s="74">
        <v>0</v>
      </c>
      <c r="AT63" s="75">
        <f t="shared" si="1"/>
        <v>0</v>
      </c>
      <c r="AU63" s="76">
        <f>'SO 04-03 - Odvodneni zpev...'!P98</f>
        <v>0</v>
      </c>
      <c r="AV63" s="75">
        <f>'SO 04-03 - Odvodneni zpev...'!J35</f>
        <v>0</v>
      </c>
      <c r="AW63" s="75">
        <f>'SO 04-03 - Odvodneni zpev...'!J36</f>
        <v>0</v>
      </c>
      <c r="AX63" s="75">
        <f>'SO 04-03 - Odvodneni zpev...'!J37</f>
        <v>0</v>
      </c>
      <c r="AY63" s="75">
        <f>'SO 04-03 - Odvodneni zpev...'!J38</f>
        <v>0</v>
      </c>
      <c r="AZ63" s="75">
        <f>'SO 04-03 - Odvodneni zpev...'!F35</f>
        <v>0</v>
      </c>
      <c r="BA63" s="75">
        <f>'SO 04-03 - Odvodneni zpev...'!F36</f>
        <v>0</v>
      </c>
      <c r="BB63" s="75">
        <f>'SO 04-03 - Odvodneni zpev...'!F37</f>
        <v>0</v>
      </c>
      <c r="BC63" s="75">
        <f>'SO 04-03 - Odvodneni zpev...'!F38</f>
        <v>0</v>
      </c>
      <c r="BD63" s="77">
        <f>'SO 04-03 - Odvodneni zpev...'!F39</f>
        <v>0</v>
      </c>
      <c r="BT63" s="78" t="s">
        <v>21</v>
      </c>
      <c r="BV63" s="78" t="s">
        <v>75</v>
      </c>
      <c r="BW63" s="78" t="s">
        <v>97</v>
      </c>
      <c r="BX63" s="78" t="s">
        <v>4</v>
      </c>
      <c r="CL63" s="78" t="s">
        <v>1</v>
      </c>
      <c r="CM63" s="78" t="s">
        <v>82</v>
      </c>
    </row>
    <row r="64" spans="1:91" s="5" customFormat="1" ht="27" customHeight="1">
      <c r="A64" s="69" t="s">
        <v>77</v>
      </c>
      <c r="B64" s="70"/>
      <c r="C64" s="71"/>
      <c r="D64" s="240" t="s">
        <v>98</v>
      </c>
      <c r="E64" s="240"/>
      <c r="F64" s="240"/>
      <c r="G64" s="240"/>
      <c r="H64" s="240"/>
      <c r="I64" s="72"/>
      <c r="J64" s="240" t="s">
        <v>99</v>
      </c>
      <c r="K64" s="240"/>
      <c r="L64" s="240"/>
      <c r="M64" s="240"/>
      <c r="N64" s="240"/>
      <c r="O64" s="240"/>
      <c r="P64" s="240"/>
      <c r="Q64" s="240"/>
      <c r="R64" s="240"/>
      <c r="S64" s="240"/>
      <c r="T64" s="240"/>
      <c r="U64" s="240"/>
      <c r="V64" s="240"/>
      <c r="W64" s="240"/>
      <c r="X64" s="240"/>
      <c r="Y64" s="240"/>
      <c r="Z64" s="240"/>
      <c r="AA64" s="240"/>
      <c r="AB64" s="240"/>
      <c r="AC64" s="240"/>
      <c r="AD64" s="240"/>
      <c r="AE64" s="240"/>
      <c r="AF64" s="240"/>
      <c r="AG64" s="235">
        <f>'SO 04-04 - Pripojka NN'!J32</f>
        <v>0</v>
      </c>
      <c r="AH64" s="236"/>
      <c r="AI64" s="236"/>
      <c r="AJ64" s="236"/>
      <c r="AK64" s="236"/>
      <c r="AL64" s="236"/>
      <c r="AM64" s="236"/>
      <c r="AN64" s="235">
        <f t="shared" si="0"/>
        <v>0</v>
      </c>
      <c r="AO64" s="236"/>
      <c r="AP64" s="236"/>
      <c r="AQ64" s="73" t="s">
        <v>80</v>
      </c>
      <c r="AR64" s="70"/>
      <c r="AS64" s="74">
        <v>0</v>
      </c>
      <c r="AT64" s="75">
        <f t="shared" si="1"/>
        <v>0</v>
      </c>
      <c r="AU64" s="76">
        <f>'SO 04-04 - Pripojka NN'!P99</f>
        <v>0</v>
      </c>
      <c r="AV64" s="75">
        <f>'SO 04-04 - Pripojka NN'!J35</f>
        <v>0</v>
      </c>
      <c r="AW64" s="75">
        <f>'SO 04-04 - Pripojka NN'!J36</f>
        <v>0</v>
      </c>
      <c r="AX64" s="75">
        <f>'SO 04-04 - Pripojka NN'!J37</f>
        <v>0</v>
      </c>
      <c r="AY64" s="75">
        <f>'SO 04-04 - Pripojka NN'!J38</f>
        <v>0</v>
      </c>
      <c r="AZ64" s="75">
        <f>'SO 04-04 - Pripojka NN'!F35</f>
        <v>0</v>
      </c>
      <c r="BA64" s="75">
        <f>'SO 04-04 - Pripojka NN'!F36</f>
        <v>0</v>
      </c>
      <c r="BB64" s="75">
        <f>'SO 04-04 - Pripojka NN'!F37</f>
        <v>0</v>
      </c>
      <c r="BC64" s="75">
        <f>'SO 04-04 - Pripojka NN'!F38</f>
        <v>0</v>
      </c>
      <c r="BD64" s="77">
        <f>'SO 04-04 - Pripojka NN'!F39</f>
        <v>0</v>
      </c>
      <c r="BT64" s="78" t="s">
        <v>21</v>
      </c>
      <c r="BV64" s="78" t="s">
        <v>75</v>
      </c>
      <c r="BW64" s="78" t="s">
        <v>100</v>
      </c>
      <c r="BX64" s="78" t="s">
        <v>4</v>
      </c>
      <c r="CL64" s="78" t="s">
        <v>1</v>
      </c>
      <c r="CM64" s="78" t="s">
        <v>82</v>
      </c>
    </row>
    <row r="65" spans="1:91" s="5" customFormat="1" ht="16.5" customHeight="1">
      <c r="A65" s="69" t="s">
        <v>77</v>
      </c>
      <c r="B65" s="70"/>
      <c r="C65" s="71"/>
      <c r="D65" s="240" t="s">
        <v>101</v>
      </c>
      <c r="E65" s="240"/>
      <c r="F65" s="240"/>
      <c r="G65" s="240"/>
      <c r="H65" s="240"/>
      <c r="I65" s="72"/>
      <c r="J65" s="240" t="s">
        <v>102</v>
      </c>
      <c r="K65" s="240"/>
      <c r="L65" s="240"/>
      <c r="M65" s="240"/>
      <c r="N65" s="240"/>
      <c r="O65" s="240"/>
      <c r="P65" s="240"/>
      <c r="Q65" s="240"/>
      <c r="R65" s="240"/>
      <c r="S65" s="240"/>
      <c r="T65" s="240"/>
      <c r="U65" s="240"/>
      <c r="V65" s="240"/>
      <c r="W65" s="240"/>
      <c r="X65" s="240"/>
      <c r="Y65" s="240"/>
      <c r="Z65" s="240"/>
      <c r="AA65" s="240"/>
      <c r="AB65" s="240"/>
      <c r="AC65" s="240"/>
      <c r="AD65" s="240"/>
      <c r="AE65" s="240"/>
      <c r="AF65" s="240"/>
      <c r="AG65" s="235">
        <f>'SO 05 - Osvětlení areálu'!J32</f>
        <v>0</v>
      </c>
      <c r="AH65" s="236"/>
      <c r="AI65" s="236"/>
      <c r="AJ65" s="236"/>
      <c r="AK65" s="236"/>
      <c r="AL65" s="236"/>
      <c r="AM65" s="236"/>
      <c r="AN65" s="235">
        <f t="shared" si="0"/>
        <v>0</v>
      </c>
      <c r="AO65" s="236"/>
      <c r="AP65" s="236"/>
      <c r="AQ65" s="73" t="s">
        <v>80</v>
      </c>
      <c r="AR65" s="70"/>
      <c r="AS65" s="74">
        <v>0</v>
      </c>
      <c r="AT65" s="75">
        <f t="shared" si="1"/>
        <v>0</v>
      </c>
      <c r="AU65" s="76">
        <f>'SO 05 - Osvětlení areálu'!P98</f>
        <v>0</v>
      </c>
      <c r="AV65" s="75">
        <f>'SO 05 - Osvětlení areálu'!J35</f>
        <v>0</v>
      </c>
      <c r="AW65" s="75">
        <f>'SO 05 - Osvětlení areálu'!J36</f>
        <v>0</v>
      </c>
      <c r="AX65" s="75">
        <f>'SO 05 - Osvětlení areálu'!J37</f>
        <v>0</v>
      </c>
      <c r="AY65" s="75">
        <f>'SO 05 - Osvětlení areálu'!J38</f>
        <v>0</v>
      </c>
      <c r="AZ65" s="75">
        <f>'SO 05 - Osvětlení areálu'!F35</f>
        <v>0</v>
      </c>
      <c r="BA65" s="75">
        <f>'SO 05 - Osvětlení areálu'!F36</f>
        <v>0</v>
      </c>
      <c r="BB65" s="75">
        <f>'SO 05 - Osvětlení areálu'!F37</f>
        <v>0</v>
      </c>
      <c r="BC65" s="75">
        <f>'SO 05 - Osvětlení areálu'!F38</f>
        <v>0</v>
      </c>
      <c r="BD65" s="77">
        <f>'SO 05 - Osvětlení areálu'!F39</f>
        <v>0</v>
      </c>
      <c r="BT65" s="78" t="s">
        <v>21</v>
      </c>
      <c r="BV65" s="78" t="s">
        <v>75</v>
      </c>
      <c r="BW65" s="78" t="s">
        <v>103</v>
      </c>
      <c r="BX65" s="78" t="s">
        <v>4</v>
      </c>
      <c r="CL65" s="78" t="s">
        <v>1</v>
      </c>
      <c r="CM65" s="78" t="s">
        <v>82</v>
      </c>
    </row>
    <row r="66" spans="1:91" s="5" customFormat="1" ht="16.5" customHeight="1">
      <c r="A66" s="69" t="s">
        <v>77</v>
      </c>
      <c r="B66" s="70"/>
      <c r="C66" s="71"/>
      <c r="D66" s="240" t="s">
        <v>104</v>
      </c>
      <c r="E66" s="240"/>
      <c r="F66" s="240"/>
      <c r="G66" s="240"/>
      <c r="H66" s="240"/>
      <c r="I66" s="72"/>
      <c r="J66" s="240" t="s">
        <v>105</v>
      </c>
      <c r="K66" s="240"/>
      <c r="L66" s="240"/>
      <c r="M66" s="240"/>
      <c r="N66" s="240"/>
      <c r="O66" s="240"/>
      <c r="P66" s="240"/>
      <c r="Q66" s="240"/>
      <c r="R66" s="240"/>
      <c r="S66" s="240"/>
      <c r="T66" s="240"/>
      <c r="U66" s="240"/>
      <c r="V66" s="240"/>
      <c r="W66" s="240"/>
      <c r="X66" s="240"/>
      <c r="Y66" s="240"/>
      <c r="Z66" s="240"/>
      <c r="AA66" s="240"/>
      <c r="AB66" s="240"/>
      <c r="AC66" s="240"/>
      <c r="AD66" s="240"/>
      <c r="AE66" s="240"/>
      <c r="AF66" s="240"/>
      <c r="AG66" s="235">
        <f>'SO 06 - Oplocení areálu'!J32</f>
        <v>0</v>
      </c>
      <c r="AH66" s="236"/>
      <c r="AI66" s="236"/>
      <c r="AJ66" s="236"/>
      <c r="AK66" s="236"/>
      <c r="AL66" s="236"/>
      <c r="AM66" s="236"/>
      <c r="AN66" s="235">
        <f t="shared" si="0"/>
        <v>0</v>
      </c>
      <c r="AO66" s="236"/>
      <c r="AP66" s="236"/>
      <c r="AQ66" s="73" t="s">
        <v>80</v>
      </c>
      <c r="AR66" s="70"/>
      <c r="AS66" s="74">
        <v>0</v>
      </c>
      <c r="AT66" s="75">
        <f t="shared" si="1"/>
        <v>0</v>
      </c>
      <c r="AU66" s="76">
        <f>'SO 06 - Oplocení areálu'!P98</f>
        <v>0</v>
      </c>
      <c r="AV66" s="75">
        <f>'SO 06 - Oplocení areálu'!J35</f>
        <v>0</v>
      </c>
      <c r="AW66" s="75">
        <f>'SO 06 - Oplocení areálu'!J36</f>
        <v>0</v>
      </c>
      <c r="AX66" s="75">
        <f>'SO 06 - Oplocení areálu'!J37</f>
        <v>0</v>
      </c>
      <c r="AY66" s="75">
        <f>'SO 06 - Oplocení areálu'!J38</f>
        <v>0</v>
      </c>
      <c r="AZ66" s="75">
        <f>'SO 06 - Oplocení areálu'!F35</f>
        <v>0</v>
      </c>
      <c r="BA66" s="75">
        <f>'SO 06 - Oplocení areálu'!F36</f>
        <v>0</v>
      </c>
      <c r="BB66" s="75">
        <f>'SO 06 - Oplocení areálu'!F37</f>
        <v>0</v>
      </c>
      <c r="BC66" s="75">
        <f>'SO 06 - Oplocení areálu'!F38</f>
        <v>0</v>
      </c>
      <c r="BD66" s="77">
        <f>'SO 06 - Oplocení areálu'!F39</f>
        <v>0</v>
      </c>
      <c r="BT66" s="78" t="s">
        <v>21</v>
      </c>
      <c r="BV66" s="78" t="s">
        <v>75</v>
      </c>
      <c r="BW66" s="78" t="s">
        <v>106</v>
      </c>
      <c r="BX66" s="78" t="s">
        <v>4</v>
      </c>
      <c r="CL66" s="78" t="s">
        <v>1</v>
      </c>
      <c r="CM66" s="78" t="s">
        <v>82</v>
      </c>
    </row>
    <row r="67" spans="1:91" s="5" customFormat="1" ht="16.5" customHeight="1">
      <c r="A67" s="69" t="s">
        <v>77</v>
      </c>
      <c r="B67" s="70"/>
      <c r="C67" s="71"/>
      <c r="D67" s="240" t="s">
        <v>107</v>
      </c>
      <c r="E67" s="240"/>
      <c r="F67" s="240"/>
      <c r="G67" s="240"/>
      <c r="H67" s="240"/>
      <c r="I67" s="72"/>
      <c r="J67" s="240" t="s">
        <v>108</v>
      </c>
      <c r="K67" s="240"/>
      <c r="L67" s="240"/>
      <c r="M67" s="240"/>
      <c r="N67" s="240"/>
      <c r="O67" s="240"/>
      <c r="P67" s="240"/>
      <c r="Q67" s="240"/>
      <c r="R67" s="240"/>
      <c r="S67" s="240"/>
      <c r="T67" s="240"/>
      <c r="U67" s="240"/>
      <c r="V67" s="240"/>
      <c r="W67" s="240"/>
      <c r="X67" s="240"/>
      <c r="Y67" s="240"/>
      <c r="Z67" s="240"/>
      <c r="AA67" s="240"/>
      <c r="AB67" s="240"/>
      <c r="AC67" s="240"/>
      <c r="AD67" s="240"/>
      <c r="AE67" s="240"/>
      <c r="AF67" s="240"/>
      <c r="AG67" s="235">
        <f>'SO 07 - KTU'!J32</f>
        <v>0</v>
      </c>
      <c r="AH67" s="236"/>
      <c r="AI67" s="236"/>
      <c r="AJ67" s="236"/>
      <c r="AK67" s="236"/>
      <c r="AL67" s="236"/>
      <c r="AM67" s="236"/>
      <c r="AN67" s="235">
        <f t="shared" si="0"/>
        <v>0</v>
      </c>
      <c r="AO67" s="236"/>
      <c r="AP67" s="236"/>
      <c r="AQ67" s="73" t="s">
        <v>80</v>
      </c>
      <c r="AR67" s="70"/>
      <c r="AS67" s="74">
        <v>0</v>
      </c>
      <c r="AT67" s="75">
        <f t="shared" si="1"/>
        <v>0</v>
      </c>
      <c r="AU67" s="76">
        <f>'SO 07 - KTU'!P96</f>
        <v>0</v>
      </c>
      <c r="AV67" s="75">
        <f>'SO 07 - KTU'!J35</f>
        <v>0</v>
      </c>
      <c r="AW67" s="75">
        <f>'SO 07 - KTU'!J36</f>
        <v>0</v>
      </c>
      <c r="AX67" s="75">
        <f>'SO 07 - KTU'!J37</f>
        <v>0</v>
      </c>
      <c r="AY67" s="75">
        <f>'SO 07 - KTU'!J38</f>
        <v>0</v>
      </c>
      <c r="AZ67" s="75">
        <f>'SO 07 - KTU'!F35</f>
        <v>0</v>
      </c>
      <c r="BA67" s="75">
        <f>'SO 07 - KTU'!F36</f>
        <v>0</v>
      </c>
      <c r="BB67" s="75">
        <f>'SO 07 - KTU'!F37</f>
        <v>0</v>
      </c>
      <c r="BC67" s="75">
        <f>'SO 07 - KTU'!F38</f>
        <v>0</v>
      </c>
      <c r="BD67" s="77">
        <f>'SO 07 - KTU'!F39</f>
        <v>0</v>
      </c>
      <c r="BT67" s="78" t="s">
        <v>21</v>
      </c>
      <c r="BV67" s="78" t="s">
        <v>75</v>
      </c>
      <c r="BW67" s="78" t="s">
        <v>109</v>
      </c>
      <c r="BX67" s="78" t="s">
        <v>4</v>
      </c>
      <c r="CL67" s="78" t="s">
        <v>1</v>
      </c>
      <c r="CM67" s="78" t="s">
        <v>82</v>
      </c>
    </row>
    <row r="68" spans="1:91" s="5" customFormat="1" ht="16.5" customHeight="1">
      <c r="A68" s="69" t="s">
        <v>77</v>
      </c>
      <c r="B68" s="70"/>
      <c r="C68" s="71"/>
      <c r="D68" s="240" t="s">
        <v>110</v>
      </c>
      <c r="E68" s="240"/>
      <c r="F68" s="240"/>
      <c r="G68" s="240"/>
      <c r="H68" s="240"/>
      <c r="I68" s="72"/>
      <c r="J68" s="240" t="s">
        <v>111</v>
      </c>
      <c r="K68" s="240"/>
      <c r="L68" s="240"/>
      <c r="M68" s="240"/>
      <c r="N68" s="240"/>
      <c r="O68" s="240"/>
      <c r="P68" s="240"/>
      <c r="Q68" s="240"/>
      <c r="R68" s="240"/>
      <c r="S68" s="240"/>
      <c r="T68" s="240"/>
      <c r="U68" s="240"/>
      <c r="V68" s="240"/>
      <c r="W68" s="240"/>
      <c r="X68" s="240"/>
      <c r="Y68" s="240"/>
      <c r="Z68" s="240"/>
      <c r="AA68" s="240"/>
      <c r="AB68" s="240"/>
      <c r="AC68" s="240"/>
      <c r="AD68" s="240"/>
      <c r="AE68" s="240"/>
      <c r="AF68" s="240"/>
      <c r="AG68" s="235">
        <f>'SO 08 - Provozni soubory'!J32</f>
        <v>0</v>
      </c>
      <c r="AH68" s="236"/>
      <c r="AI68" s="236"/>
      <c r="AJ68" s="236"/>
      <c r="AK68" s="236"/>
      <c r="AL68" s="236"/>
      <c r="AM68" s="236"/>
      <c r="AN68" s="235">
        <f t="shared" si="0"/>
        <v>0</v>
      </c>
      <c r="AO68" s="236"/>
      <c r="AP68" s="236"/>
      <c r="AQ68" s="73" t="s">
        <v>80</v>
      </c>
      <c r="AR68" s="70"/>
      <c r="AS68" s="79">
        <v>0</v>
      </c>
      <c r="AT68" s="80">
        <f t="shared" si="1"/>
        <v>0</v>
      </c>
      <c r="AU68" s="81">
        <f>'SO 08 - Provozni soubory'!P93</f>
        <v>0</v>
      </c>
      <c r="AV68" s="80">
        <f>'SO 08 - Provozni soubory'!J35</f>
        <v>0</v>
      </c>
      <c r="AW68" s="80">
        <f>'SO 08 - Provozni soubory'!J36</f>
        <v>0</v>
      </c>
      <c r="AX68" s="80">
        <f>'SO 08 - Provozni soubory'!J37</f>
        <v>0</v>
      </c>
      <c r="AY68" s="80">
        <f>'SO 08 - Provozni soubory'!J38</f>
        <v>0</v>
      </c>
      <c r="AZ68" s="80">
        <f>'SO 08 - Provozni soubory'!F35</f>
        <v>0</v>
      </c>
      <c r="BA68" s="80">
        <f>'SO 08 - Provozni soubory'!F36</f>
        <v>0</v>
      </c>
      <c r="BB68" s="80">
        <f>'SO 08 - Provozni soubory'!F37</f>
        <v>0</v>
      </c>
      <c r="BC68" s="80">
        <f>'SO 08 - Provozni soubory'!F38</f>
        <v>0</v>
      </c>
      <c r="BD68" s="82">
        <f>'SO 08 - Provozni soubory'!F39</f>
        <v>0</v>
      </c>
      <c r="BT68" s="78" t="s">
        <v>21</v>
      </c>
      <c r="BV68" s="78" t="s">
        <v>75</v>
      </c>
      <c r="BW68" s="78" t="s">
        <v>112</v>
      </c>
      <c r="BX68" s="78" t="s">
        <v>4</v>
      </c>
      <c r="CL68" s="78" t="s">
        <v>1</v>
      </c>
      <c r="CM68" s="78" t="s">
        <v>82</v>
      </c>
    </row>
    <row r="69" spans="1:91" ht="11.25">
      <c r="B69" s="18"/>
      <c r="AR69" s="18"/>
    </row>
    <row r="70" spans="1:91" s="1" customFormat="1" ht="30" customHeight="1">
      <c r="B70" s="31"/>
      <c r="C70" s="59" t="s">
        <v>113</v>
      </c>
      <c r="AG70" s="238">
        <f>ROUND(SUM(AG71:AG74), 2)</f>
        <v>0</v>
      </c>
      <c r="AH70" s="238"/>
      <c r="AI70" s="238"/>
      <c r="AJ70" s="238"/>
      <c r="AK70" s="238"/>
      <c r="AL70" s="238"/>
      <c r="AM70" s="238"/>
      <c r="AN70" s="238">
        <f>ROUND(SUM(AN71:AN74), 2)</f>
        <v>0</v>
      </c>
      <c r="AO70" s="238"/>
      <c r="AP70" s="238"/>
      <c r="AQ70" s="83"/>
      <c r="AR70" s="31"/>
      <c r="AS70" s="54" t="s">
        <v>114</v>
      </c>
      <c r="AT70" s="55" t="s">
        <v>115</v>
      </c>
      <c r="AU70" s="55" t="s">
        <v>43</v>
      </c>
      <c r="AV70" s="56" t="s">
        <v>60</v>
      </c>
    </row>
    <row r="71" spans="1:91" s="1" customFormat="1" ht="19.899999999999999" customHeight="1">
      <c r="B71" s="31"/>
      <c r="D71" s="243" t="s">
        <v>116</v>
      </c>
      <c r="E71" s="243"/>
      <c r="F71" s="243"/>
      <c r="G71" s="243"/>
      <c r="H71" s="243"/>
      <c r="I71" s="243"/>
      <c r="J71" s="243"/>
      <c r="K71" s="243"/>
      <c r="L71" s="243"/>
      <c r="M71" s="243"/>
      <c r="N71" s="243"/>
      <c r="O71" s="243"/>
      <c r="P71" s="243"/>
      <c r="Q71" s="243"/>
      <c r="R71" s="243"/>
      <c r="S71" s="243"/>
      <c r="T71" s="243"/>
      <c r="U71" s="243"/>
      <c r="V71" s="243"/>
      <c r="W71" s="243"/>
      <c r="X71" s="243"/>
      <c r="Y71" s="243"/>
      <c r="Z71" s="243"/>
      <c r="AA71" s="243"/>
      <c r="AB71" s="243"/>
      <c r="AG71" s="241">
        <f>ROUND(AG57 * AS71, 2)</f>
        <v>0</v>
      </c>
      <c r="AH71" s="237"/>
      <c r="AI71" s="237"/>
      <c r="AJ71" s="237"/>
      <c r="AK71" s="237"/>
      <c r="AL71" s="237"/>
      <c r="AM71" s="237"/>
      <c r="AN71" s="237">
        <f>ROUND(AG71 + AV71, 2)</f>
        <v>0</v>
      </c>
      <c r="AO71" s="237"/>
      <c r="AP71" s="237"/>
      <c r="AR71" s="31"/>
      <c r="AS71" s="85">
        <v>0</v>
      </c>
      <c r="AT71" s="86" t="s">
        <v>117</v>
      </c>
      <c r="AU71" s="86" t="s">
        <v>44</v>
      </c>
      <c r="AV71" s="87">
        <f>ROUND(IF(AU71="základní",AG71*L32,IF(AU71="snížená",AG71*L33,0)), 2)</f>
        <v>0</v>
      </c>
      <c r="BV71" s="15" t="s">
        <v>118</v>
      </c>
      <c r="BY71" s="88">
        <f>IF(AU71="základní",AV71,0)</f>
        <v>0</v>
      </c>
      <c r="BZ71" s="88">
        <f>IF(AU71="snížená",AV71,0)</f>
        <v>0</v>
      </c>
      <c r="CA71" s="88">
        <v>0</v>
      </c>
      <c r="CB71" s="88">
        <v>0</v>
      </c>
      <c r="CC71" s="88">
        <v>0</v>
      </c>
      <c r="CD71" s="88">
        <f>IF(AU71="základní",AG71,0)</f>
        <v>0</v>
      </c>
      <c r="CE71" s="88">
        <f>IF(AU71="snížená",AG71,0)</f>
        <v>0</v>
      </c>
      <c r="CF71" s="88">
        <f>IF(AU71="zákl. přenesená",AG71,0)</f>
        <v>0</v>
      </c>
      <c r="CG71" s="88">
        <f>IF(AU71="sníž. přenesená",AG71,0)</f>
        <v>0</v>
      </c>
      <c r="CH71" s="88">
        <f>IF(AU71="nulová",AG71,0)</f>
        <v>0</v>
      </c>
      <c r="CI71" s="15">
        <f>IF(AU71="základní",1,IF(AU71="snížená",2,IF(AU71="zákl. přenesená",4,IF(AU71="sníž. přenesená",5,3))))</f>
        <v>1</v>
      </c>
      <c r="CJ71" s="15">
        <f>IF(AT71="stavební čast",1,IF(AT71="investiční čast",2,3))</f>
        <v>1</v>
      </c>
      <c r="CK71" s="15" t="str">
        <f>IF(D71="Vyplň vlastní","","x")</f>
        <v>x</v>
      </c>
    </row>
    <row r="72" spans="1:91" s="1" customFormat="1" ht="19.899999999999999" customHeight="1">
      <c r="B72" s="31"/>
      <c r="D72" s="242" t="s">
        <v>119</v>
      </c>
      <c r="E72" s="243"/>
      <c r="F72" s="243"/>
      <c r="G72" s="243"/>
      <c r="H72" s="243"/>
      <c r="I72" s="243"/>
      <c r="J72" s="243"/>
      <c r="K72" s="243"/>
      <c r="L72" s="243"/>
      <c r="M72" s="243"/>
      <c r="N72" s="243"/>
      <c r="O72" s="243"/>
      <c r="P72" s="243"/>
      <c r="Q72" s="243"/>
      <c r="R72" s="243"/>
      <c r="S72" s="243"/>
      <c r="T72" s="243"/>
      <c r="U72" s="243"/>
      <c r="V72" s="243"/>
      <c r="W72" s="243"/>
      <c r="X72" s="243"/>
      <c r="Y72" s="243"/>
      <c r="Z72" s="243"/>
      <c r="AA72" s="243"/>
      <c r="AB72" s="243"/>
      <c r="AG72" s="241">
        <f>ROUND(AG57 * AS72, 2)</f>
        <v>0</v>
      </c>
      <c r="AH72" s="237"/>
      <c r="AI72" s="237"/>
      <c r="AJ72" s="237"/>
      <c r="AK72" s="237"/>
      <c r="AL72" s="237"/>
      <c r="AM72" s="237"/>
      <c r="AN72" s="237">
        <f>ROUND(AG72 + AV72, 2)</f>
        <v>0</v>
      </c>
      <c r="AO72" s="237"/>
      <c r="AP72" s="237"/>
      <c r="AR72" s="31"/>
      <c r="AS72" s="85">
        <v>0</v>
      </c>
      <c r="AT72" s="86" t="s">
        <v>117</v>
      </c>
      <c r="AU72" s="86" t="s">
        <v>44</v>
      </c>
      <c r="AV72" s="87">
        <f>ROUND(IF(AU72="základní",AG72*L32,IF(AU72="snížená",AG72*L33,0)), 2)</f>
        <v>0</v>
      </c>
      <c r="BV72" s="15" t="s">
        <v>120</v>
      </c>
      <c r="BY72" s="88">
        <f>IF(AU72="základní",AV72,0)</f>
        <v>0</v>
      </c>
      <c r="BZ72" s="88">
        <f>IF(AU72="snížená",AV72,0)</f>
        <v>0</v>
      </c>
      <c r="CA72" s="88">
        <v>0</v>
      </c>
      <c r="CB72" s="88">
        <v>0</v>
      </c>
      <c r="CC72" s="88">
        <v>0</v>
      </c>
      <c r="CD72" s="88">
        <f>IF(AU72="základní",AG72,0)</f>
        <v>0</v>
      </c>
      <c r="CE72" s="88">
        <f>IF(AU72="snížená",AG72,0)</f>
        <v>0</v>
      </c>
      <c r="CF72" s="88">
        <f>IF(AU72="zákl. přenesená",AG72,0)</f>
        <v>0</v>
      </c>
      <c r="CG72" s="88">
        <f>IF(AU72="sníž. přenesená",AG72,0)</f>
        <v>0</v>
      </c>
      <c r="CH72" s="88">
        <f>IF(AU72="nulová",AG72,0)</f>
        <v>0</v>
      </c>
      <c r="CI72" s="15">
        <f>IF(AU72="základní",1,IF(AU72="snížená",2,IF(AU72="zákl. přenesená",4,IF(AU72="sníž. přenesená",5,3))))</f>
        <v>1</v>
      </c>
      <c r="CJ72" s="15">
        <f>IF(AT72="stavební čast",1,IF(AT72="investiční čast",2,3))</f>
        <v>1</v>
      </c>
      <c r="CK72" s="15" t="str">
        <f>IF(D72="Vyplň vlastní","","x")</f>
        <v/>
      </c>
    </row>
    <row r="73" spans="1:91" s="1" customFormat="1" ht="19.899999999999999" customHeight="1">
      <c r="B73" s="31"/>
      <c r="D73" s="242" t="s">
        <v>119</v>
      </c>
      <c r="E73" s="243"/>
      <c r="F73" s="243"/>
      <c r="G73" s="243"/>
      <c r="H73" s="243"/>
      <c r="I73" s="243"/>
      <c r="J73" s="243"/>
      <c r="K73" s="243"/>
      <c r="L73" s="243"/>
      <c r="M73" s="243"/>
      <c r="N73" s="243"/>
      <c r="O73" s="243"/>
      <c r="P73" s="243"/>
      <c r="Q73" s="243"/>
      <c r="R73" s="243"/>
      <c r="S73" s="243"/>
      <c r="T73" s="243"/>
      <c r="U73" s="243"/>
      <c r="V73" s="243"/>
      <c r="W73" s="243"/>
      <c r="X73" s="243"/>
      <c r="Y73" s="243"/>
      <c r="Z73" s="243"/>
      <c r="AA73" s="243"/>
      <c r="AB73" s="243"/>
      <c r="AG73" s="241">
        <f>ROUND(AG57 * AS73, 2)</f>
        <v>0</v>
      </c>
      <c r="AH73" s="237"/>
      <c r="AI73" s="237"/>
      <c r="AJ73" s="237"/>
      <c r="AK73" s="237"/>
      <c r="AL73" s="237"/>
      <c r="AM73" s="237"/>
      <c r="AN73" s="237">
        <f>ROUND(AG73 + AV73, 2)</f>
        <v>0</v>
      </c>
      <c r="AO73" s="237"/>
      <c r="AP73" s="237"/>
      <c r="AR73" s="31"/>
      <c r="AS73" s="85">
        <v>0</v>
      </c>
      <c r="AT73" s="86" t="s">
        <v>117</v>
      </c>
      <c r="AU73" s="86" t="s">
        <v>44</v>
      </c>
      <c r="AV73" s="87">
        <f>ROUND(IF(AU73="základní",AG73*L32,IF(AU73="snížená",AG73*L33,0)), 2)</f>
        <v>0</v>
      </c>
      <c r="BV73" s="15" t="s">
        <v>120</v>
      </c>
      <c r="BY73" s="88">
        <f>IF(AU73="základní",AV73,0)</f>
        <v>0</v>
      </c>
      <c r="BZ73" s="88">
        <f>IF(AU73="snížená",AV73,0)</f>
        <v>0</v>
      </c>
      <c r="CA73" s="88">
        <v>0</v>
      </c>
      <c r="CB73" s="88">
        <v>0</v>
      </c>
      <c r="CC73" s="88">
        <v>0</v>
      </c>
      <c r="CD73" s="88">
        <f>IF(AU73="základní",AG73,0)</f>
        <v>0</v>
      </c>
      <c r="CE73" s="88">
        <f>IF(AU73="snížená",AG73,0)</f>
        <v>0</v>
      </c>
      <c r="CF73" s="88">
        <f>IF(AU73="zákl. přenesená",AG73,0)</f>
        <v>0</v>
      </c>
      <c r="CG73" s="88">
        <f>IF(AU73="sníž. přenesená",AG73,0)</f>
        <v>0</v>
      </c>
      <c r="CH73" s="88">
        <f>IF(AU73="nulová",AG73,0)</f>
        <v>0</v>
      </c>
      <c r="CI73" s="15">
        <f>IF(AU73="základní",1,IF(AU73="snížená",2,IF(AU73="zákl. přenesená",4,IF(AU73="sníž. přenesená",5,3))))</f>
        <v>1</v>
      </c>
      <c r="CJ73" s="15">
        <f>IF(AT73="stavební čast",1,IF(AT73="investiční čast",2,3))</f>
        <v>1</v>
      </c>
      <c r="CK73" s="15" t="str">
        <f>IF(D73="Vyplň vlastní","","x")</f>
        <v/>
      </c>
    </row>
    <row r="74" spans="1:91" s="1" customFormat="1" ht="19.899999999999999" customHeight="1">
      <c r="B74" s="31"/>
      <c r="D74" s="242" t="s">
        <v>119</v>
      </c>
      <c r="E74" s="243"/>
      <c r="F74" s="243"/>
      <c r="G74" s="243"/>
      <c r="H74" s="243"/>
      <c r="I74" s="243"/>
      <c r="J74" s="243"/>
      <c r="K74" s="243"/>
      <c r="L74" s="243"/>
      <c r="M74" s="243"/>
      <c r="N74" s="243"/>
      <c r="O74" s="243"/>
      <c r="P74" s="243"/>
      <c r="Q74" s="243"/>
      <c r="R74" s="243"/>
      <c r="S74" s="243"/>
      <c r="T74" s="243"/>
      <c r="U74" s="243"/>
      <c r="V74" s="243"/>
      <c r="W74" s="243"/>
      <c r="X74" s="243"/>
      <c r="Y74" s="243"/>
      <c r="Z74" s="243"/>
      <c r="AA74" s="243"/>
      <c r="AB74" s="243"/>
      <c r="AG74" s="241">
        <f>ROUND(AG57 * AS74, 2)</f>
        <v>0</v>
      </c>
      <c r="AH74" s="237"/>
      <c r="AI74" s="237"/>
      <c r="AJ74" s="237"/>
      <c r="AK74" s="237"/>
      <c r="AL74" s="237"/>
      <c r="AM74" s="237"/>
      <c r="AN74" s="237">
        <f>ROUND(AG74 + AV74, 2)</f>
        <v>0</v>
      </c>
      <c r="AO74" s="237"/>
      <c r="AP74" s="237"/>
      <c r="AR74" s="31"/>
      <c r="AS74" s="89">
        <v>0</v>
      </c>
      <c r="AT74" s="90" t="s">
        <v>117</v>
      </c>
      <c r="AU74" s="90" t="s">
        <v>44</v>
      </c>
      <c r="AV74" s="91">
        <f>ROUND(IF(AU74="základní",AG74*L32,IF(AU74="snížená",AG74*L33,0)), 2)</f>
        <v>0</v>
      </c>
      <c r="BV74" s="15" t="s">
        <v>120</v>
      </c>
      <c r="BY74" s="88">
        <f>IF(AU74="základní",AV74,0)</f>
        <v>0</v>
      </c>
      <c r="BZ74" s="88">
        <f>IF(AU74="snížená",AV74,0)</f>
        <v>0</v>
      </c>
      <c r="CA74" s="88">
        <v>0</v>
      </c>
      <c r="CB74" s="88">
        <v>0</v>
      </c>
      <c r="CC74" s="88">
        <v>0</v>
      </c>
      <c r="CD74" s="88">
        <f>IF(AU74="základní",AG74,0)</f>
        <v>0</v>
      </c>
      <c r="CE74" s="88">
        <f>IF(AU74="snížená",AG74,0)</f>
        <v>0</v>
      </c>
      <c r="CF74" s="88">
        <f>IF(AU74="zákl. přenesená",AG74,0)</f>
        <v>0</v>
      </c>
      <c r="CG74" s="88">
        <f>IF(AU74="sníž. přenesená",AG74,0)</f>
        <v>0</v>
      </c>
      <c r="CH74" s="88">
        <f>IF(AU74="nulová",AG74,0)</f>
        <v>0</v>
      </c>
      <c r="CI74" s="15">
        <f>IF(AU74="základní",1,IF(AU74="snížená",2,IF(AU74="zákl. přenesená",4,IF(AU74="sníž. přenesená",5,3))))</f>
        <v>1</v>
      </c>
      <c r="CJ74" s="15">
        <f>IF(AT74="stavební čast",1,IF(AT74="investiční čast",2,3))</f>
        <v>1</v>
      </c>
      <c r="CK74" s="15" t="str">
        <f>IF(D74="Vyplň vlastní","","x")</f>
        <v/>
      </c>
    </row>
    <row r="75" spans="1:91" s="1" customFormat="1" ht="10.9" customHeight="1">
      <c r="B75" s="31"/>
      <c r="AR75" s="31"/>
    </row>
    <row r="76" spans="1:91" s="1" customFormat="1" ht="30" customHeight="1">
      <c r="B76" s="31"/>
      <c r="C76" s="92" t="s">
        <v>121</v>
      </c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  <c r="W76" s="93"/>
      <c r="X76" s="93"/>
      <c r="Y76" s="93"/>
      <c r="Z76" s="93"/>
      <c r="AA76" s="93"/>
      <c r="AB76" s="93"/>
      <c r="AC76" s="93"/>
      <c r="AD76" s="93"/>
      <c r="AE76" s="93"/>
      <c r="AF76" s="93"/>
      <c r="AG76" s="239">
        <f>ROUND(AG57 + AG70, 2)</f>
        <v>0</v>
      </c>
      <c r="AH76" s="239"/>
      <c r="AI76" s="239"/>
      <c r="AJ76" s="239"/>
      <c r="AK76" s="239"/>
      <c r="AL76" s="239"/>
      <c r="AM76" s="239"/>
      <c r="AN76" s="239">
        <f>ROUND(AN57 + AN70, 2)</f>
        <v>0</v>
      </c>
      <c r="AO76" s="239"/>
      <c r="AP76" s="239"/>
      <c r="AQ76" s="93"/>
      <c r="AR76" s="31"/>
    </row>
    <row r="77" spans="1:91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31"/>
    </row>
  </sheetData>
  <mergeCells count="100">
    <mergeCell ref="J65:AF65"/>
    <mergeCell ref="J66:AF66"/>
    <mergeCell ref="J67:AF67"/>
    <mergeCell ref="J68:AF68"/>
    <mergeCell ref="AR2:BE2"/>
    <mergeCell ref="BE5:BE34"/>
    <mergeCell ref="J60:AF60"/>
    <mergeCell ref="J61:AF61"/>
    <mergeCell ref="J62:AF62"/>
    <mergeCell ref="J63:AF63"/>
    <mergeCell ref="J64:AF64"/>
    <mergeCell ref="AN57:AP57"/>
    <mergeCell ref="C55:G55"/>
    <mergeCell ref="I55:AF55"/>
    <mergeCell ref="J58:AF58"/>
    <mergeCell ref="J59:AF59"/>
    <mergeCell ref="D72:AB72"/>
    <mergeCell ref="D73:AB73"/>
    <mergeCell ref="AN55:AP55"/>
    <mergeCell ref="AG55:AM55"/>
    <mergeCell ref="AN58:AP58"/>
    <mergeCell ref="AG58:AM58"/>
    <mergeCell ref="AN59:AP59"/>
    <mergeCell ref="AG59:AM59"/>
    <mergeCell ref="AN60:AP60"/>
    <mergeCell ref="AG60:AM60"/>
    <mergeCell ref="AG61:AM61"/>
    <mergeCell ref="AG62:AM62"/>
    <mergeCell ref="AG63:AM63"/>
    <mergeCell ref="AG64:AM64"/>
    <mergeCell ref="AG65:AM65"/>
    <mergeCell ref="AG57:AM57"/>
    <mergeCell ref="D63:H63"/>
    <mergeCell ref="D64:H64"/>
    <mergeCell ref="D66:H66"/>
    <mergeCell ref="D67:H67"/>
    <mergeCell ref="D68:H68"/>
    <mergeCell ref="D58:H58"/>
    <mergeCell ref="D59:H59"/>
    <mergeCell ref="D60:H60"/>
    <mergeCell ref="D61:H61"/>
    <mergeCell ref="D62:H62"/>
    <mergeCell ref="AN73:AP73"/>
    <mergeCell ref="AN74:AP74"/>
    <mergeCell ref="AN70:AP70"/>
    <mergeCell ref="AN76:AP76"/>
    <mergeCell ref="D65:H65"/>
    <mergeCell ref="AG67:AM67"/>
    <mergeCell ref="AG66:AM66"/>
    <mergeCell ref="AG68:AM68"/>
    <mergeCell ref="AG71:AM71"/>
    <mergeCell ref="AG72:AM72"/>
    <mergeCell ref="AG73:AM73"/>
    <mergeCell ref="AG74:AM74"/>
    <mergeCell ref="AG70:AM70"/>
    <mergeCell ref="AG76:AM76"/>
    <mergeCell ref="D74:AB74"/>
    <mergeCell ref="D71:AB71"/>
    <mergeCell ref="AN66:AP66"/>
    <mergeCell ref="AN67:AP67"/>
    <mergeCell ref="AN68:AP68"/>
    <mergeCell ref="AN71:AP71"/>
    <mergeCell ref="AN72:AP72"/>
    <mergeCell ref="AN64:AP64"/>
    <mergeCell ref="AN61:AP61"/>
    <mergeCell ref="AN62:AP62"/>
    <mergeCell ref="AN63:AP63"/>
    <mergeCell ref="AN65:AP65"/>
    <mergeCell ref="L32:P32"/>
    <mergeCell ref="L33:P33"/>
    <mergeCell ref="L34:P34"/>
    <mergeCell ref="L35:P35"/>
    <mergeCell ref="L36:P36"/>
    <mergeCell ref="K5:AO5"/>
    <mergeCell ref="K6:AO6"/>
    <mergeCell ref="E14:AJ14"/>
    <mergeCell ref="E23:AN23"/>
    <mergeCell ref="L31:P31"/>
    <mergeCell ref="W31:AE31"/>
    <mergeCell ref="AK31:AO31"/>
    <mergeCell ref="AS52:AT54"/>
    <mergeCell ref="AM53:AP53"/>
    <mergeCell ref="L48:AO48"/>
    <mergeCell ref="AM50:AN50"/>
    <mergeCell ref="AM52:AP52"/>
    <mergeCell ref="X38:AB38"/>
    <mergeCell ref="W33:AE33"/>
    <mergeCell ref="AK26:AO26"/>
    <mergeCell ref="AK27:AO27"/>
    <mergeCell ref="AK29:AO29"/>
    <mergeCell ref="W32:AE32"/>
    <mergeCell ref="AK32:AO32"/>
    <mergeCell ref="AK33:AO33"/>
    <mergeCell ref="W34:AE34"/>
    <mergeCell ref="AK34:AO34"/>
    <mergeCell ref="W35:AE35"/>
    <mergeCell ref="AK35:AO35"/>
    <mergeCell ref="W36:AE36"/>
    <mergeCell ref="AK36:AO36"/>
    <mergeCell ref="AK38:AO38"/>
  </mergeCells>
  <dataValidations count="2">
    <dataValidation type="list" allowBlank="1" showInputMessage="1" showErrorMessage="1" error="Povoleny jsou hodnoty základní, snížená, zákl. přenesená, sníž. přenesená, nulová." sqref="AU70:AU74" xr:uid="{00000000-0002-0000-0000-000000000000}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70:AT74" xr:uid="{00000000-0002-0000-0000-000001000000}">
      <formula1>"stavební čast, technologická čast, investiční čast"</formula1>
    </dataValidation>
  </dataValidations>
  <hyperlinks>
    <hyperlink ref="A58" location="'SO 01 - HTU'!C2" display="/" xr:uid="{00000000-0004-0000-0000-000000000000}"/>
    <hyperlink ref="A59" location="'SO 02 - Zpevněne plochy a...'!C2" display="/" xr:uid="{00000000-0004-0000-0000-000001000000}"/>
    <hyperlink ref="A60" location="'SO 03 - Kancelářská bunka'!C2" display="/" xr:uid="{00000000-0004-0000-0000-000002000000}"/>
    <hyperlink ref="A61" location="'SO 04-01 - Vodovodni prip...'!C2" display="/" xr:uid="{00000000-0004-0000-0000-000003000000}"/>
    <hyperlink ref="A62" location="'SO 04-02 - Kanalizacni  p...'!C2" display="/" xr:uid="{00000000-0004-0000-0000-000004000000}"/>
    <hyperlink ref="A63" location="'SO 04-03 - Odvodneni zpev...'!C2" display="/" xr:uid="{00000000-0004-0000-0000-000005000000}"/>
    <hyperlink ref="A64" location="'SO 04-04 - Pripojka NN'!C2" display="/" xr:uid="{00000000-0004-0000-0000-000006000000}"/>
    <hyperlink ref="A65" location="'SO 05 - Osvětlení areálu'!C2" display="/" xr:uid="{00000000-0004-0000-0000-000007000000}"/>
    <hyperlink ref="A66" location="'SO 06 - Oplocení areálu'!C2" display="/" xr:uid="{00000000-0004-0000-0000-000008000000}"/>
    <hyperlink ref="A67" location="'SO 07 - KTU'!C2" display="/" xr:uid="{00000000-0004-0000-0000-000009000000}"/>
    <hyperlink ref="A68" location="'SO 08 - Provozni soubory'!C2" display="/" xr:uid="{00000000-0004-0000-0000-00000A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2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0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5" t="s">
        <v>106</v>
      </c>
    </row>
    <row r="3" spans="2:46" ht="6.95" customHeight="1">
      <c r="B3" s="16"/>
      <c r="C3" s="17"/>
      <c r="D3" s="17"/>
      <c r="E3" s="17"/>
      <c r="F3" s="17"/>
      <c r="G3" s="17"/>
      <c r="H3" s="17"/>
      <c r="I3" s="96"/>
      <c r="J3" s="17"/>
      <c r="K3" s="17"/>
      <c r="L3" s="18"/>
      <c r="AT3" s="15" t="s">
        <v>82</v>
      </c>
    </row>
    <row r="4" spans="2:46" ht="24.95" customHeight="1">
      <c r="B4" s="18"/>
      <c r="D4" s="19" t="s">
        <v>122</v>
      </c>
      <c r="L4" s="18"/>
      <c r="M4" s="20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4" t="s">
        <v>16</v>
      </c>
      <c r="L6" s="18"/>
    </row>
    <row r="7" spans="2:46" ht="16.5" customHeight="1">
      <c r="B7" s="18"/>
      <c r="E7" s="253" t="str">
        <f>'Rekapitulace stavby'!K6</f>
        <v>PP-Sběrné středisko odpadů Sochorova</v>
      </c>
      <c r="F7" s="254"/>
      <c r="G7" s="254"/>
      <c r="H7" s="254"/>
      <c r="L7" s="18"/>
    </row>
    <row r="8" spans="2:46" s="1" customFormat="1" ht="12" customHeight="1">
      <c r="B8" s="31"/>
      <c r="D8" s="24" t="s">
        <v>123</v>
      </c>
      <c r="I8" s="97"/>
      <c r="L8" s="31"/>
    </row>
    <row r="9" spans="2:46" s="1" customFormat="1" ht="36.950000000000003" customHeight="1">
      <c r="B9" s="31"/>
      <c r="E9" s="225" t="s">
        <v>801</v>
      </c>
      <c r="F9" s="224"/>
      <c r="G9" s="224"/>
      <c r="H9" s="224"/>
      <c r="I9" s="97"/>
      <c r="L9" s="31"/>
    </row>
    <row r="10" spans="2:46" s="1" customFormat="1" ht="11.25">
      <c r="B10" s="31"/>
      <c r="I10" s="97"/>
      <c r="L10" s="31"/>
    </row>
    <row r="11" spans="2:46" s="1" customFormat="1" ht="12" customHeight="1">
      <c r="B11" s="31"/>
      <c r="D11" s="24" t="s">
        <v>19</v>
      </c>
      <c r="F11" s="15" t="s">
        <v>1</v>
      </c>
      <c r="I11" s="98" t="s">
        <v>20</v>
      </c>
      <c r="J11" s="15" t="s">
        <v>1</v>
      </c>
      <c r="L11" s="31"/>
    </row>
    <row r="12" spans="2:46" s="1" customFormat="1" ht="12" customHeight="1">
      <c r="B12" s="31"/>
      <c r="D12" s="24" t="s">
        <v>22</v>
      </c>
      <c r="F12" s="15" t="s">
        <v>23</v>
      </c>
      <c r="I12" s="98" t="s">
        <v>24</v>
      </c>
      <c r="J12" s="47" t="str">
        <f>'Rekapitulace stavby'!AN8</f>
        <v>10. 10. 2019</v>
      </c>
      <c r="L12" s="31"/>
    </row>
    <row r="13" spans="2:46" s="1" customFormat="1" ht="10.9" customHeight="1">
      <c r="B13" s="31"/>
      <c r="I13" s="97"/>
      <c r="L13" s="31"/>
    </row>
    <row r="14" spans="2:46" s="1" customFormat="1" ht="12" customHeight="1">
      <c r="B14" s="31"/>
      <c r="D14" s="24" t="s">
        <v>28</v>
      </c>
      <c r="I14" s="98" t="s">
        <v>29</v>
      </c>
      <c r="J14" s="15" t="str">
        <f>IF('Rekapitulace stavby'!AN10="","",'Rekapitulace stavby'!AN10)</f>
        <v/>
      </c>
      <c r="L14" s="31"/>
    </row>
    <row r="15" spans="2:46" s="1" customFormat="1" ht="18" customHeight="1">
      <c r="B15" s="31"/>
      <c r="E15" s="15" t="str">
        <f>IF('Rekapitulace stavby'!E11="","",'Rekapitulace stavby'!E11)</f>
        <v xml:space="preserve"> </v>
      </c>
      <c r="I15" s="98" t="s">
        <v>30</v>
      </c>
      <c r="J15" s="15" t="str">
        <f>IF('Rekapitulace stavby'!AN11="","",'Rekapitulace stavby'!AN11)</f>
        <v/>
      </c>
      <c r="L15" s="31"/>
    </row>
    <row r="16" spans="2:46" s="1" customFormat="1" ht="6.95" customHeight="1">
      <c r="B16" s="31"/>
      <c r="I16" s="97"/>
      <c r="L16" s="31"/>
    </row>
    <row r="17" spans="2:12" s="1" customFormat="1" ht="12" customHeight="1">
      <c r="B17" s="31"/>
      <c r="D17" s="24" t="s">
        <v>31</v>
      </c>
      <c r="I17" s="98" t="s">
        <v>29</v>
      </c>
      <c r="J17" s="25" t="str">
        <f>'Rekapitulace stavby'!AN13</f>
        <v>Vyplň údaj</v>
      </c>
      <c r="L17" s="31"/>
    </row>
    <row r="18" spans="2:12" s="1" customFormat="1" ht="18" customHeight="1">
      <c r="B18" s="31"/>
      <c r="E18" s="255" t="str">
        <f>'Rekapitulace stavby'!E14</f>
        <v>Vyplň údaj</v>
      </c>
      <c r="F18" s="228"/>
      <c r="G18" s="228"/>
      <c r="H18" s="228"/>
      <c r="I18" s="98" t="s">
        <v>30</v>
      </c>
      <c r="J18" s="25" t="str">
        <f>'Rekapitulace stavby'!AN14</f>
        <v>Vyplň údaj</v>
      </c>
      <c r="L18" s="31"/>
    </row>
    <row r="19" spans="2:12" s="1" customFormat="1" ht="6.95" customHeight="1">
      <c r="B19" s="31"/>
      <c r="I19" s="97"/>
      <c r="L19" s="31"/>
    </row>
    <row r="20" spans="2:12" s="1" customFormat="1" ht="12" customHeight="1">
      <c r="B20" s="31"/>
      <c r="D20" s="24" t="s">
        <v>33</v>
      </c>
      <c r="I20" s="98" t="s">
        <v>29</v>
      </c>
      <c r="J20" s="15" t="str">
        <f>IF('Rekapitulace stavby'!AN16="","",'Rekapitulace stavby'!AN16)</f>
        <v/>
      </c>
      <c r="L20" s="31"/>
    </row>
    <row r="21" spans="2:12" s="1" customFormat="1" ht="18" customHeight="1">
      <c r="B21" s="31"/>
      <c r="E21" s="15" t="str">
        <f>IF('Rekapitulace stavby'!E17="","",'Rekapitulace stavby'!E17)</f>
        <v xml:space="preserve"> </v>
      </c>
      <c r="I21" s="98" t="s">
        <v>30</v>
      </c>
      <c r="J21" s="15" t="str">
        <f>IF('Rekapitulace stavby'!AN17="","",'Rekapitulace stavby'!AN17)</f>
        <v/>
      </c>
      <c r="L21" s="31"/>
    </row>
    <row r="22" spans="2:12" s="1" customFormat="1" ht="6.95" customHeight="1">
      <c r="B22" s="31"/>
      <c r="I22" s="97"/>
      <c r="L22" s="31"/>
    </row>
    <row r="23" spans="2:12" s="1" customFormat="1" ht="12" customHeight="1">
      <c r="B23" s="31"/>
      <c r="D23" s="24" t="s">
        <v>35</v>
      </c>
      <c r="I23" s="98" t="s">
        <v>29</v>
      </c>
      <c r="J23" s="15" t="str">
        <f>IF('Rekapitulace stavby'!AN19="","",'Rekapitulace stavby'!AN19)</f>
        <v/>
      </c>
      <c r="L23" s="31"/>
    </row>
    <row r="24" spans="2:12" s="1" customFormat="1" ht="18" customHeight="1">
      <c r="B24" s="31"/>
      <c r="E24" s="15" t="str">
        <f>IF('Rekapitulace stavby'!E20="","",'Rekapitulace stavby'!E20)</f>
        <v xml:space="preserve"> </v>
      </c>
      <c r="I24" s="98" t="s">
        <v>30</v>
      </c>
      <c r="J24" s="15" t="str">
        <f>IF('Rekapitulace stavby'!AN20="","",'Rekapitulace stavby'!AN20)</f>
        <v/>
      </c>
      <c r="L24" s="31"/>
    </row>
    <row r="25" spans="2:12" s="1" customFormat="1" ht="6.95" customHeight="1">
      <c r="B25" s="31"/>
      <c r="I25" s="97"/>
      <c r="L25" s="31"/>
    </row>
    <row r="26" spans="2:12" s="1" customFormat="1" ht="12" customHeight="1">
      <c r="B26" s="31"/>
      <c r="D26" s="24" t="s">
        <v>36</v>
      </c>
      <c r="I26" s="97"/>
      <c r="L26" s="31"/>
    </row>
    <row r="27" spans="2:12" s="6" customFormat="1" ht="16.5" customHeight="1">
      <c r="B27" s="99"/>
      <c r="E27" s="232" t="s">
        <v>1</v>
      </c>
      <c r="F27" s="232"/>
      <c r="G27" s="232"/>
      <c r="H27" s="232"/>
      <c r="I27" s="100"/>
      <c r="L27" s="99"/>
    </row>
    <row r="28" spans="2:12" s="1" customFormat="1" ht="6.95" customHeight="1">
      <c r="B28" s="31"/>
      <c r="I28" s="97"/>
      <c r="L28" s="31"/>
    </row>
    <row r="29" spans="2:12" s="1" customFormat="1" ht="6.95" customHeight="1">
      <c r="B29" s="31"/>
      <c r="D29" s="48"/>
      <c r="E29" s="48"/>
      <c r="F29" s="48"/>
      <c r="G29" s="48"/>
      <c r="H29" s="48"/>
      <c r="I29" s="101"/>
      <c r="J29" s="48"/>
      <c r="K29" s="48"/>
      <c r="L29" s="31"/>
    </row>
    <row r="30" spans="2:12" s="1" customFormat="1" ht="14.45" customHeight="1">
      <c r="B30" s="31"/>
      <c r="D30" s="102" t="s">
        <v>125</v>
      </c>
      <c r="I30" s="97"/>
      <c r="J30" s="30">
        <f>J61</f>
        <v>0</v>
      </c>
      <c r="L30" s="31"/>
    </row>
    <row r="31" spans="2:12" s="1" customFormat="1" ht="14.45" customHeight="1">
      <c r="B31" s="31"/>
      <c r="D31" s="29" t="s">
        <v>116</v>
      </c>
      <c r="I31" s="97"/>
      <c r="J31" s="30">
        <f>J71</f>
        <v>0</v>
      </c>
      <c r="L31" s="31"/>
    </row>
    <row r="32" spans="2:12" s="1" customFormat="1" ht="25.35" customHeight="1">
      <c r="B32" s="31"/>
      <c r="D32" s="103" t="s">
        <v>39</v>
      </c>
      <c r="I32" s="97"/>
      <c r="J32" s="61">
        <f>ROUND(J30 + J31, 2)</f>
        <v>0</v>
      </c>
      <c r="L32" s="31"/>
    </row>
    <row r="33" spans="2:12" s="1" customFormat="1" ht="6.95" customHeight="1">
      <c r="B33" s="31"/>
      <c r="D33" s="48"/>
      <c r="E33" s="48"/>
      <c r="F33" s="48"/>
      <c r="G33" s="48"/>
      <c r="H33" s="48"/>
      <c r="I33" s="101"/>
      <c r="J33" s="48"/>
      <c r="K33" s="48"/>
      <c r="L33" s="31"/>
    </row>
    <row r="34" spans="2:12" s="1" customFormat="1" ht="14.45" customHeight="1">
      <c r="B34" s="31"/>
      <c r="F34" s="34" t="s">
        <v>41</v>
      </c>
      <c r="I34" s="104" t="s">
        <v>40</v>
      </c>
      <c r="J34" s="34" t="s">
        <v>42</v>
      </c>
      <c r="L34" s="31"/>
    </row>
    <row r="35" spans="2:12" s="1" customFormat="1" ht="14.45" customHeight="1">
      <c r="B35" s="31"/>
      <c r="D35" s="24" t="s">
        <v>43</v>
      </c>
      <c r="E35" s="24" t="s">
        <v>44</v>
      </c>
      <c r="F35" s="105">
        <f>ROUND((SUM(BE71:BE78) + SUM(BE98:BE124)),  2)</f>
        <v>0</v>
      </c>
      <c r="I35" s="106">
        <v>0.21</v>
      </c>
      <c r="J35" s="105">
        <f>ROUND(((SUM(BE71:BE78) + SUM(BE98:BE124))*I35),  2)</f>
        <v>0</v>
      </c>
      <c r="L35" s="31"/>
    </row>
    <row r="36" spans="2:12" s="1" customFormat="1" ht="14.45" customHeight="1">
      <c r="B36" s="31"/>
      <c r="E36" s="24" t="s">
        <v>45</v>
      </c>
      <c r="F36" s="105">
        <f>ROUND((SUM(BF71:BF78) + SUM(BF98:BF124)),  2)</f>
        <v>0</v>
      </c>
      <c r="I36" s="106">
        <v>0.15</v>
      </c>
      <c r="J36" s="105">
        <f>ROUND(((SUM(BF71:BF78) + SUM(BF98:BF124))*I36),  2)</f>
        <v>0</v>
      </c>
      <c r="L36" s="31"/>
    </row>
    <row r="37" spans="2:12" s="1" customFormat="1" ht="14.45" hidden="1" customHeight="1">
      <c r="B37" s="31"/>
      <c r="E37" s="24" t="s">
        <v>46</v>
      </c>
      <c r="F37" s="105">
        <f>ROUND((SUM(BG71:BG78) + SUM(BG98:BG124)),  2)</f>
        <v>0</v>
      </c>
      <c r="I37" s="106">
        <v>0.21</v>
      </c>
      <c r="J37" s="105">
        <f>0</f>
        <v>0</v>
      </c>
      <c r="L37" s="31"/>
    </row>
    <row r="38" spans="2:12" s="1" customFormat="1" ht="14.45" hidden="1" customHeight="1">
      <c r="B38" s="31"/>
      <c r="E38" s="24" t="s">
        <v>47</v>
      </c>
      <c r="F38" s="105">
        <f>ROUND((SUM(BH71:BH78) + SUM(BH98:BH124)),  2)</f>
        <v>0</v>
      </c>
      <c r="I38" s="106">
        <v>0.15</v>
      </c>
      <c r="J38" s="105">
        <f>0</f>
        <v>0</v>
      </c>
      <c r="L38" s="31"/>
    </row>
    <row r="39" spans="2:12" s="1" customFormat="1" ht="14.45" hidden="1" customHeight="1">
      <c r="B39" s="31"/>
      <c r="E39" s="24" t="s">
        <v>48</v>
      </c>
      <c r="F39" s="105">
        <f>ROUND((SUM(BI71:BI78) + SUM(BI98:BI124)),  2)</f>
        <v>0</v>
      </c>
      <c r="I39" s="106">
        <v>0</v>
      </c>
      <c r="J39" s="105">
        <f>0</f>
        <v>0</v>
      </c>
      <c r="L39" s="31"/>
    </row>
    <row r="40" spans="2:12" s="1" customFormat="1" ht="6.95" customHeight="1">
      <c r="B40" s="31"/>
      <c r="I40" s="97"/>
      <c r="L40" s="31"/>
    </row>
    <row r="41" spans="2:12" s="1" customFormat="1" ht="25.35" customHeight="1">
      <c r="B41" s="31"/>
      <c r="C41" s="93"/>
      <c r="D41" s="107" t="s">
        <v>49</v>
      </c>
      <c r="E41" s="52"/>
      <c r="F41" s="52"/>
      <c r="G41" s="108" t="s">
        <v>50</v>
      </c>
      <c r="H41" s="109" t="s">
        <v>51</v>
      </c>
      <c r="I41" s="110"/>
      <c r="J41" s="111">
        <f>SUM(J32:J39)</f>
        <v>0</v>
      </c>
      <c r="K41" s="112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113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114"/>
      <c r="J46" s="43"/>
      <c r="K46" s="43"/>
      <c r="L46" s="31"/>
    </row>
    <row r="47" spans="2:12" s="1" customFormat="1" ht="24.95" customHeight="1">
      <c r="B47" s="31"/>
      <c r="C47" s="19" t="s">
        <v>126</v>
      </c>
      <c r="I47" s="97"/>
      <c r="L47" s="31"/>
    </row>
    <row r="48" spans="2:12" s="1" customFormat="1" ht="6.95" customHeight="1">
      <c r="B48" s="31"/>
      <c r="I48" s="97"/>
      <c r="L48" s="31"/>
    </row>
    <row r="49" spans="2:47" s="1" customFormat="1" ht="12" customHeight="1">
      <c r="B49" s="31"/>
      <c r="C49" s="24" t="s">
        <v>16</v>
      </c>
      <c r="I49" s="97"/>
      <c r="L49" s="31"/>
    </row>
    <row r="50" spans="2:47" s="1" customFormat="1" ht="16.5" customHeight="1">
      <c r="B50" s="31"/>
      <c r="E50" s="253" t="str">
        <f>E7</f>
        <v>PP-Sběrné středisko odpadů Sochorova</v>
      </c>
      <c r="F50" s="254"/>
      <c r="G50" s="254"/>
      <c r="H50" s="254"/>
      <c r="I50" s="97"/>
      <c r="L50" s="31"/>
    </row>
    <row r="51" spans="2:47" s="1" customFormat="1" ht="12" customHeight="1">
      <c r="B51" s="31"/>
      <c r="C51" s="24" t="s">
        <v>123</v>
      </c>
      <c r="I51" s="97"/>
      <c r="L51" s="31"/>
    </row>
    <row r="52" spans="2:47" s="1" customFormat="1" ht="16.5" customHeight="1">
      <c r="B52" s="31"/>
      <c r="E52" s="225" t="str">
        <f>E9</f>
        <v>SO 06 - Oplocení areálu</v>
      </c>
      <c r="F52" s="224"/>
      <c r="G52" s="224"/>
      <c r="H52" s="224"/>
      <c r="I52" s="97"/>
      <c r="L52" s="31"/>
    </row>
    <row r="53" spans="2:47" s="1" customFormat="1" ht="6.95" customHeight="1">
      <c r="B53" s="31"/>
      <c r="I53" s="97"/>
      <c r="L53" s="31"/>
    </row>
    <row r="54" spans="2:47" s="1" customFormat="1" ht="12" customHeight="1">
      <c r="B54" s="31"/>
      <c r="C54" s="24" t="s">
        <v>22</v>
      </c>
      <c r="F54" s="15" t="str">
        <f>F12</f>
        <v xml:space="preserve"> </v>
      </c>
      <c r="I54" s="98" t="s">
        <v>24</v>
      </c>
      <c r="J54" s="47" t="str">
        <f>IF(J12="","",J12)</f>
        <v>10. 10. 2019</v>
      </c>
      <c r="L54" s="31"/>
    </row>
    <row r="55" spans="2:47" s="1" customFormat="1" ht="6.95" customHeight="1">
      <c r="B55" s="31"/>
      <c r="I55" s="97"/>
      <c r="L55" s="31"/>
    </row>
    <row r="56" spans="2:47" s="1" customFormat="1" ht="13.7" customHeight="1">
      <c r="B56" s="31"/>
      <c r="C56" s="24" t="s">
        <v>28</v>
      </c>
      <c r="F56" s="15" t="str">
        <f>E15</f>
        <v xml:space="preserve"> </v>
      </c>
      <c r="I56" s="98" t="s">
        <v>33</v>
      </c>
      <c r="J56" s="27" t="str">
        <f>E21</f>
        <v xml:space="preserve"> </v>
      </c>
      <c r="L56" s="31"/>
    </row>
    <row r="57" spans="2:47" s="1" customFormat="1" ht="13.7" customHeight="1">
      <c r="B57" s="31"/>
      <c r="C57" s="24" t="s">
        <v>31</v>
      </c>
      <c r="F57" s="15" t="str">
        <f>IF(E18="","",E18)</f>
        <v>Vyplň údaj</v>
      </c>
      <c r="I57" s="98" t="s">
        <v>35</v>
      </c>
      <c r="J57" s="27" t="str">
        <f>E24</f>
        <v xml:space="preserve"> </v>
      </c>
      <c r="L57" s="31"/>
    </row>
    <row r="58" spans="2:47" s="1" customFormat="1" ht="10.35" customHeight="1">
      <c r="B58" s="31"/>
      <c r="I58" s="97"/>
      <c r="L58" s="31"/>
    </row>
    <row r="59" spans="2:47" s="1" customFormat="1" ht="29.25" customHeight="1">
      <c r="B59" s="31"/>
      <c r="C59" s="115" t="s">
        <v>127</v>
      </c>
      <c r="D59" s="93"/>
      <c r="E59" s="93"/>
      <c r="F59" s="93"/>
      <c r="G59" s="93"/>
      <c r="H59" s="93"/>
      <c r="I59" s="116"/>
      <c r="J59" s="117" t="s">
        <v>128</v>
      </c>
      <c r="K59" s="93"/>
      <c r="L59" s="31"/>
    </row>
    <row r="60" spans="2:47" s="1" customFormat="1" ht="10.35" customHeight="1">
      <c r="B60" s="31"/>
      <c r="I60" s="97"/>
      <c r="L60" s="31"/>
    </row>
    <row r="61" spans="2:47" s="1" customFormat="1" ht="22.9" customHeight="1">
      <c r="B61" s="31"/>
      <c r="C61" s="118" t="s">
        <v>129</v>
      </c>
      <c r="I61" s="97"/>
      <c r="J61" s="61">
        <f>J98</f>
        <v>0</v>
      </c>
      <c r="L61" s="31"/>
      <c r="AU61" s="15" t="s">
        <v>130</v>
      </c>
    </row>
    <row r="62" spans="2:47" s="7" customFormat="1" ht="24.95" customHeight="1">
      <c r="B62" s="119"/>
      <c r="D62" s="120" t="s">
        <v>131</v>
      </c>
      <c r="E62" s="121"/>
      <c r="F62" s="121"/>
      <c r="G62" s="121"/>
      <c r="H62" s="121"/>
      <c r="I62" s="122"/>
      <c r="J62" s="123">
        <f>J99</f>
        <v>0</v>
      </c>
      <c r="L62" s="119"/>
    </row>
    <row r="63" spans="2:47" s="8" customFormat="1" ht="19.899999999999999" customHeight="1">
      <c r="B63" s="124"/>
      <c r="D63" s="125" t="s">
        <v>132</v>
      </c>
      <c r="E63" s="126"/>
      <c r="F63" s="126"/>
      <c r="G63" s="126"/>
      <c r="H63" s="126"/>
      <c r="I63" s="127"/>
      <c r="J63" s="128">
        <f>J100</f>
        <v>0</v>
      </c>
      <c r="L63" s="124"/>
    </row>
    <row r="64" spans="2:47" s="8" customFormat="1" ht="19.899999999999999" customHeight="1">
      <c r="B64" s="124"/>
      <c r="D64" s="125" t="s">
        <v>348</v>
      </c>
      <c r="E64" s="126"/>
      <c r="F64" s="126"/>
      <c r="G64" s="126"/>
      <c r="H64" s="126"/>
      <c r="I64" s="127"/>
      <c r="J64" s="128">
        <f>J113</f>
        <v>0</v>
      </c>
      <c r="L64" s="124"/>
    </row>
    <row r="65" spans="2:65" s="8" customFormat="1" ht="19.899999999999999" customHeight="1">
      <c r="B65" s="124"/>
      <c r="D65" s="125" t="s">
        <v>516</v>
      </c>
      <c r="E65" s="126"/>
      <c r="F65" s="126"/>
      <c r="G65" s="126"/>
      <c r="H65" s="126"/>
      <c r="I65" s="127"/>
      <c r="J65" s="128">
        <f>J115</f>
        <v>0</v>
      </c>
      <c r="L65" s="124"/>
    </row>
    <row r="66" spans="2:65" s="8" customFormat="1" ht="19.899999999999999" customHeight="1">
      <c r="B66" s="124"/>
      <c r="D66" s="125" t="s">
        <v>210</v>
      </c>
      <c r="E66" s="126"/>
      <c r="F66" s="126"/>
      <c r="G66" s="126"/>
      <c r="H66" s="126"/>
      <c r="I66" s="127"/>
      <c r="J66" s="128">
        <f>J120</f>
        <v>0</v>
      </c>
      <c r="L66" s="124"/>
    </row>
    <row r="67" spans="2:65" s="7" customFormat="1" ht="24.95" customHeight="1">
      <c r="B67" s="119"/>
      <c r="D67" s="120" t="s">
        <v>211</v>
      </c>
      <c r="E67" s="121"/>
      <c r="F67" s="121"/>
      <c r="G67" s="121"/>
      <c r="H67" s="121"/>
      <c r="I67" s="122"/>
      <c r="J67" s="123">
        <f>J122</f>
        <v>0</v>
      </c>
      <c r="L67" s="119"/>
    </row>
    <row r="68" spans="2:65" s="8" customFormat="1" ht="19.899999999999999" customHeight="1">
      <c r="B68" s="124"/>
      <c r="D68" s="125" t="s">
        <v>133</v>
      </c>
      <c r="E68" s="126"/>
      <c r="F68" s="126"/>
      <c r="G68" s="126"/>
      <c r="H68" s="126"/>
      <c r="I68" s="127"/>
      <c r="J68" s="128">
        <f>J123</f>
        <v>0</v>
      </c>
      <c r="L68" s="124"/>
    </row>
    <row r="69" spans="2:65" s="1" customFormat="1" ht="21.75" customHeight="1">
      <c r="B69" s="31"/>
      <c r="I69" s="97"/>
      <c r="L69" s="31"/>
    </row>
    <row r="70" spans="2:65" s="1" customFormat="1" ht="6.95" customHeight="1">
      <c r="B70" s="31"/>
      <c r="I70" s="97"/>
      <c r="L70" s="31"/>
    </row>
    <row r="71" spans="2:65" s="1" customFormat="1" ht="29.25" customHeight="1">
      <c r="B71" s="31"/>
      <c r="C71" s="118" t="s">
        <v>134</v>
      </c>
      <c r="I71" s="97"/>
      <c r="J71" s="129">
        <f>ROUND(J72 + J73 + J74 + J75 + J76 + J77,2)</f>
        <v>0</v>
      </c>
      <c r="L71" s="31"/>
      <c r="N71" s="130" t="s">
        <v>43</v>
      </c>
    </row>
    <row r="72" spans="2:65" s="1" customFormat="1" ht="18" customHeight="1">
      <c r="B72" s="131"/>
      <c r="C72" s="97"/>
      <c r="D72" s="242" t="s">
        <v>135</v>
      </c>
      <c r="E72" s="256"/>
      <c r="F72" s="256"/>
      <c r="G72" s="97"/>
      <c r="H72" s="97"/>
      <c r="I72" s="97"/>
      <c r="J72" s="84">
        <v>0</v>
      </c>
      <c r="K72" s="97"/>
      <c r="L72" s="131"/>
      <c r="M72" s="97"/>
      <c r="N72" s="133" t="s">
        <v>44</v>
      </c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7"/>
      <c r="AK72" s="97"/>
      <c r="AL72" s="97"/>
      <c r="AM72" s="97"/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134" t="s">
        <v>136</v>
      </c>
      <c r="AZ72" s="97"/>
      <c r="BA72" s="97"/>
      <c r="BB72" s="97"/>
      <c r="BC72" s="97"/>
      <c r="BD72" s="97"/>
      <c r="BE72" s="135">
        <f t="shared" ref="BE72:BE77" si="0">IF(N72="základní",J72,0)</f>
        <v>0</v>
      </c>
      <c r="BF72" s="135">
        <f t="shared" ref="BF72:BF77" si="1">IF(N72="snížená",J72,0)</f>
        <v>0</v>
      </c>
      <c r="BG72" s="135">
        <f t="shared" ref="BG72:BG77" si="2">IF(N72="zákl. přenesená",J72,0)</f>
        <v>0</v>
      </c>
      <c r="BH72" s="135">
        <f t="shared" ref="BH72:BH77" si="3">IF(N72="sníž. přenesená",J72,0)</f>
        <v>0</v>
      </c>
      <c r="BI72" s="135">
        <f t="shared" ref="BI72:BI77" si="4">IF(N72="nulová",J72,0)</f>
        <v>0</v>
      </c>
      <c r="BJ72" s="134" t="s">
        <v>21</v>
      </c>
      <c r="BK72" s="97"/>
      <c r="BL72" s="97"/>
      <c r="BM72" s="97"/>
    </row>
    <row r="73" spans="2:65" s="1" customFormat="1" ht="18" customHeight="1">
      <c r="B73" s="131"/>
      <c r="C73" s="97"/>
      <c r="D73" s="242" t="s">
        <v>137</v>
      </c>
      <c r="E73" s="256"/>
      <c r="F73" s="256"/>
      <c r="G73" s="97"/>
      <c r="H73" s="97"/>
      <c r="I73" s="97"/>
      <c r="J73" s="84">
        <v>0</v>
      </c>
      <c r="K73" s="97"/>
      <c r="L73" s="131"/>
      <c r="M73" s="97"/>
      <c r="N73" s="133" t="s">
        <v>44</v>
      </c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  <c r="AH73" s="97"/>
      <c r="AI73" s="97"/>
      <c r="AJ73" s="97"/>
      <c r="AK73" s="97"/>
      <c r="AL73" s="97"/>
      <c r="AM73" s="97"/>
      <c r="AN73" s="97"/>
      <c r="AO73" s="97"/>
      <c r="AP73" s="97"/>
      <c r="AQ73" s="97"/>
      <c r="AR73" s="97"/>
      <c r="AS73" s="97"/>
      <c r="AT73" s="97"/>
      <c r="AU73" s="97"/>
      <c r="AV73" s="97"/>
      <c r="AW73" s="97"/>
      <c r="AX73" s="97"/>
      <c r="AY73" s="134" t="s">
        <v>136</v>
      </c>
      <c r="AZ73" s="97"/>
      <c r="BA73" s="97"/>
      <c r="BB73" s="97"/>
      <c r="BC73" s="97"/>
      <c r="BD73" s="97"/>
      <c r="BE73" s="135">
        <f t="shared" si="0"/>
        <v>0</v>
      </c>
      <c r="BF73" s="135">
        <f t="shared" si="1"/>
        <v>0</v>
      </c>
      <c r="BG73" s="135">
        <f t="shared" si="2"/>
        <v>0</v>
      </c>
      <c r="BH73" s="135">
        <f t="shared" si="3"/>
        <v>0</v>
      </c>
      <c r="BI73" s="135">
        <f t="shared" si="4"/>
        <v>0</v>
      </c>
      <c r="BJ73" s="134" t="s">
        <v>21</v>
      </c>
      <c r="BK73" s="97"/>
      <c r="BL73" s="97"/>
      <c r="BM73" s="97"/>
    </row>
    <row r="74" spans="2:65" s="1" customFormat="1" ht="18" customHeight="1">
      <c r="B74" s="131"/>
      <c r="C74" s="97"/>
      <c r="D74" s="242" t="s">
        <v>138</v>
      </c>
      <c r="E74" s="256"/>
      <c r="F74" s="256"/>
      <c r="G74" s="97"/>
      <c r="H74" s="97"/>
      <c r="I74" s="97"/>
      <c r="J74" s="84">
        <v>0</v>
      </c>
      <c r="K74" s="97"/>
      <c r="L74" s="131"/>
      <c r="M74" s="97"/>
      <c r="N74" s="133" t="s">
        <v>44</v>
      </c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97"/>
      <c r="AL74" s="97"/>
      <c r="AM74" s="97"/>
      <c r="AN74" s="97"/>
      <c r="AO74" s="97"/>
      <c r="AP74" s="97"/>
      <c r="AQ74" s="97"/>
      <c r="AR74" s="97"/>
      <c r="AS74" s="97"/>
      <c r="AT74" s="97"/>
      <c r="AU74" s="97"/>
      <c r="AV74" s="97"/>
      <c r="AW74" s="97"/>
      <c r="AX74" s="97"/>
      <c r="AY74" s="134" t="s">
        <v>136</v>
      </c>
      <c r="AZ74" s="97"/>
      <c r="BA74" s="97"/>
      <c r="BB74" s="97"/>
      <c r="BC74" s="97"/>
      <c r="BD74" s="97"/>
      <c r="BE74" s="135">
        <f t="shared" si="0"/>
        <v>0</v>
      </c>
      <c r="BF74" s="135">
        <f t="shared" si="1"/>
        <v>0</v>
      </c>
      <c r="BG74" s="135">
        <f t="shared" si="2"/>
        <v>0</v>
      </c>
      <c r="BH74" s="135">
        <f t="shared" si="3"/>
        <v>0</v>
      </c>
      <c r="BI74" s="135">
        <f t="shared" si="4"/>
        <v>0</v>
      </c>
      <c r="BJ74" s="134" t="s">
        <v>21</v>
      </c>
      <c r="BK74" s="97"/>
      <c r="BL74" s="97"/>
      <c r="BM74" s="97"/>
    </row>
    <row r="75" spans="2:65" s="1" customFormat="1" ht="18" customHeight="1">
      <c r="B75" s="131"/>
      <c r="C75" s="97"/>
      <c r="D75" s="242" t="s">
        <v>139</v>
      </c>
      <c r="E75" s="256"/>
      <c r="F75" s="256"/>
      <c r="G75" s="97"/>
      <c r="H75" s="97"/>
      <c r="I75" s="97"/>
      <c r="J75" s="84">
        <v>0</v>
      </c>
      <c r="K75" s="97"/>
      <c r="L75" s="131"/>
      <c r="M75" s="97"/>
      <c r="N75" s="133" t="s">
        <v>44</v>
      </c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  <c r="AH75" s="97"/>
      <c r="AI75" s="97"/>
      <c r="AJ75" s="97"/>
      <c r="AK75" s="97"/>
      <c r="AL75" s="97"/>
      <c r="AM75" s="97"/>
      <c r="AN75" s="97"/>
      <c r="AO75" s="97"/>
      <c r="AP75" s="97"/>
      <c r="AQ75" s="97"/>
      <c r="AR75" s="97"/>
      <c r="AS75" s="97"/>
      <c r="AT75" s="97"/>
      <c r="AU75" s="97"/>
      <c r="AV75" s="97"/>
      <c r="AW75" s="97"/>
      <c r="AX75" s="97"/>
      <c r="AY75" s="134" t="s">
        <v>136</v>
      </c>
      <c r="AZ75" s="97"/>
      <c r="BA75" s="97"/>
      <c r="BB75" s="97"/>
      <c r="BC75" s="97"/>
      <c r="BD75" s="97"/>
      <c r="BE75" s="135">
        <f t="shared" si="0"/>
        <v>0</v>
      </c>
      <c r="BF75" s="135">
        <f t="shared" si="1"/>
        <v>0</v>
      </c>
      <c r="BG75" s="135">
        <f t="shared" si="2"/>
        <v>0</v>
      </c>
      <c r="BH75" s="135">
        <f t="shared" si="3"/>
        <v>0</v>
      </c>
      <c r="BI75" s="135">
        <f t="shared" si="4"/>
        <v>0</v>
      </c>
      <c r="BJ75" s="134" t="s">
        <v>21</v>
      </c>
      <c r="BK75" s="97"/>
      <c r="BL75" s="97"/>
      <c r="BM75" s="97"/>
    </row>
    <row r="76" spans="2:65" s="1" customFormat="1" ht="18" customHeight="1">
      <c r="B76" s="131"/>
      <c r="C76" s="97"/>
      <c r="D76" s="242" t="s">
        <v>140</v>
      </c>
      <c r="E76" s="256"/>
      <c r="F76" s="256"/>
      <c r="G76" s="97"/>
      <c r="H76" s="97"/>
      <c r="I76" s="97"/>
      <c r="J76" s="84">
        <v>0</v>
      </c>
      <c r="K76" s="97"/>
      <c r="L76" s="131"/>
      <c r="M76" s="97"/>
      <c r="N76" s="133" t="s">
        <v>44</v>
      </c>
      <c r="O76" s="97"/>
      <c r="P76" s="97"/>
      <c r="Q76" s="97"/>
      <c r="R76" s="97"/>
      <c r="S76" s="97"/>
      <c r="T76" s="97"/>
      <c r="U76" s="97"/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  <c r="AH76" s="97"/>
      <c r="AI76" s="97"/>
      <c r="AJ76" s="97"/>
      <c r="AK76" s="97"/>
      <c r="AL76" s="97"/>
      <c r="AM76" s="97"/>
      <c r="AN76" s="97"/>
      <c r="AO76" s="97"/>
      <c r="AP76" s="97"/>
      <c r="AQ76" s="97"/>
      <c r="AR76" s="97"/>
      <c r="AS76" s="97"/>
      <c r="AT76" s="97"/>
      <c r="AU76" s="97"/>
      <c r="AV76" s="97"/>
      <c r="AW76" s="97"/>
      <c r="AX76" s="97"/>
      <c r="AY76" s="134" t="s">
        <v>136</v>
      </c>
      <c r="AZ76" s="97"/>
      <c r="BA76" s="97"/>
      <c r="BB76" s="97"/>
      <c r="BC76" s="97"/>
      <c r="BD76" s="97"/>
      <c r="BE76" s="135">
        <f t="shared" si="0"/>
        <v>0</v>
      </c>
      <c r="BF76" s="135">
        <f t="shared" si="1"/>
        <v>0</v>
      </c>
      <c r="BG76" s="135">
        <f t="shared" si="2"/>
        <v>0</v>
      </c>
      <c r="BH76" s="135">
        <f t="shared" si="3"/>
        <v>0</v>
      </c>
      <c r="BI76" s="135">
        <f t="shared" si="4"/>
        <v>0</v>
      </c>
      <c r="BJ76" s="134" t="s">
        <v>21</v>
      </c>
      <c r="BK76" s="97"/>
      <c r="BL76" s="97"/>
      <c r="BM76" s="97"/>
    </row>
    <row r="77" spans="2:65" s="1" customFormat="1" ht="18" customHeight="1">
      <c r="B77" s="131"/>
      <c r="C77" s="97"/>
      <c r="D77" s="132" t="s">
        <v>141</v>
      </c>
      <c r="E77" s="97"/>
      <c r="F77" s="97"/>
      <c r="G77" s="97"/>
      <c r="H77" s="97"/>
      <c r="I77" s="97"/>
      <c r="J77" s="84">
        <f>ROUND(J30*T77,2)</f>
        <v>0</v>
      </c>
      <c r="K77" s="97"/>
      <c r="L77" s="131"/>
      <c r="M77" s="97"/>
      <c r="N77" s="133" t="s">
        <v>44</v>
      </c>
      <c r="O77" s="97"/>
      <c r="P77" s="97"/>
      <c r="Q77" s="97"/>
      <c r="R77" s="97"/>
      <c r="S77" s="97"/>
      <c r="T77" s="97"/>
      <c r="U77" s="97"/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  <c r="AH77" s="97"/>
      <c r="AI77" s="97"/>
      <c r="AJ77" s="97"/>
      <c r="AK77" s="97"/>
      <c r="AL77" s="97"/>
      <c r="AM77" s="97"/>
      <c r="AN77" s="97"/>
      <c r="AO77" s="97"/>
      <c r="AP77" s="97"/>
      <c r="AQ77" s="97"/>
      <c r="AR77" s="97"/>
      <c r="AS77" s="97"/>
      <c r="AT77" s="97"/>
      <c r="AU77" s="97"/>
      <c r="AV77" s="97"/>
      <c r="AW77" s="97"/>
      <c r="AX77" s="97"/>
      <c r="AY77" s="134" t="s">
        <v>142</v>
      </c>
      <c r="AZ77" s="97"/>
      <c r="BA77" s="97"/>
      <c r="BB77" s="97"/>
      <c r="BC77" s="97"/>
      <c r="BD77" s="97"/>
      <c r="BE77" s="135">
        <f t="shared" si="0"/>
        <v>0</v>
      </c>
      <c r="BF77" s="135">
        <f t="shared" si="1"/>
        <v>0</v>
      </c>
      <c r="BG77" s="135">
        <f t="shared" si="2"/>
        <v>0</v>
      </c>
      <c r="BH77" s="135">
        <f t="shared" si="3"/>
        <v>0</v>
      </c>
      <c r="BI77" s="135">
        <f t="shared" si="4"/>
        <v>0</v>
      </c>
      <c r="BJ77" s="134" t="s">
        <v>21</v>
      </c>
      <c r="BK77" s="97"/>
      <c r="BL77" s="97"/>
      <c r="BM77" s="97"/>
    </row>
    <row r="78" spans="2:65" s="1" customFormat="1" ht="11.25">
      <c r="B78" s="31"/>
      <c r="I78" s="97"/>
      <c r="L78" s="31"/>
    </row>
    <row r="79" spans="2:65" s="1" customFormat="1" ht="29.25" customHeight="1">
      <c r="B79" s="31"/>
      <c r="C79" s="92" t="s">
        <v>121</v>
      </c>
      <c r="D79" s="93"/>
      <c r="E79" s="93"/>
      <c r="F79" s="93"/>
      <c r="G79" s="93"/>
      <c r="H79" s="93"/>
      <c r="I79" s="116"/>
      <c r="J79" s="94">
        <f>ROUND(J61+J71,2)</f>
        <v>0</v>
      </c>
      <c r="K79" s="93"/>
      <c r="L79" s="31"/>
    </row>
    <row r="80" spans="2:65" s="1" customFormat="1" ht="6.95" customHeight="1">
      <c r="B80" s="40"/>
      <c r="C80" s="41"/>
      <c r="D80" s="41"/>
      <c r="E80" s="41"/>
      <c r="F80" s="41"/>
      <c r="G80" s="41"/>
      <c r="H80" s="41"/>
      <c r="I80" s="113"/>
      <c r="J80" s="41"/>
      <c r="K80" s="41"/>
      <c r="L80" s="31"/>
    </row>
    <row r="84" spans="2:12" s="1" customFormat="1" ht="6.95" customHeight="1">
      <c r="B84" s="42"/>
      <c r="C84" s="43"/>
      <c r="D84" s="43"/>
      <c r="E84" s="43"/>
      <c r="F84" s="43"/>
      <c r="G84" s="43"/>
      <c r="H84" s="43"/>
      <c r="I84" s="114"/>
      <c r="J84" s="43"/>
      <c r="K84" s="43"/>
      <c r="L84" s="31"/>
    </row>
    <row r="85" spans="2:12" s="1" customFormat="1" ht="24.95" customHeight="1">
      <c r="B85" s="31"/>
      <c r="C85" s="19" t="s">
        <v>143</v>
      </c>
      <c r="I85" s="97"/>
      <c r="L85" s="31"/>
    </row>
    <row r="86" spans="2:12" s="1" customFormat="1" ht="6.95" customHeight="1">
      <c r="B86" s="31"/>
      <c r="I86" s="97"/>
      <c r="L86" s="31"/>
    </row>
    <row r="87" spans="2:12" s="1" customFormat="1" ht="12" customHeight="1">
      <c r="B87" s="31"/>
      <c r="C87" s="24" t="s">
        <v>16</v>
      </c>
      <c r="I87" s="97"/>
      <c r="L87" s="31"/>
    </row>
    <row r="88" spans="2:12" s="1" customFormat="1" ht="16.5" customHeight="1">
      <c r="B88" s="31"/>
      <c r="E88" s="253" t="str">
        <f>E7</f>
        <v>PP-Sběrné středisko odpadů Sochorova</v>
      </c>
      <c r="F88" s="254"/>
      <c r="G88" s="254"/>
      <c r="H88" s="254"/>
      <c r="I88" s="97"/>
      <c r="L88" s="31"/>
    </row>
    <row r="89" spans="2:12" s="1" customFormat="1" ht="12" customHeight="1">
      <c r="B89" s="31"/>
      <c r="C89" s="24" t="s">
        <v>123</v>
      </c>
      <c r="I89" s="97"/>
      <c r="L89" s="31"/>
    </row>
    <row r="90" spans="2:12" s="1" customFormat="1" ht="16.5" customHeight="1">
      <c r="B90" s="31"/>
      <c r="E90" s="225" t="str">
        <f>E9</f>
        <v>SO 06 - Oplocení areálu</v>
      </c>
      <c r="F90" s="224"/>
      <c r="G90" s="224"/>
      <c r="H90" s="224"/>
      <c r="I90" s="97"/>
      <c r="L90" s="31"/>
    </row>
    <row r="91" spans="2:12" s="1" customFormat="1" ht="6.95" customHeight="1">
      <c r="B91" s="31"/>
      <c r="I91" s="97"/>
      <c r="L91" s="31"/>
    </row>
    <row r="92" spans="2:12" s="1" customFormat="1" ht="12" customHeight="1">
      <c r="B92" s="31"/>
      <c r="C92" s="24" t="s">
        <v>22</v>
      </c>
      <c r="F92" s="15" t="str">
        <f>F12</f>
        <v xml:space="preserve"> </v>
      </c>
      <c r="I92" s="98" t="s">
        <v>24</v>
      </c>
      <c r="J92" s="47" t="str">
        <f>IF(J12="","",J12)</f>
        <v>10. 10. 2019</v>
      </c>
      <c r="L92" s="31"/>
    </row>
    <row r="93" spans="2:12" s="1" customFormat="1" ht="6.95" customHeight="1">
      <c r="B93" s="31"/>
      <c r="I93" s="97"/>
      <c r="L93" s="31"/>
    </row>
    <row r="94" spans="2:12" s="1" customFormat="1" ht="13.7" customHeight="1">
      <c r="B94" s="31"/>
      <c r="C94" s="24" t="s">
        <v>28</v>
      </c>
      <c r="F94" s="15" t="str">
        <f>E15</f>
        <v xml:space="preserve"> </v>
      </c>
      <c r="I94" s="98" t="s">
        <v>33</v>
      </c>
      <c r="J94" s="27" t="str">
        <f>E21</f>
        <v xml:space="preserve"> </v>
      </c>
      <c r="L94" s="31"/>
    </row>
    <row r="95" spans="2:12" s="1" customFormat="1" ht="13.7" customHeight="1">
      <c r="B95" s="31"/>
      <c r="C95" s="24" t="s">
        <v>31</v>
      </c>
      <c r="F95" s="15" t="str">
        <f>IF(E18="","",E18)</f>
        <v>Vyplň údaj</v>
      </c>
      <c r="I95" s="98" t="s">
        <v>35</v>
      </c>
      <c r="J95" s="27" t="str">
        <f>E24</f>
        <v xml:space="preserve"> </v>
      </c>
      <c r="L95" s="31"/>
    </row>
    <row r="96" spans="2:12" s="1" customFormat="1" ht="10.35" customHeight="1">
      <c r="B96" s="31"/>
      <c r="I96" s="97"/>
      <c r="L96" s="31"/>
    </row>
    <row r="97" spans="2:65" s="9" customFormat="1" ht="29.25" customHeight="1">
      <c r="B97" s="136"/>
      <c r="C97" s="137" t="s">
        <v>144</v>
      </c>
      <c r="D97" s="138" t="s">
        <v>58</v>
      </c>
      <c r="E97" s="138" t="s">
        <v>54</v>
      </c>
      <c r="F97" s="138" t="s">
        <v>55</v>
      </c>
      <c r="G97" s="138" t="s">
        <v>145</v>
      </c>
      <c r="H97" s="138" t="s">
        <v>146</v>
      </c>
      <c r="I97" s="139" t="s">
        <v>147</v>
      </c>
      <c r="J97" s="140" t="s">
        <v>128</v>
      </c>
      <c r="K97" s="141" t="s">
        <v>148</v>
      </c>
      <c r="L97" s="136"/>
      <c r="M97" s="54" t="s">
        <v>1</v>
      </c>
      <c r="N97" s="55" t="s">
        <v>43</v>
      </c>
      <c r="O97" s="55" t="s">
        <v>149</v>
      </c>
      <c r="P97" s="55" t="s">
        <v>150</v>
      </c>
      <c r="Q97" s="55" t="s">
        <v>151</v>
      </c>
      <c r="R97" s="55" t="s">
        <v>152</v>
      </c>
      <c r="S97" s="55" t="s">
        <v>153</v>
      </c>
      <c r="T97" s="56" t="s">
        <v>154</v>
      </c>
    </row>
    <row r="98" spans="2:65" s="1" customFormat="1" ht="22.9" customHeight="1">
      <c r="B98" s="31"/>
      <c r="C98" s="59" t="s">
        <v>155</v>
      </c>
      <c r="I98" s="97"/>
      <c r="J98" s="142">
        <f>BK98</f>
        <v>0</v>
      </c>
      <c r="L98" s="31"/>
      <c r="M98" s="57"/>
      <c r="N98" s="48"/>
      <c r="O98" s="48"/>
      <c r="P98" s="143">
        <f>P99+P122</f>
        <v>0</v>
      </c>
      <c r="Q98" s="48"/>
      <c r="R98" s="143">
        <f>R99+R122</f>
        <v>16.457879999999999</v>
      </c>
      <c r="S98" s="48"/>
      <c r="T98" s="144">
        <f>T99+T122</f>
        <v>0</v>
      </c>
      <c r="AT98" s="15" t="s">
        <v>72</v>
      </c>
      <c r="AU98" s="15" t="s">
        <v>130</v>
      </c>
      <c r="BK98" s="145">
        <f>BK99+BK122</f>
        <v>0</v>
      </c>
    </row>
    <row r="99" spans="2:65" s="10" customFormat="1" ht="25.9" customHeight="1">
      <c r="B99" s="146"/>
      <c r="D99" s="147" t="s">
        <v>72</v>
      </c>
      <c r="E99" s="148" t="s">
        <v>156</v>
      </c>
      <c r="F99" s="148" t="s">
        <v>157</v>
      </c>
      <c r="I99" s="149"/>
      <c r="J99" s="150">
        <f>BK99</f>
        <v>0</v>
      </c>
      <c r="L99" s="146"/>
      <c r="M99" s="151"/>
      <c r="N99" s="152"/>
      <c r="O99" s="152"/>
      <c r="P99" s="153">
        <f>P100+P113+P115+P120</f>
        <v>0</v>
      </c>
      <c r="Q99" s="152"/>
      <c r="R99" s="153">
        <f>R100+R113+R115+R120</f>
        <v>16.457879999999999</v>
      </c>
      <c r="S99" s="152"/>
      <c r="T99" s="154">
        <f>T100+T113+T115+T120</f>
        <v>0</v>
      </c>
      <c r="AR99" s="147" t="s">
        <v>21</v>
      </c>
      <c r="AT99" s="155" t="s">
        <v>72</v>
      </c>
      <c r="AU99" s="155" t="s">
        <v>73</v>
      </c>
      <c r="AY99" s="147" t="s">
        <v>158</v>
      </c>
      <c r="BK99" s="156">
        <f>BK100+BK113+BK115+BK120</f>
        <v>0</v>
      </c>
    </row>
    <row r="100" spans="2:65" s="10" customFormat="1" ht="22.9" customHeight="1">
      <c r="B100" s="146"/>
      <c r="D100" s="147" t="s">
        <v>72</v>
      </c>
      <c r="E100" s="157" t="s">
        <v>21</v>
      </c>
      <c r="F100" s="157" t="s">
        <v>159</v>
      </c>
      <c r="I100" s="149"/>
      <c r="J100" s="158">
        <f>BK100</f>
        <v>0</v>
      </c>
      <c r="L100" s="146"/>
      <c r="M100" s="151"/>
      <c r="N100" s="152"/>
      <c r="O100" s="152"/>
      <c r="P100" s="153">
        <f>SUM(P101:P112)</f>
        <v>0</v>
      </c>
      <c r="Q100" s="152"/>
      <c r="R100" s="153">
        <f>SUM(R101:R112)</f>
        <v>0</v>
      </c>
      <c r="S100" s="152"/>
      <c r="T100" s="154">
        <f>SUM(T101:T112)</f>
        <v>0</v>
      </c>
      <c r="AR100" s="147" t="s">
        <v>21</v>
      </c>
      <c r="AT100" s="155" t="s">
        <v>72</v>
      </c>
      <c r="AU100" s="155" t="s">
        <v>21</v>
      </c>
      <c r="AY100" s="147" t="s">
        <v>158</v>
      </c>
      <c r="BK100" s="156">
        <f>SUM(BK101:BK112)</f>
        <v>0</v>
      </c>
    </row>
    <row r="101" spans="2:65" s="1" customFormat="1" ht="16.5" customHeight="1">
      <c r="B101" s="131"/>
      <c r="C101" s="159" t="s">
        <v>175</v>
      </c>
      <c r="D101" s="159" t="s">
        <v>161</v>
      </c>
      <c r="E101" s="160" t="s">
        <v>802</v>
      </c>
      <c r="F101" s="161" t="s">
        <v>803</v>
      </c>
      <c r="G101" s="162" t="s">
        <v>170</v>
      </c>
      <c r="H101" s="163">
        <v>18.832000000000001</v>
      </c>
      <c r="I101" s="164"/>
      <c r="J101" s="165">
        <f>ROUND(I101*H101,2)</f>
        <v>0</v>
      </c>
      <c r="K101" s="161" t="s">
        <v>171</v>
      </c>
      <c r="L101" s="31"/>
      <c r="M101" s="166" t="s">
        <v>1</v>
      </c>
      <c r="N101" s="167" t="s">
        <v>44</v>
      </c>
      <c r="O101" s="50"/>
      <c r="P101" s="168">
        <f>O101*H101</f>
        <v>0</v>
      </c>
      <c r="Q101" s="168">
        <v>0</v>
      </c>
      <c r="R101" s="168">
        <f>Q101*H101</f>
        <v>0</v>
      </c>
      <c r="S101" s="168">
        <v>0</v>
      </c>
      <c r="T101" s="169">
        <f>S101*H101</f>
        <v>0</v>
      </c>
      <c r="AR101" s="15" t="s">
        <v>166</v>
      </c>
      <c r="AT101" s="15" t="s">
        <v>161</v>
      </c>
      <c r="AU101" s="15" t="s">
        <v>82</v>
      </c>
      <c r="AY101" s="15" t="s">
        <v>158</v>
      </c>
      <c r="BE101" s="88">
        <f>IF(N101="základní",J101,0)</f>
        <v>0</v>
      </c>
      <c r="BF101" s="88">
        <f>IF(N101="snížená",J101,0)</f>
        <v>0</v>
      </c>
      <c r="BG101" s="88">
        <f>IF(N101="zákl. přenesená",J101,0)</f>
        <v>0</v>
      </c>
      <c r="BH101" s="88">
        <f>IF(N101="sníž. přenesená",J101,0)</f>
        <v>0</v>
      </c>
      <c r="BI101" s="88">
        <f>IF(N101="nulová",J101,0)</f>
        <v>0</v>
      </c>
      <c r="BJ101" s="15" t="s">
        <v>21</v>
      </c>
      <c r="BK101" s="88">
        <f>ROUND(I101*H101,2)</f>
        <v>0</v>
      </c>
      <c r="BL101" s="15" t="s">
        <v>166</v>
      </c>
      <c r="BM101" s="15" t="s">
        <v>804</v>
      </c>
    </row>
    <row r="102" spans="2:65" s="12" customFormat="1" ht="11.25">
      <c r="B102" s="184"/>
      <c r="D102" s="171" t="s">
        <v>173</v>
      </c>
      <c r="E102" s="185" t="s">
        <v>1</v>
      </c>
      <c r="F102" s="186" t="s">
        <v>805</v>
      </c>
      <c r="H102" s="185" t="s">
        <v>1</v>
      </c>
      <c r="I102" s="187"/>
      <c r="L102" s="184"/>
      <c r="M102" s="188"/>
      <c r="N102" s="189"/>
      <c r="O102" s="189"/>
      <c r="P102" s="189"/>
      <c r="Q102" s="189"/>
      <c r="R102" s="189"/>
      <c r="S102" s="189"/>
      <c r="T102" s="190"/>
      <c r="AT102" s="185" t="s">
        <v>173</v>
      </c>
      <c r="AU102" s="185" t="s">
        <v>82</v>
      </c>
      <c r="AV102" s="12" t="s">
        <v>21</v>
      </c>
      <c r="AW102" s="12" t="s">
        <v>34</v>
      </c>
      <c r="AX102" s="12" t="s">
        <v>73</v>
      </c>
      <c r="AY102" s="185" t="s">
        <v>158</v>
      </c>
    </row>
    <row r="103" spans="2:65" s="11" customFormat="1" ht="11.25">
      <c r="B103" s="170"/>
      <c r="D103" s="171" t="s">
        <v>173</v>
      </c>
      <c r="E103" s="172" t="s">
        <v>1</v>
      </c>
      <c r="F103" s="173" t="s">
        <v>806</v>
      </c>
      <c r="H103" s="174">
        <v>18.399999999999999</v>
      </c>
      <c r="I103" s="175"/>
      <c r="L103" s="170"/>
      <c r="M103" s="176"/>
      <c r="N103" s="177"/>
      <c r="O103" s="177"/>
      <c r="P103" s="177"/>
      <c r="Q103" s="177"/>
      <c r="R103" s="177"/>
      <c r="S103" s="177"/>
      <c r="T103" s="178"/>
      <c r="AT103" s="172" t="s">
        <v>173</v>
      </c>
      <c r="AU103" s="172" t="s">
        <v>82</v>
      </c>
      <c r="AV103" s="11" t="s">
        <v>82</v>
      </c>
      <c r="AW103" s="11" t="s">
        <v>34</v>
      </c>
      <c r="AX103" s="11" t="s">
        <v>73</v>
      </c>
      <c r="AY103" s="172" t="s">
        <v>158</v>
      </c>
    </row>
    <row r="104" spans="2:65" s="11" customFormat="1" ht="11.25">
      <c r="B104" s="170"/>
      <c r="D104" s="171" t="s">
        <v>173</v>
      </c>
      <c r="E104" s="172" t="s">
        <v>1</v>
      </c>
      <c r="F104" s="173" t="s">
        <v>807</v>
      </c>
      <c r="H104" s="174">
        <v>0.432</v>
      </c>
      <c r="I104" s="175"/>
      <c r="L104" s="170"/>
      <c r="M104" s="176"/>
      <c r="N104" s="177"/>
      <c r="O104" s="177"/>
      <c r="P104" s="177"/>
      <c r="Q104" s="177"/>
      <c r="R104" s="177"/>
      <c r="S104" s="177"/>
      <c r="T104" s="178"/>
      <c r="AT104" s="172" t="s">
        <v>173</v>
      </c>
      <c r="AU104" s="172" t="s">
        <v>82</v>
      </c>
      <c r="AV104" s="11" t="s">
        <v>82</v>
      </c>
      <c r="AW104" s="11" t="s">
        <v>34</v>
      </c>
      <c r="AX104" s="11" t="s">
        <v>73</v>
      </c>
      <c r="AY104" s="172" t="s">
        <v>158</v>
      </c>
    </row>
    <row r="105" spans="2:65" s="13" customFormat="1" ht="11.25">
      <c r="B105" s="201"/>
      <c r="D105" s="171" t="s">
        <v>173</v>
      </c>
      <c r="E105" s="202" t="s">
        <v>1</v>
      </c>
      <c r="F105" s="203" t="s">
        <v>298</v>
      </c>
      <c r="H105" s="204">
        <v>18.831999999999997</v>
      </c>
      <c r="I105" s="205"/>
      <c r="L105" s="201"/>
      <c r="M105" s="206"/>
      <c r="N105" s="207"/>
      <c r="O105" s="207"/>
      <c r="P105" s="207"/>
      <c r="Q105" s="207"/>
      <c r="R105" s="207"/>
      <c r="S105" s="207"/>
      <c r="T105" s="208"/>
      <c r="AT105" s="202" t="s">
        <v>173</v>
      </c>
      <c r="AU105" s="202" t="s">
        <v>82</v>
      </c>
      <c r="AV105" s="13" t="s">
        <v>166</v>
      </c>
      <c r="AW105" s="13" t="s">
        <v>34</v>
      </c>
      <c r="AX105" s="13" t="s">
        <v>21</v>
      </c>
      <c r="AY105" s="202" t="s">
        <v>158</v>
      </c>
    </row>
    <row r="106" spans="2:65" s="1" customFormat="1" ht="16.5" customHeight="1">
      <c r="B106" s="131"/>
      <c r="C106" s="159" t="s">
        <v>8</v>
      </c>
      <c r="D106" s="159" t="s">
        <v>161</v>
      </c>
      <c r="E106" s="160" t="s">
        <v>190</v>
      </c>
      <c r="F106" s="161" t="s">
        <v>191</v>
      </c>
      <c r="G106" s="162" t="s">
        <v>170</v>
      </c>
      <c r="H106" s="163">
        <v>18.832000000000001</v>
      </c>
      <c r="I106" s="164"/>
      <c r="J106" s="165">
        <f>ROUND(I106*H106,2)</f>
        <v>0</v>
      </c>
      <c r="K106" s="161" t="s">
        <v>171</v>
      </c>
      <c r="L106" s="31"/>
      <c r="M106" s="166" t="s">
        <v>1</v>
      </c>
      <c r="N106" s="167" t="s">
        <v>44</v>
      </c>
      <c r="O106" s="50"/>
      <c r="P106" s="168">
        <f>O106*H106</f>
        <v>0</v>
      </c>
      <c r="Q106" s="168">
        <v>0</v>
      </c>
      <c r="R106" s="168">
        <f>Q106*H106</f>
        <v>0</v>
      </c>
      <c r="S106" s="168">
        <v>0</v>
      </c>
      <c r="T106" s="169">
        <f>S106*H106</f>
        <v>0</v>
      </c>
      <c r="AR106" s="15" t="s">
        <v>166</v>
      </c>
      <c r="AT106" s="15" t="s">
        <v>161</v>
      </c>
      <c r="AU106" s="15" t="s">
        <v>82</v>
      </c>
      <c r="AY106" s="15" t="s">
        <v>158</v>
      </c>
      <c r="BE106" s="88">
        <f>IF(N106="základní",J106,0)</f>
        <v>0</v>
      </c>
      <c r="BF106" s="88">
        <f>IF(N106="snížená",J106,0)</f>
        <v>0</v>
      </c>
      <c r="BG106" s="88">
        <f>IF(N106="zákl. přenesená",J106,0)</f>
        <v>0</v>
      </c>
      <c r="BH106" s="88">
        <f>IF(N106="sníž. přenesená",J106,0)</f>
        <v>0</v>
      </c>
      <c r="BI106" s="88">
        <f>IF(N106="nulová",J106,0)</f>
        <v>0</v>
      </c>
      <c r="BJ106" s="15" t="s">
        <v>21</v>
      </c>
      <c r="BK106" s="88">
        <f>ROUND(I106*H106,2)</f>
        <v>0</v>
      </c>
      <c r="BL106" s="15" t="s">
        <v>166</v>
      </c>
      <c r="BM106" s="15" t="s">
        <v>808</v>
      </c>
    </row>
    <row r="107" spans="2:65" s="1" customFormat="1" ht="16.5" customHeight="1">
      <c r="B107" s="131"/>
      <c r="C107" s="159" t="s">
        <v>185</v>
      </c>
      <c r="D107" s="159" t="s">
        <v>161</v>
      </c>
      <c r="E107" s="160" t="s">
        <v>181</v>
      </c>
      <c r="F107" s="161" t="s">
        <v>182</v>
      </c>
      <c r="G107" s="162" t="s">
        <v>170</v>
      </c>
      <c r="H107" s="163">
        <v>277.98</v>
      </c>
      <c r="I107" s="164"/>
      <c r="J107" s="165">
        <f>ROUND(I107*H107,2)</f>
        <v>0</v>
      </c>
      <c r="K107" s="161" t="s">
        <v>171</v>
      </c>
      <c r="L107" s="31"/>
      <c r="M107" s="166" t="s">
        <v>1</v>
      </c>
      <c r="N107" s="167" t="s">
        <v>44</v>
      </c>
      <c r="O107" s="50"/>
      <c r="P107" s="168">
        <f>O107*H107</f>
        <v>0</v>
      </c>
      <c r="Q107" s="168">
        <v>0</v>
      </c>
      <c r="R107" s="168">
        <f>Q107*H107</f>
        <v>0</v>
      </c>
      <c r="S107" s="168">
        <v>0</v>
      </c>
      <c r="T107" s="169">
        <f>S107*H107</f>
        <v>0</v>
      </c>
      <c r="AR107" s="15" t="s">
        <v>166</v>
      </c>
      <c r="AT107" s="15" t="s">
        <v>161</v>
      </c>
      <c r="AU107" s="15" t="s">
        <v>82</v>
      </c>
      <c r="AY107" s="15" t="s">
        <v>158</v>
      </c>
      <c r="BE107" s="88">
        <f>IF(N107="základní",J107,0)</f>
        <v>0</v>
      </c>
      <c r="BF107" s="88">
        <f>IF(N107="snížená",J107,0)</f>
        <v>0</v>
      </c>
      <c r="BG107" s="88">
        <f>IF(N107="zákl. přenesená",J107,0)</f>
        <v>0</v>
      </c>
      <c r="BH107" s="88">
        <f>IF(N107="sníž. přenesená",J107,0)</f>
        <v>0</v>
      </c>
      <c r="BI107" s="88">
        <f>IF(N107="nulová",J107,0)</f>
        <v>0</v>
      </c>
      <c r="BJ107" s="15" t="s">
        <v>21</v>
      </c>
      <c r="BK107" s="88">
        <f>ROUND(I107*H107,2)</f>
        <v>0</v>
      </c>
      <c r="BL107" s="15" t="s">
        <v>166</v>
      </c>
      <c r="BM107" s="15" t="s">
        <v>809</v>
      </c>
    </row>
    <row r="108" spans="2:65" s="11" customFormat="1" ht="11.25">
      <c r="B108" s="170"/>
      <c r="D108" s="171" t="s">
        <v>173</v>
      </c>
      <c r="E108" s="172" t="s">
        <v>1</v>
      </c>
      <c r="F108" s="173" t="s">
        <v>810</v>
      </c>
      <c r="H108" s="174">
        <v>277.98</v>
      </c>
      <c r="I108" s="175"/>
      <c r="L108" s="170"/>
      <c r="M108" s="176"/>
      <c r="N108" s="177"/>
      <c r="O108" s="177"/>
      <c r="P108" s="177"/>
      <c r="Q108" s="177"/>
      <c r="R108" s="177"/>
      <c r="S108" s="177"/>
      <c r="T108" s="178"/>
      <c r="AT108" s="172" t="s">
        <v>173</v>
      </c>
      <c r="AU108" s="172" t="s">
        <v>82</v>
      </c>
      <c r="AV108" s="11" t="s">
        <v>82</v>
      </c>
      <c r="AW108" s="11" t="s">
        <v>34</v>
      </c>
      <c r="AX108" s="11" t="s">
        <v>21</v>
      </c>
      <c r="AY108" s="172" t="s">
        <v>158</v>
      </c>
    </row>
    <row r="109" spans="2:65" s="1" customFormat="1" ht="16.5" customHeight="1">
      <c r="B109" s="131"/>
      <c r="C109" s="159" t="s">
        <v>257</v>
      </c>
      <c r="D109" s="159" t="s">
        <v>161</v>
      </c>
      <c r="E109" s="160" t="s">
        <v>400</v>
      </c>
      <c r="F109" s="161" t="s">
        <v>401</v>
      </c>
      <c r="G109" s="162" t="s">
        <v>170</v>
      </c>
      <c r="H109" s="163">
        <v>18.832000000000001</v>
      </c>
      <c r="I109" s="164"/>
      <c r="J109" s="165">
        <f>ROUND(I109*H109,2)</f>
        <v>0</v>
      </c>
      <c r="K109" s="161" t="s">
        <v>171</v>
      </c>
      <c r="L109" s="31"/>
      <c r="M109" s="166" t="s">
        <v>1</v>
      </c>
      <c r="N109" s="167" t="s">
        <v>44</v>
      </c>
      <c r="O109" s="50"/>
      <c r="P109" s="168">
        <f>O109*H109</f>
        <v>0</v>
      </c>
      <c r="Q109" s="168">
        <v>0</v>
      </c>
      <c r="R109" s="168">
        <f>Q109*H109</f>
        <v>0</v>
      </c>
      <c r="S109" s="168">
        <v>0</v>
      </c>
      <c r="T109" s="169">
        <f>S109*H109</f>
        <v>0</v>
      </c>
      <c r="AR109" s="15" t="s">
        <v>166</v>
      </c>
      <c r="AT109" s="15" t="s">
        <v>161</v>
      </c>
      <c r="AU109" s="15" t="s">
        <v>82</v>
      </c>
      <c r="AY109" s="15" t="s">
        <v>158</v>
      </c>
      <c r="BE109" s="88">
        <f>IF(N109="základní",J109,0)</f>
        <v>0</v>
      </c>
      <c r="BF109" s="88">
        <f>IF(N109="snížená",J109,0)</f>
        <v>0</v>
      </c>
      <c r="BG109" s="88">
        <f>IF(N109="zákl. přenesená",J109,0)</f>
        <v>0</v>
      </c>
      <c r="BH109" s="88">
        <f>IF(N109="sníž. přenesená",J109,0)</f>
        <v>0</v>
      </c>
      <c r="BI109" s="88">
        <f>IF(N109="nulová",J109,0)</f>
        <v>0</v>
      </c>
      <c r="BJ109" s="15" t="s">
        <v>21</v>
      </c>
      <c r="BK109" s="88">
        <f>ROUND(I109*H109,2)</f>
        <v>0</v>
      </c>
      <c r="BL109" s="15" t="s">
        <v>166</v>
      </c>
      <c r="BM109" s="15" t="s">
        <v>811</v>
      </c>
    </row>
    <row r="110" spans="2:65" s="1" customFormat="1" ht="16.5" customHeight="1">
      <c r="B110" s="131"/>
      <c r="C110" s="159" t="s">
        <v>259</v>
      </c>
      <c r="D110" s="159" t="s">
        <v>161</v>
      </c>
      <c r="E110" s="160" t="s">
        <v>186</v>
      </c>
      <c r="F110" s="161" t="s">
        <v>187</v>
      </c>
      <c r="G110" s="162" t="s">
        <v>170</v>
      </c>
      <c r="H110" s="163">
        <v>18.832000000000001</v>
      </c>
      <c r="I110" s="164"/>
      <c r="J110" s="165">
        <f>ROUND(I110*H110,2)</f>
        <v>0</v>
      </c>
      <c r="K110" s="161" t="s">
        <v>171</v>
      </c>
      <c r="L110" s="31"/>
      <c r="M110" s="166" t="s">
        <v>1</v>
      </c>
      <c r="N110" s="167" t="s">
        <v>44</v>
      </c>
      <c r="O110" s="50"/>
      <c r="P110" s="168">
        <f>O110*H110</f>
        <v>0</v>
      </c>
      <c r="Q110" s="168">
        <v>0</v>
      </c>
      <c r="R110" s="168">
        <f>Q110*H110</f>
        <v>0</v>
      </c>
      <c r="S110" s="168">
        <v>0</v>
      </c>
      <c r="T110" s="169">
        <f>S110*H110</f>
        <v>0</v>
      </c>
      <c r="AR110" s="15" t="s">
        <v>166</v>
      </c>
      <c r="AT110" s="15" t="s">
        <v>161</v>
      </c>
      <c r="AU110" s="15" t="s">
        <v>82</v>
      </c>
      <c r="AY110" s="15" t="s">
        <v>158</v>
      </c>
      <c r="BE110" s="88">
        <f>IF(N110="základní",J110,0)</f>
        <v>0</v>
      </c>
      <c r="BF110" s="88">
        <f>IF(N110="snížená",J110,0)</f>
        <v>0</v>
      </c>
      <c r="BG110" s="88">
        <f>IF(N110="zákl. přenesená",J110,0)</f>
        <v>0</v>
      </c>
      <c r="BH110" s="88">
        <f>IF(N110="sníž. přenesená",J110,0)</f>
        <v>0</v>
      </c>
      <c r="BI110" s="88">
        <f>IF(N110="nulová",J110,0)</f>
        <v>0</v>
      </c>
      <c r="BJ110" s="15" t="s">
        <v>21</v>
      </c>
      <c r="BK110" s="88">
        <f>ROUND(I110*H110,2)</f>
        <v>0</v>
      </c>
      <c r="BL110" s="15" t="s">
        <v>166</v>
      </c>
      <c r="BM110" s="15" t="s">
        <v>812</v>
      </c>
    </row>
    <row r="111" spans="2:65" s="1" customFormat="1" ht="16.5" customHeight="1">
      <c r="B111" s="131"/>
      <c r="C111" s="159" t="s">
        <v>180</v>
      </c>
      <c r="D111" s="159" t="s">
        <v>161</v>
      </c>
      <c r="E111" s="160" t="s">
        <v>193</v>
      </c>
      <c r="F111" s="161" t="s">
        <v>194</v>
      </c>
      <c r="G111" s="162" t="s">
        <v>195</v>
      </c>
      <c r="H111" s="163">
        <v>33.898000000000003</v>
      </c>
      <c r="I111" s="164"/>
      <c r="J111" s="165">
        <f>ROUND(I111*H111,2)</f>
        <v>0</v>
      </c>
      <c r="K111" s="161" t="s">
        <v>171</v>
      </c>
      <c r="L111" s="31"/>
      <c r="M111" s="166" t="s">
        <v>1</v>
      </c>
      <c r="N111" s="167" t="s">
        <v>44</v>
      </c>
      <c r="O111" s="50"/>
      <c r="P111" s="168">
        <f>O111*H111</f>
        <v>0</v>
      </c>
      <c r="Q111" s="168">
        <v>0</v>
      </c>
      <c r="R111" s="168">
        <f>Q111*H111</f>
        <v>0</v>
      </c>
      <c r="S111" s="168">
        <v>0</v>
      </c>
      <c r="T111" s="169">
        <f>S111*H111</f>
        <v>0</v>
      </c>
      <c r="AR111" s="15" t="s">
        <v>166</v>
      </c>
      <c r="AT111" s="15" t="s">
        <v>161</v>
      </c>
      <c r="AU111" s="15" t="s">
        <v>82</v>
      </c>
      <c r="AY111" s="15" t="s">
        <v>158</v>
      </c>
      <c r="BE111" s="88">
        <f>IF(N111="základní",J111,0)</f>
        <v>0</v>
      </c>
      <c r="BF111" s="88">
        <f>IF(N111="snížená",J111,0)</f>
        <v>0</v>
      </c>
      <c r="BG111" s="88">
        <f>IF(N111="zákl. přenesená",J111,0)</f>
        <v>0</v>
      </c>
      <c r="BH111" s="88">
        <f>IF(N111="sníž. přenesená",J111,0)</f>
        <v>0</v>
      </c>
      <c r="BI111" s="88">
        <f>IF(N111="nulová",J111,0)</f>
        <v>0</v>
      </c>
      <c r="BJ111" s="15" t="s">
        <v>21</v>
      </c>
      <c r="BK111" s="88">
        <f>ROUND(I111*H111,2)</f>
        <v>0</v>
      </c>
      <c r="BL111" s="15" t="s">
        <v>166</v>
      </c>
      <c r="BM111" s="15" t="s">
        <v>813</v>
      </c>
    </row>
    <row r="112" spans="2:65" s="11" customFormat="1" ht="11.25">
      <c r="B112" s="170"/>
      <c r="D112" s="171" t="s">
        <v>173</v>
      </c>
      <c r="E112" s="172" t="s">
        <v>1</v>
      </c>
      <c r="F112" s="173" t="s">
        <v>814</v>
      </c>
      <c r="H112" s="174">
        <v>33.898000000000003</v>
      </c>
      <c r="I112" s="175"/>
      <c r="L112" s="170"/>
      <c r="M112" s="176"/>
      <c r="N112" s="177"/>
      <c r="O112" s="177"/>
      <c r="P112" s="177"/>
      <c r="Q112" s="177"/>
      <c r="R112" s="177"/>
      <c r="S112" s="177"/>
      <c r="T112" s="178"/>
      <c r="AT112" s="172" t="s">
        <v>173</v>
      </c>
      <c r="AU112" s="172" t="s">
        <v>82</v>
      </c>
      <c r="AV112" s="11" t="s">
        <v>82</v>
      </c>
      <c r="AW112" s="11" t="s">
        <v>34</v>
      </c>
      <c r="AX112" s="11" t="s">
        <v>21</v>
      </c>
      <c r="AY112" s="172" t="s">
        <v>158</v>
      </c>
    </row>
    <row r="113" spans="2:65" s="10" customFormat="1" ht="22.9" customHeight="1">
      <c r="B113" s="146"/>
      <c r="D113" s="147" t="s">
        <v>72</v>
      </c>
      <c r="E113" s="157" t="s">
        <v>82</v>
      </c>
      <c r="F113" s="157" t="s">
        <v>426</v>
      </c>
      <c r="I113" s="149"/>
      <c r="J113" s="158">
        <f>BK113</f>
        <v>0</v>
      </c>
      <c r="L113" s="146"/>
      <c r="M113" s="151"/>
      <c r="N113" s="152"/>
      <c r="O113" s="152"/>
      <c r="P113" s="153">
        <f>P114</f>
        <v>0</v>
      </c>
      <c r="Q113" s="152"/>
      <c r="R113" s="153">
        <f>R114</f>
        <v>0</v>
      </c>
      <c r="S113" s="152"/>
      <c r="T113" s="154">
        <f>T114</f>
        <v>0</v>
      </c>
      <c r="AR113" s="147" t="s">
        <v>21</v>
      </c>
      <c r="AT113" s="155" t="s">
        <v>72</v>
      </c>
      <c r="AU113" s="155" t="s">
        <v>21</v>
      </c>
      <c r="AY113" s="147" t="s">
        <v>158</v>
      </c>
      <c r="BK113" s="156">
        <f>BK114</f>
        <v>0</v>
      </c>
    </row>
    <row r="114" spans="2:65" s="1" customFormat="1" ht="16.5" customHeight="1">
      <c r="B114" s="131"/>
      <c r="C114" s="159" t="s">
        <v>189</v>
      </c>
      <c r="D114" s="159" t="s">
        <v>161</v>
      </c>
      <c r="E114" s="160" t="s">
        <v>815</v>
      </c>
      <c r="F114" s="161" t="s">
        <v>816</v>
      </c>
      <c r="G114" s="162" t="s">
        <v>170</v>
      </c>
      <c r="H114" s="163">
        <v>18.832000000000001</v>
      </c>
      <c r="I114" s="164"/>
      <c r="J114" s="165">
        <f>ROUND(I114*H114,2)</f>
        <v>0</v>
      </c>
      <c r="K114" s="161" t="s">
        <v>171</v>
      </c>
      <c r="L114" s="31"/>
      <c r="M114" s="166" t="s">
        <v>1</v>
      </c>
      <c r="N114" s="167" t="s">
        <v>44</v>
      </c>
      <c r="O114" s="50"/>
      <c r="P114" s="168">
        <f>O114*H114</f>
        <v>0</v>
      </c>
      <c r="Q114" s="168">
        <v>0</v>
      </c>
      <c r="R114" s="168">
        <f>Q114*H114</f>
        <v>0</v>
      </c>
      <c r="S114" s="168">
        <v>0</v>
      </c>
      <c r="T114" s="169">
        <f>S114*H114</f>
        <v>0</v>
      </c>
      <c r="AR114" s="15" t="s">
        <v>166</v>
      </c>
      <c r="AT114" s="15" t="s">
        <v>161</v>
      </c>
      <c r="AU114" s="15" t="s">
        <v>82</v>
      </c>
      <c r="AY114" s="15" t="s">
        <v>158</v>
      </c>
      <c r="BE114" s="88">
        <f>IF(N114="základní",J114,0)</f>
        <v>0</v>
      </c>
      <c r="BF114" s="88">
        <f>IF(N114="snížená",J114,0)</f>
        <v>0</v>
      </c>
      <c r="BG114" s="88">
        <f>IF(N114="zákl. přenesená",J114,0)</f>
        <v>0</v>
      </c>
      <c r="BH114" s="88">
        <f>IF(N114="sníž. přenesená",J114,0)</f>
        <v>0</v>
      </c>
      <c r="BI114" s="88">
        <f>IF(N114="nulová",J114,0)</f>
        <v>0</v>
      </c>
      <c r="BJ114" s="15" t="s">
        <v>21</v>
      </c>
      <c r="BK114" s="88">
        <f>ROUND(I114*H114,2)</f>
        <v>0</v>
      </c>
      <c r="BL114" s="15" t="s">
        <v>166</v>
      </c>
      <c r="BM114" s="15" t="s">
        <v>817</v>
      </c>
    </row>
    <row r="115" spans="2:65" s="10" customFormat="1" ht="22.9" customHeight="1">
      <c r="B115" s="146"/>
      <c r="D115" s="147" t="s">
        <v>72</v>
      </c>
      <c r="E115" s="157" t="s">
        <v>323</v>
      </c>
      <c r="F115" s="157" t="s">
        <v>588</v>
      </c>
      <c r="I115" s="149"/>
      <c r="J115" s="158">
        <f>BK115</f>
        <v>0</v>
      </c>
      <c r="L115" s="146"/>
      <c r="M115" s="151"/>
      <c r="N115" s="152"/>
      <c r="O115" s="152"/>
      <c r="P115" s="153">
        <f>SUM(P116:P119)</f>
        <v>0</v>
      </c>
      <c r="Q115" s="152"/>
      <c r="R115" s="153">
        <f>SUM(R116:R119)</f>
        <v>16.457879999999999</v>
      </c>
      <c r="S115" s="152"/>
      <c r="T115" s="154">
        <f>SUM(T116:T119)</f>
        <v>0</v>
      </c>
      <c r="AR115" s="147" t="s">
        <v>21</v>
      </c>
      <c r="AT115" s="155" t="s">
        <v>72</v>
      </c>
      <c r="AU115" s="155" t="s">
        <v>21</v>
      </c>
      <c r="AY115" s="147" t="s">
        <v>158</v>
      </c>
      <c r="BK115" s="156">
        <f>SUM(BK116:BK119)</f>
        <v>0</v>
      </c>
    </row>
    <row r="116" spans="2:65" s="1" customFormat="1" ht="16.5" customHeight="1">
      <c r="B116" s="131"/>
      <c r="C116" s="159" t="s">
        <v>160</v>
      </c>
      <c r="D116" s="159" t="s">
        <v>161</v>
      </c>
      <c r="E116" s="160" t="s">
        <v>818</v>
      </c>
      <c r="F116" s="161" t="s">
        <v>819</v>
      </c>
      <c r="G116" s="162" t="s">
        <v>232</v>
      </c>
      <c r="H116" s="163">
        <v>92</v>
      </c>
      <c r="I116" s="164"/>
      <c r="J116" s="165">
        <f>ROUND(I116*H116,2)</f>
        <v>0</v>
      </c>
      <c r="K116" s="161" t="s">
        <v>171</v>
      </c>
      <c r="L116" s="31"/>
      <c r="M116" s="166" t="s">
        <v>1</v>
      </c>
      <c r="N116" s="167" t="s">
        <v>44</v>
      </c>
      <c r="O116" s="50"/>
      <c r="P116" s="168">
        <f>O116*H116</f>
        <v>0</v>
      </c>
      <c r="Q116" s="168">
        <v>0.17488999999999999</v>
      </c>
      <c r="R116" s="168">
        <f>Q116*H116</f>
        <v>16.089880000000001</v>
      </c>
      <c r="S116" s="168">
        <v>0</v>
      </c>
      <c r="T116" s="169">
        <f>S116*H116</f>
        <v>0</v>
      </c>
      <c r="AR116" s="15" t="s">
        <v>166</v>
      </c>
      <c r="AT116" s="15" t="s">
        <v>161</v>
      </c>
      <c r="AU116" s="15" t="s">
        <v>82</v>
      </c>
      <c r="AY116" s="15" t="s">
        <v>158</v>
      </c>
      <c r="BE116" s="88">
        <f>IF(N116="základní",J116,0)</f>
        <v>0</v>
      </c>
      <c r="BF116" s="88">
        <f>IF(N116="snížená",J116,0)</f>
        <v>0</v>
      </c>
      <c r="BG116" s="88">
        <f>IF(N116="zákl. přenesená",J116,0)</f>
        <v>0</v>
      </c>
      <c r="BH116" s="88">
        <f>IF(N116="sníž. přenesená",J116,0)</f>
        <v>0</v>
      </c>
      <c r="BI116" s="88">
        <f>IF(N116="nulová",J116,0)</f>
        <v>0</v>
      </c>
      <c r="BJ116" s="15" t="s">
        <v>21</v>
      </c>
      <c r="BK116" s="88">
        <f>ROUND(I116*H116,2)</f>
        <v>0</v>
      </c>
      <c r="BL116" s="15" t="s">
        <v>166</v>
      </c>
      <c r="BM116" s="15" t="s">
        <v>820</v>
      </c>
    </row>
    <row r="117" spans="2:65" s="1" customFormat="1" ht="16.5" customHeight="1">
      <c r="B117" s="131"/>
      <c r="C117" s="191" t="s">
        <v>26</v>
      </c>
      <c r="D117" s="191" t="s">
        <v>286</v>
      </c>
      <c r="E117" s="192" t="s">
        <v>821</v>
      </c>
      <c r="F117" s="193" t="s">
        <v>822</v>
      </c>
      <c r="G117" s="194" t="s">
        <v>232</v>
      </c>
      <c r="H117" s="195">
        <v>92</v>
      </c>
      <c r="I117" s="196"/>
      <c r="J117" s="197">
        <f>ROUND(I117*H117,2)</f>
        <v>0</v>
      </c>
      <c r="K117" s="193" t="s">
        <v>1</v>
      </c>
      <c r="L117" s="198"/>
      <c r="M117" s="199" t="s">
        <v>1</v>
      </c>
      <c r="N117" s="200" t="s">
        <v>44</v>
      </c>
      <c r="O117" s="50"/>
      <c r="P117" s="168">
        <f>O117*H117</f>
        <v>0</v>
      </c>
      <c r="Q117" s="168">
        <v>4.0000000000000001E-3</v>
      </c>
      <c r="R117" s="168">
        <f>Q117*H117</f>
        <v>0.36799999999999999</v>
      </c>
      <c r="S117" s="168">
        <v>0</v>
      </c>
      <c r="T117" s="169">
        <f>S117*H117</f>
        <v>0</v>
      </c>
      <c r="AR117" s="15" t="s">
        <v>289</v>
      </c>
      <c r="AT117" s="15" t="s">
        <v>286</v>
      </c>
      <c r="AU117" s="15" t="s">
        <v>82</v>
      </c>
      <c r="AY117" s="15" t="s">
        <v>158</v>
      </c>
      <c r="BE117" s="88">
        <f>IF(N117="základní",J117,0)</f>
        <v>0</v>
      </c>
      <c r="BF117" s="88">
        <f>IF(N117="snížená",J117,0)</f>
        <v>0</v>
      </c>
      <c r="BG117" s="88">
        <f>IF(N117="zákl. přenesená",J117,0)</f>
        <v>0</v>
      </c>
      <c r="BH117" s="88">
        <f>IF(N117="sníž. přenesená",J117,0)</f>
        <v>0</v>
      </c>
      <c r="BI117" s="88">
        <f>IF(N117="nulová",J117,0)</f>
        <v>0</v>
      </c>
      <c r="BJ117" s="15" t="s">
        <v>21</v>
      </c>
      <c r="BK117" s="88">
        <f>ROUND(I117*H117,2)</f>
        <v>0</v>
      </c>
      <c r="BL117" s="15" t="s">
        <v>166</v>
      </c>
      <c r="BM117" s="15" t="s">
        <v>823</v>
      </c>
    </row>
    <row r="118" spans="2:65" s="1" customFormat="1" ht="16.5" customHeight="1">
      <c r="B118" s="131"/>
      <c r="C118" s="159" t="s">
        <v>342</v>
      </c>
      <c r="D118" s="159" t="s">
        <v>161</v>
      </c>
      <c r="E118" s="160" t="s">
        <v>824</v>
      </c>
      <c r="F118" s="161" t="s">
        <v>825</v>
      </c>
      <c r="G118" s="162" t="s">
        <v>265</v>
      </c>
      <c r="H118" s="163">
        <v>160.5</v>
      </c>
      <c r="I118" s="164"/>
      <c r="J118" s="165">
        <f>ROUND(I118*H118,2)</f>
        <v>0</v>
      </c>
      <c r="K118" s="161" t="s">
        <v>1</v>
      </c>
      <c r="L118" s="31"/>
      <c r="M118" s="166" t="s">
        <v>1</v>
      </c>
      <c r="N118" s="167" t="s">
        <v>44</v>
      </c>
      <c r="O118" s="50"/>
      <c r="P118" s="168">
        <f>O118*H118</f>
        <v>0</v>
      </c>
      <c r="Q118" s="168">
        <v>0</v>
      </c>
      <c r="R118" s="168">
        <f>Q118*H118</f>
        <v>0</v>
      </c>
      <c r="S118" s="168">
        <v>0</v>
      </c>
      <c r="T118" s="169">
        <f>S118*H118</f>
        <v>0</v>
      </c>
      <c r="AR118" s="15" t="s">
        <v>166</v>
      </c>
      <c r="AT118" s="15" t="s">
        <v>161</v>
      </c>
      <c r="AU118" s="15" t="s">
        <v>82</v>
      </c>
      <c r="AY118" s="15" t="s">
        <v>158</v>
      </c>
      <c r="BE118" s="88">
        <f>IF(N118="základní",J118,0)</f>
        <v>0</v>
      </c>
      <c r="BF118" s="88">
        <f>IF(N118="snížená",J118,0)</f>
        <v>0</v>
      </c>
      <c r="BG118" s="88">
        <f>IF(N118="zákl. přenesená",J118,0)</f>
        <v>0</v>
      </c>
      <c r="BH118" s="88">
        <f>IF(N118="sníž. přenesená",J118,0)</f>
        <v>0</v>
      </c>
      <c r="BI118" s="88">
        <f>IF(N118="nulová",J118,0)</f>
        <v>0</v>
      </c>
      <c r="BJ118" s="15" t="s">
        <v>21</v>
      </c>
      <c r="BK118" s="88">
        <f>ROUND(I118*H118,2)</f>
        <v>0</v>
      </c>
      <c r="BL118" s="15" t="s">
        <v>166</v>
      </c>
      <c r="BM118" s="15" t="s">
        <v>826</v>
      </c>
    </row>
    <row r="119" spans="2:65" s="11" customFormat="1" ht="11.25">
      <c r="B119" s="170"/>
      <c r="D119" s="171" t="s">
        <v>173</v>
      </c>
      <c r="E119" s="172" t="s">
        <v>1</v>
      </c>
      <c r="F119" s="173" t="s">
        <v>827</v>
      </c>
      <c r="H119" s="174">
        <v>160.5</v>
      </c>
      <c r="I119" s="175"/>
      <c r="L119" s="170"/>
      <c r="M119" s="176"/>
      <c r="N119" s="177"/>
      <c r="O119" s="177"/>
      <c r="P119" s="177"/>
      <c r="Q119" s="177"/>
      <c r="R119" s="177"/>
      <c r="S119" s="177"/>
      <c r="T119" s="178"/>
      <c r="AT119" s="172" t="s">
        <v>173</v>
      </c>
      <c r="AU119" s="172" t="s">
        <v>82</v>
      </c>
      <c r="AV119" s="11" t="s">
        <v>82</v>
      </c>
      <c r="AW119" s="11" t="s">
        <v>34</v>
      </c>
      <c r="AX119" s="11" t="s">
        <v>21</v>
      </c>
      <c r="AY119" s="172" t="s">
        <v>158</v>
      </c>
    </row>
    <row r="120" spans="2:65" s="10" customFormat="1" ht="22.9" customHeight="1">
      <c r="B120" s="146"/>
      <c r="D120" s="147" t="s">
        <v>72</v>
      </c>
      <c r="E120" s="157" t="s">
        <v>313</v>
      </c>
      <c r="F120" s="157" t="s">
        <v>314</v>
      </c>
      <c r="I120" s="149"/>
      <c r="J120" s="158">
        <f>BK120</f>
        <v>0</v>
      </c>
      <c r="L120" s="146"/>
      <c r="M120" s="151"/>
      <c r="N120" s="152"/>
      <c r="O120" s="152"/>
      <c r="P120" s="153">
        <f>P121</f>
        <v>0</v>
      </c>
      <c r="Q120" s="152"/>
      <c r="R120" s="153">
        <f>R121</f>
        <v>0</v>
      </c>
      <c r="S120" s="152"/>
      <c r="T120" s="154">
        <f>T121</f>
        <v>0</v>
      </c>
      <c r="AR120" s="147" t="s">
        <v>21</v>
      </c>
      <c r="AT120" s="155" t="s">
        <v>72</v>
      </c>
      <c r="AU120" s="155" t="s">
        <v>21</v>
      </c>
      <c r="AY120" s="147" t="s">
        <v>158</v>
      </c>
      <c r="BK120" s="156">
        <f>BK121</f>
        <v>0</v>
      </c>
    </row>
    <row r="121" spans="2:65" s="1" customFormat="1" ht="16.5" customHeight="1">
      <c r="B121" s="131"/>
      <c r="C121" s="159" t="s">
        <v>200</v>
      </c>
      <c r="D121" s="159" t="s">
        <v>161</v>
      </c>
      <c r="E121" s="160" t="s">
        <v>828</v>
      </c>
      <c r="F121" s="161" t="s">
        <v>829</v>
      </c>
      <c r="G121" s="162" t="s">
        <v>195</v>
      </c>
      <c r="H121" s="163">
        <v>16.457999999999998</v>
      </c>
      <c r="I121" s="164"/>
      <c r="J121" s="165">
        <f>ROUND(I121*H121,2)</f>
        <v>0</v>
      </c>
      <c r="K121" s="161" t="s">
        <v>171</v>
      </c>
      <c r="L121" s="31"/>
      <c r="M121" s="166" t="s">
        <v>1</v>
      </c>
      <c r="N121" s="167" t="s">
        <v>44</v>
      </c>
      <c r="O121" s="50"/>
      <c r="P121" s="168">
        <f>O121*H121</f>
        <v>0</v>
      </c>
      <c r="Q121" s="168">
        <v>0</v>
      </c>
      <c r="R121" s="168">
        <f>Q121*H121</f>
        <v>0</v>
      </c>
      <c r="S121" s="168">
        <v>0</v>
      </c>
      <c r="T121" s="169">
        <f>S121*H121</f>
        <v>0</v>
      </c>
      <c r="AR121" s="15" t="s">
        <v>166</v>
      </c>
      <c r="AT121" s="15" t="s">
        <v>161</v>
      </c>
      <c r="AU121" s="15" t="s">
        <v>82</v>
      </c>
      <c r="AY121" s="15" t="s">
        <v>158</v>
      </c>
      <c r="BE121" s="88">
        <f>IF(N121="základní",J121,0)</f>
        <v>0</v>
      </c>
      <c r="BF121" s="88">
        <f>IF(N121="snížená",J121,0)</f>
        <v>0</v>
      </c>
      <c r="BG121" s="88">
        <f>IF(N121="zákl. přenesená",J121,0)</f>
        <v>0</v>
      </c>
      <c r="BH121" s="88">
        <f>IF(N121="sníž. přenesená",J121,0)</f>
        <v>0</v>
      </c>
      <c r="BI121" s="88">
        <f>IF(N121="nulová",J121,0)</f>
        <v>0</v>
      </c>
      <c r="BJ121" s="15" t="s">
        <v>21</v>
      </c>
      <c r="BK121" s="88">
        <f>ROUND(I121*H121,2)</f>
        <v>0</v>
      </c>
      <c r="BL121" s="15" t="s">
        <v>166</v>
      </c>
      <c r="BM121" s="15" t="s">
        <v>830</v>
      </c>
    </row>
    <row r="122" spans="2:65" s="10" customFormat="1" ht="25.9" customHeight="1">
      <c r="B122" s="146"/>
      <c r="D122" s="147" t="s">
        <v>72</v>
      </c>
      <c r="E122" s="148" t="s">
        <v>136</v>
      </c>
      <c r="F122" s="148" t="s">
        <v>319</v>
      </c>
      <c r="I122" s="149"/>
      <c r="J122" s="150">
        <f>BK122</f>
        <v>0</v>
      </c>
      <c r="L122" s="146"/>
      <c r="M122" s="151"/>
      <c r="N122" s="152"/>
      <c r="O122" s="152"/>
      <c r="P122" s="153">
        <f>P123</f>
        <v>0</v>
      </c>
      <c r="Q122" s="152"/>
      <c r="R122" s="153">
        <f>R123</f>
        <v>0</v>
      </c>
      <c r="S122" s="152"/>
      <c r="T122" s="154">
        <f>T123</f>
        <v>0</v>
      </c>
      <c r="AR122" s="147" t="s">
        <v>199</v>
      </c>
      <c r="AT122" s="155" t="s">
        <v>72</v>
      </c>
      <c r="AU122" s="155" t="s">
        <v>73</v>
      </c>
      <c r="AY122" s="147" t="s">
        <v>158</v>
      </c>
      <c r="BK122" s="156">
        <f>BK123</f>
        <v>0</v>
      </c>
    </row>
    <row r="123" spans="2:65" s="10" customFormat="1" ht="22.9" customHeight="1">
      <c r="B123" s="146"/>
      <c r="D123" s="147" t="s">
        <v>72</v>
      </c>
      <c r="E123" s="157" t="s">
        <v>198</v>
      </c>
      <c r="F123" s="157" t="s">
        <v>135</v>
      </c>
      <c r="I123" s="149"/>
      <c r="J123" s="158">
        <f>BK123</f>
        <v>0</v>
      </c>
      <c r="L123" s="146"/>
      <c r="M123" s="151"/>
      <c r="N123" s="152"/>
      <c r="O123" s="152"/>
      <c r="P123" s="153">
        <f>P124</f>
        <v>0</v>
      </c>
      <c r="Q123" s="152"/>
      <c r="R123" s="153">
        <f>R124</f>
        <v>0</v>
      </c>
      <c r="S123" s="152"/>
      <c r="T123" s="154">
        <f>T124</f>
        <v>0</v>
      </c>
      <c r="AR123" s="147" t="s">
        <v>199</v>
      </c>
      <c r="AT123" s="155" t="s">
        <v>72</v>
      </c>
      <c r="AU123" s="155" t="s">
        <v>21</v>
      </c>
      <c r="AY123" s="147" t="s">
        <v>158</v>
      </c>
      <c r="BK123" s="156">
        <f>BK124</f>
        <v>0</v>
      </c>
    </row>
    <row r="124" spans="2:65" s="1" customFormat="1" ht="16.5" customHeight="1">
      <c r="B124" s="131"/>
      <c r="C124" s="159" t="s">
        <v>250</v>
      </c>
      <c r="D124" s="159" t="s">
        <v>161</v>
      </c>
      <c r="E124" s="160" t="s">
        <v>201</v>
      </c>
      <c r="F124" s="161" t="s">
        <v>202</v>
      </c>
      <c r="G124" s="162" t="s">
        <v>203</v>
      </c>
      <c r="H124" s="163">
        <v>2.5000000000000001E-2</v>
      </c>
      <c r="I124" s="164"/>
      <c r="J124" s="165">
        <f>ROUND(I124*H124,2)</f>
        <v>0</v>
      </c>
      <c r="K124" s="161" t="s">
        <v>204</v>
      </c>
      <c r="L124" s="31"/>
      <c r="M124" s="179" t="s">
        <v>1</v>
      </c>
      <c r="N124" s="180" t="s">
        <v>44</v>
      </c>
      <c r="O124" s="181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AR124" s="15" t="s">
        <v>205</v>
      </c>
      <c r="AT124" s="15" t="s">
        <v>161</v>
      </c>
      <c r="AU124" s="15" t="s">
        <v>82</v>
      </c>
      <c r="AY124" s="15" t="s">
        <v>158</v>
      </c>
      <c r="BE124" s="88">
        <f>IF(N124="základní",J124,0)</f>
        <v>0</v>
      </c>
      <c r="BF124" s="88">
        <f>IF(N124="snížená",J124,0)</f>
        <v>0</v>
      </c>
      <c r="BG124" s="88">
        <f>IF(N124="zákl. přenesená",J124,0)</f>
        <v>0</v>
      </c>
      <c r="BH124" s="88">
        <f>IF(N124="sníž. přenesená",J124,0)</f>
        <v>0</v>
      </c>
      <c r="BI124" s="88">
        <f>IF(N124="nulová",J124,0)</f>
        <v>0</v>
      </c>
      <c r="BJ124" s="15" t="s">
        <v>21</v>
      </c>
      <c r="BK124" s="88">
        <f>ROUND(I124*H124,2)</f>
        <v>0</v>
      </c>
      <c r="BL124" s="15" t="s">
        <v>205</v>
      </c>
      <c r="BM124" s="15" t="s">
        <v>831</v>
      </c>
    </row>
    <row r="125" spans="2:65" s="1" customFormat="1" ht="6.95" customHeight="1">
      <c r="B125" s="40"/>
      <c r="C125" s="41"/>
      <c r="D125" s="41"/>
      <c r="E125" s="41"/>
      <c r="F125" s="41"/>
      <c r="G125" s="41"/>
      <c r="H125" s="41"/>
      <c r="I125" s="113"/>
      <c r="J125" s="41"/>
      <c r="K125" s="41"/>
      <c r="L125" s="31"/>
    </row>
  </sheetData>
  <autoFilter ref="C97:K124" xr:uid="{00000000-0009-0000-0000-000009000000}"/>
  <mergeCells count="14">
    <mergeCell ref="D76:F76"/>
    <mergeCell ref="E88:H88"/>
    <mergeCell ref="E90:H90"/>
    <mergeCell ref="L2:V2"/>
    <mergeCell ref="E52:H52"/>
    <mergeCell ref="D72:F72"/>
    <mergeCell ref="D73:F73"/>
    <mergeCell ref="D74:F74"/>
    <mergeCell ref="D75:F75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14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0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5" t="s">
        <v>109</v>
      </c>
    </row>
    <row r="3" spans="2:46" ht="6.95" customHeight="1">
      <c r="B3" s="16"/>
      <c r="C3" s="17"/>
      <c r="D3" s="17"/>
      <c r="E3" s="17"/>
      <c r="F3" s="17"/>
      <c r="G3" s="17"/>
      <c r="H3" s="17"/>
      <c r="I3" s="96"/>
      <c r="J3" s="17"/>
      <c r="K3" s="17"/>
      <c r="L3" s="18"/>
      <c r="AT3" s="15" t="s">
        <v>82</v>
      </c>
    </row>
    <row r="4" spans="2:46" ht="24.95" customHeight="1">
      <c r="B4" s="18"/>
      <c r="D4" s="19" t="s">
        <v>122</v>
      </c>
      <c r="L4" s="18"/>
      <c r="M4" s="20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4" t="s">
        <v>16</v>
      </c>
      <c r="L6" s="18"/>
    </row>
    <row r="7" spans="2:46" ht="16.5" customHeight="1">
      <c r="B7" s="18"/>
      <c r="E7" s="253" t="str">
        <f>'Rekapitulace stavby'!K6</f>
        <v>PP-Sběrné středisko odpadů Sochorova</v>
      </c>
      <c r="F7" s="254"/>
      <c r="G7" s="254"/>
      <c r="H7" s="254"/>
      <c r="L7" s="18"/>
    </row>
    <row r="8" spans="2:46" s="1" customFormat="1" ht="12" customHeight="1">
      <c r="B8" s="31"/>
      <c r="D8" s="24" t="s">
        <v>123</v>
      </c>
      <c r="I8" s="97"/>
      <c r="L8" s="31"/>
    </row>
    <row r="9" spans="2:46" s="1" customFormat="1" ht="36.950000000000003" customHeight="1">
      <c r="B9" s="31"/>
      <c r="E9" s="225" t="s">
        <v>832</v>
      </c>
      <c r="F9" s="224"/>
      <c r="G9" s="224"/>
      <c r="H9" s="224"/>
      <c r="I9" s="97"/>
      <c r="L9" s="31"/>
    </row>
    <row r="10" spans="2:46" s="1" customFormat="1" ht="11.25">
      <c r="B10" s="31"/>
      <c r="I10" s="97"/>
      <c r="L10" s="31"/>
    </row>
    <row r="11" spans="2:46" s="1" customFormat="1" ht="12" customHeight="1">
      <c r="B11" s="31"/>
      <c r="D11" s="24" t="s">
        <v>19</v>
      </c>
      <c r="F11" s="15" t="s">
        <v>1</v>
      </c>
      <c r="I11" s="98" t="s">
        <v>20</v>
      </c>
      <c r="J11" s="15" t="s">
        <v>1</v>
      </c>
      <c r="L11" s="31"/>
    </row>
    <row r="12" spans="2:46" s="1" customFormat="1" ht="12" customHeight="1">
      <c r="B12" s="31"/>
      <c r="D12" s="24" t="s">
        <v>22</v>
      </c>
      <c r="F12" s="15" t="s">
        <v>23</v>
      </c>
      <c r="I12" s="98" t="s">
        <v>24</v>
      </c>
      <c r="J12" s="47" t="str">
        <f>'Rekapitulace stavby'!AN8</f>
        <v>10. 10. 2019</v>
      </c>
      <c r="L12" s="31"/>
    </row>
    <row r="13" spans="2:46" s="1" customFormat="1" ht="10.9" customHeight="1">
      <c r="B13" s="31"/>
      <c r="I13" s="97"/>
      <c r="L13" s="31"/>
    </row>
    <row r="14" spans="2:46" s="1" customFormat="1" ht="12" customHeight="1">
      <c r="B14" s="31"/>
      <c r="D14" s="24" t="s">
        <v>28</v>
      </c>
      <c r="I14" s="98" t="s">
        <v>29</v>
      </c>
      <c r="J14" s="15" t="str">
        <f>IF('Rekapitulace stavby'!AN10="","",'Rekapitulace stavby'!AN10)</f>
        <v/>
      </c>
      <c r="L14" s="31"/>
    </row>
    <row r="15" spans="2:46" s="1" customFormat="1" ht="18" customHeight="1">
      <c r="B15" s="31"/>
      <c r="E15" s="15" t="str">
        <f>IF('Rekapitulace stavby'!E11="","",'Rekapitulace stavby'!E11)</f>
        <v xml:space="preserve"> </v>
      </c>
      <c r="I15" s="98" t="s">
        <v>30</v>
      </c>
      <c r="J15" s="15" t="str">
        <f>IF('Rekapitulace stavby'!AN11="","",'Rekapitulace stavby'!AN11)</f>
        <v/>
      </c>
      <c r="L15" s="31"/>
    </row>
    <row r="16" spans="2:46" s="1" customFormat="1" ht="6.95" customHeight="1">
      <c r="B16" s="31"/>
      <c r="I16" s="97"/>
      <c r="L16" s="31"/>
    </row>
    <row r="17" spans="2:12" s="1" customFormat="1" ht="12" customHeight="1">
      <c r="B17" s="31"/>
      <c r="D17" s="24" t="s">
        <v>31</v>
      </c>
      <c r="I17" s="98" t="s">
        <v>29</v>
      </c>
      <c r="J17" s="25" t="str">
        <f>'Rekapitulace stavby'!AN13</f>
        <v>Vyplň údaj</v>
      </c>
      <c r="L17" s="31"/>
    </row>
    <row r="18" spans="2:12" s="1" customFormat="1" ht="18" customHeight="1">
      <c r="B18" s="31"/>
      <c r="E18" s="255" t="str">
        <f>'Rekapitulace stavby'!E14</f>
        <v>Vyplň údaj</v>
      </c>
      <c r="F18" s="228"/>
      <c r="G18" s="228"/>
      <c r="H18" s="228"/>
      <c r="I18" s="98" t="s">
        <v>30</v>
      </c>
      <c r="J18" s="25" t="str">
        <f>'Rekapitulace stavby'!AN14</f>
        <v>Vyplň údaj</v>
      </c>
      <c r="L18" s="31"/>
    </row>
    <row r="19" spans="2:12" s="1" customFormat="1" ht="6.95" customHeight="1">
      <c r="B19" s="31"/>
      <c r="I19" s="97"/>
      <c r="L19" s="31"/>
    </row>
    <row r="20" spans="2:12" s="1" customFormat="1" ht="12" customHeight="1">
      <c r="B20" s="31"/>
      <c r="D20" s="24" t="s">
        <v>33</v>
      </c>
      <c r="I20" s="98" t="s">
        <v>29</v>
      </c>
      <c r="J20" s="15" t="str">
        <f>IF('Rekapitulace stavby'!AN16="","",'Rekapitulace stavby'!AN16)</f>
        <v/>
      </c>
      <c r="L20" s="31"/>
    </row>
    <row r="21" spans="2:12" s="1" customFormat="1" ht="18" customHeight="1">
      <c r="B21" s="31"/>
      <c r="E21" s="15" t="str">
        <f>IF('Rekapitulace stavby'!E17="","",'Rekapitulace stavby'!E17)</f>
        <v xml:space="preserve"> </v>
      </c>
      <c r="I21" s="98" t="s">
        <v>30</v>
      </c>
      <c r="J21" s="15" t="str">
        <f>IF('Rekapitulace stavby'!AN17="","",'Rekapitulace stavby'!AN17)</f>
        <v/>
      </c>
      <c r="L21" s="31"/>
    </row>
    <row r="22" spans="2:12" s="1" customFormat="1" ht="6.95" customHeight="1">
      <c r="B22" s="31"/>
      <c r="I22" s="97"/>
      <c r="L22" s="31"/>
    </row>
    <row r="23" spans="2:12" s="1" customFormat="1" ht="12" customHeight="1">
      <c r="B23" s="31"/>
      <c r="D23" s="24" t="s">
        <v>35</v>
      </c>
      <c r="I23" s="98" t="s">
        <v>29</v>
      </c>
      <c r="J23" s="15" t="str">
        <f>IF('Rekapitulace stavby'!AN19="","",'Rekapitulace stavby'!AN19)</f>
        <v/>
      </c>
      <c r="L23" s="31"/>
    </row>
    <row r="24" spans="2:12" s="1" customFormat="1" ht="18" customHeight="1">
      <c r="B24" s="31"/>
      <c r="E24" s="15" t="str">
        <f>IF('Rekapitulace stavby'!E20="","",'Rekapitulace stavby'!E20)</f>
        <v xml:space="preserve"> </v>
      </c>
      <c r="I24" s="98" t="s">
        <v>30</v>
      </c>
      <c r="J24" s="15" t="str">
        <f>IF('Rekapitulace stavby'!AN20="","",'Rekapitulace stavby'!AN20)</f>
        <v/>
      </c>
      <c r="L24" s="31"/>
    </row>
    <row r="25" spans="2:12" s="1" customFormat="1" ht="6.95" customHeight="1">
      <c r="B25" s="31"/>
      <c r="I25" s="97"/>
      <c r="L25" s="31"/>
    </row>
    <row r="26" spans="2:12" s="1" customFormat="1" ht="12" customHeight="1">
      <c r="B26" s="31"/>
      <c r="D26" s="24" t="s">
        <v>36</v>
      </c>
      <c r="I26" s="97"/>
      <c r="L26" s="31"/>
    </row>
    <row r="27" spans="2:12" s="6" customFormat="1" ht="16.5" customHeight="1">
      <c r="B27" s="99"/>
      <c r="E27" s="232" t="s">
        <v>1</v>
      </c>
      <c r="F27" s="232"/>
      <c r="G27" s="232"/>
      <c r="H27" s="232"/>
      <c r="I27" s="100"/>
      <c r="L27" s="99"/>
    </row>
    <row r="28" spans="2:12" s="1" customFormat="1" ht="6.95" customHeight="1">
      <c r="B28" s="31"/>
      <c r="I28" s="97"/>
      <c r="L28" s="31"/>
    </row>
    <row r="29" spans="2:12" s="1" customFormat="1" ht="6.95" customHeight="1">
      <c r="B29" s="31"/>
      <c r="D29" s="48"/>
      <c r="E29" s="48"/>
      <c r="F29" s="48"/>
      <c r="G29" s="48"/>
      <c r="H29" s="48"/>
      <c r="I29" s="101"/>
      <c r="J29" s="48"/>
      <c r="K29" s="48"/>
      <c r="L29" s="31"/>
    </row>
    <row r="30" spans="2:12" s="1" customFormat="1" ht="14.45" customHeight="1">
      <c r="B30" s="31"/>
      <c r="D30" s="102" t="s">
        <v>125</v>
      </c>
      <c r="I30" s="97"/>
      <c r="J30" s="30">
        <f>J61</f>
        <v>0</v>
      </c>
      <c r="L30" s="31"/>
    </row>
    <row r="31" spans="2:12" s="1" customFormat="1" ht="14.45" customHeight="1">
      <c r="B31" s="31"/>
      <c r="D31" s="29" t="s">
        <v>116</v>
      </c>
      <c r="I31" s="97"/>
      <c r="J31" s="30">
        <f>J69</f>
        <v>0</v>
      </c>
      <c r="L31" s="31"/>
    </row>
    <row r="32" spans="2:12" s="1" customFormat="1" ht="25.35" customHeight="1">
      <c r="B32" s="31"/>
      <c r="D32" s="103" t="s">
        <v>39</v>
      </c>
      <c r="I32" s="97"/>
      <c r="J32" s="61">
        <f>ROUND(J30 + J31, 2)</f>
        <v>0</v>
      </c>
      <c r="L32" s="31"/>
    </row>
    <row r="33" spans="2:12" s="1" customFormat="1" ht="6.95" customHeight="1">
      <c r="B33" s="31"/>
      <c r="D33" s="48"/>
      <c r="E33" s="48"/>
      <c r="F33" s="48"/>
      <c r="G33" s="48"/>
      <c r="H33" s="48"/>
      <c r="I33" s="101"/>
      <c r="J33" s="48"/>
      <c r="K33" s="48"/>
      <c r="L33" s="31"/>
    </row>
    <row r="34" spans="2:12" s="1" customFormat="1" ht="14.45" customHeight="1">
      <c r="B34" s="31"/>
      <c r="F34" s="34" t="s">
        <v>41</v>
      </c>
      <c r="I34" s="104" t="s">
        <v>40</v>
      </c>
      <c r="J34" s="34" t="s">
        <v>42</v>
      </c>
      <c r="L34" s="31"/>
    </row>
    <row r="35" spans="2:12" s="1" customFormat="1" ht="14.45" customHeight="1">
      <c r="B35" s="31"/>
      <c r="D35" s="24" t="s">
        <v>43</v>
      </c>
      <c r="E35" s="24" t="s">
        <v>44</v>
      </c>
      <c r="F35" s="105">
        <f>ROUND((SUM(BE69:BE76) + SUM(BE96:BE113)),  2)</f>
        <v>0</v>
      </c>
      <c r="I35" s="106">
        <v>0.21</v>
      </c>
      <c r="J35" s="105">
        <f>ROUND(((SUM(BE69:BE76) + SUM(BE96:BE113))*I35),  2)</f>
        <v>0</v>
      </c>
      <c r="L35" s="31"/>
    </row>
    <row r="36" spans="2:12" s="1" customFormat="1" ht="14.45" customHeight="1">
      <c r="B36" s="31"/>
      <c r="E36" s="24" t="s">
        <v>45</v>
      </c>
      <c r="F36" s="105">
        <f>ROUND((SUM(BF69:BF76) + SUM(BF96:BF113)),  2)</f>
        <v>0</v>
      </c>
      <c r="I36" s="106">
        <v>0.15</v>
      </c>
      <c r="J36" s="105">
        <f>ROUND(((SUM(BF69:BF76) + SUM(BF96:BF113))*I36),  2)</f>
        <v>0</v>
      </c>
      <c r="L36" s="31"/>
    </row>
    <row r="37" spans="2:12" s="1" customFormat="1" ht="14.45" hidden="1" customHeight="1">
      <c r="B37" s="31"/>
      <c r="E37" s="24" t="s">
        <v>46</v>
      </c>
      <c r="F37" s="105">
        <f>ROUND((SUM(BG69:BG76) + SUM(BG96:BG113)),  2)</f>
        <v>0</v>
      </c>
      <c r="I37" s="106">
        <v>0.21</v>
      </c>
      <c r="J37" s="105">
        <f>0</f>
        <v>0</v>
      </c>
      <c r="L37" s="31"/>
    </row>
    <row r="38" spans="2:12" s="1" customFormat="1" ht="14.45" hidden="1" customHeight="1">
      <c r="B38" s="31"/>
      <c r="E38" s="24" t="s">
        <v>47</v>
      </c>
      <c r="F38" s="105">
        <f>ROUND((SUM(BH69:BH76) + SUM(BH96:BH113)),  2)</f>
        <v>0</v>
      </c>
      <c r="I38" s="106">
        <v>0.15</v>
      </c>
      <c r="J38" s="105">
        <f>0</f>
        <v>0</v>
      </c>
      <c r="L38" s="31"/>
    </row>
    <row r="39" spans="2:12" s="1" customFormat="1" ht="14.45" hidden="1" customHeight="1">
      <c r="B39" s="31"/>
      <c r="E39" s="24" t="s">
        <v>48</v>
      </c>
      <c r="F39" s="105">
        <f>ROUND((SUM(BI69:BI76) + SUM(BI96:BI113)),  2)</f>
        <v>0</v>
      </c>
      <c r="I39" s="106">
        <v>0</v>
      </c>
      <c r="J39" s="105">
        <f>0</f>
        <v>0</v>
      </c>
      <c r="L39" s="31"/>
    </row>
    <row r="40" spans="2:12" s="1" customFormat="1" ht="6.95" customHeight="1">
      <c r="B40" s="31"/>
      <c r="I40" s="97"/>
      <c r="L40" s="31"/>
    </row>
    <row r="41" spans="2:12" s="1" customFormat="1" ht="25.35" customHeight="1">
      <c r="B41" s="31"/>
      <c r="C41" s="93"/>
      <c r="D41" s="107" t="s">
        <v>49</v>
      </c>
      <c r="E41" s="52"/>
      <c r="F41" s="52"/>
      <c r="G41" s="108" t="s">
        <v>50</v>
      </c>
      <c r="H41" s="109" t="s">
        <v>51</v>
      </c>
      <c r="I41" s="110"/>
      <c r="J41" s="111">
        <f>SUM(J32:J39)</f>
        <v>0</v>
      </c>
      <c r="K41" s="112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113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114"/>
      <c r="J46" s="43"/>
      <c r="K46" s="43"/>
      <c r="L46" s="31"/>
    </row>
    <row r="47" spans="2:12" s="1" customFormat="1" ht="24.95" customHeight="1">
      <c r="B47" s="31"/>
      <c r="C47" s="19" t="s">
        <v>126</v>
      </c>
      <c r="I47" s="97"/>
      <c r="L47" s="31"/>
    </row>
    <row r="48" spans="2:12" s="1" customFormat="1" ht="6.95" customHeight="1">
      <c r="B48" s="31"/>
      <c r="I48" s="97"/>
      <c r="L48" s="31"/>
    </row>
    <row r="49" spans="2:47" s="1" customFormat="1" ht="12" customHeight="1">
      <c r="B49" s="31"/>
      <c r="C49" s="24" t="s">
        <v>16</v>
      </c>
      <c r="I49" s="97"/>
      <c r="L49" s="31"/>
    </row>
    <row r="50" spans="2:47" s="1" customFormat="1" ht="16.5" customHeight="1">
      <c r="B50" s="31"/>
      <c r="E50" s="253" t="str">
        <f>E7</f>
        <v>PP-Sběrné středisko odpadů Sochorova</v>
      </c>
      <c r="F50" s="254"/>
      <c r="G50" s="254"/>
      <c r="H50" s="254"/>
      <c r="I50" s="97"/>
      <c r="L50" s="31"/>
    </row>
    <row r="51" spans="2:47" s="1" customFormat="1" ht="12" customHeight="1">
      <c r="B51" s="31"/>
      <c r="C51" s="24" t="s">
        <v>123</v>
      </c>
      <c r="I51" s="97"/>
      <c r="L51" s="31"/>
    </row>
    <row r="52" spans="2:47" s="1" customFormat="1" ht="16.5" customHeight="1">
      <c r="B52" s="31"/>
      <c r="E52" s="225" t="str">
        <f>E9</f>
        <v>SO 07 - KTU</v>
      </c>
      <c r="F52" s="224"/>
      <c r="G52" s="224"/>
      <c r="H52" s="224"/>
      <c r="I52" s="97"/>
      <c r="L52" s="31"/>
    </row>
    <row r="53" spans="2:47" s="1" customFormat="1" ht="6.95" customHeight="1">
      <c r="B53" s="31"/>
      <c r="I53" s="97"/>
      <c r="L53" s="31"/>
    </row>
    <row r="54" spans="2:47" s="1" customFormat="1" ht="12" customHeight="1">
      <c r="B54" s="31"/>
      <c r="C54" s="24" t="s">
        <v>22</v>
      </c>
      <c r="F54" s="15" t="str">
        <f>F12</f>
        <v xml:space="preserve"> </v>
      </c>
      <c r="I54" s="98" t="s">
        <v>24</v>
      </c>
      <c r="J54" s="47" t="str">
        <f>IF(J12="","",J12)</f>
        <v>10. 10. 2019</v>
      </c>
      <c r="L54" s="31"/>
    </row>
    <row r="55" spans="2:47" s="1" customFormat="1" ht="6.95" customHeight="1">
      <c r="B55" s="31"/>
      <c r="I55" s="97"/>
      <c r="L55" s="31"/>
    </row>
    <row r="56" spans="2:47" s="1" customFormat="1" ht="13.7" customHeight="1">
      <c r="B56" s="31"/>
      <c r="C56" s="24" t="s">
        <v>28</v>
      </c>
      <c r="F56" s="15" t="str">
        <f>E15</f>
        <v xml:space="preserve"> </v>
      </c>
      <c r="I56" s="98" t="s">
        <v>33</v>
      </c>
      <c r="J56" s="27" t="str">
        <f>E21</f>
        <v xml:space="preserve"> </v>
      </c>
      <c r="L56" s="31"/>
    </row>
    <row r="57" spans="2:47" s="1" customFormat="1" ht="13.7" customHeight="1">
      <c r="B57" s="31"/>
      <c r="C57" s="24" t="s">
        <v>31</v>
      </c>
      <c r="F57" s="15" t="str">
        <f>IF(E18="","",E18)</f>
        <v>Vyplň údaj</v>
      </c>
      <c r="I57" s="98" t="s">
        <v>35</v>
      </c>
      <c r="J57" s="27" t="str">
        <f>E24</f>
        <v xml:space="preserve"> </v>
      </c>
      <c r="L57" s="31"/>
    </row>
    <row r="58" spans="2:47" s="1" customFormat="1" ht="10.35" customHeight="1">
      <c r="B58" s="31"/>
      <c r="I58" s="97"/>
      <c r="L58" s="31"/>
    </row>
    <row r="59" spans="2:47" s="1" customFormat="1" ht="29.25" customHeight="1">
      <c r="B59" s="31"/>
      <c r="C59" s="115" t="s">
        <v>127</v>
      </c>
      <c r="D59" s="93"/>
      <c r="E59" s="93"/>
      <c r="F59" s="93"/>
      <c r="G59" s="93"/>
      <c r="H59" s="93"/>
      <c r="I59" s="116"/>
      <c r="J59" s="117" t="s">
        <v>128</v>
      </c>
      <c r="K59" s="93"/>
      <c r="L59" s="31"/>
    </row>
    <row r="60" spans="2:47" s="1" customFormat="1" ht="10.35" customHeight="1">
      <c r="B60" s="31"/>
      <c r="I60" s="97"/>
      <c r="L60" s="31"/>
    </row>
    <row r="61" spans="2:47" s="1" customFormat="1" ht="22.9" customHeight="1">
      <c r="B61" s="31"/>
      <c r="C61" s="118" t="s">
        <v>129</v>
      </c>
      <c r="I61" s="97"/>
      <c r="J61" s="61">
        <f>J96</f>
        <v>0</v>
      </c>
      <c r="L61" s="31"/>
      <c r="AU61" s="15" t="s">
        <v>130</v>
      </c>
    </row>
    <row r="62" spans="2:47" s="7" customFormat="1" ht="24.95" customHeight="1">
      <c r="B62" s="119"/>
      <c r="D62" s="120" t="s">
        <v>131</v>
      </c>
      <c r="E62" s="121"/>
      <c r="F62" s="121"/>
      <c r="G62" s="121"/>
      <c r="H62" s="121"/>
      <c r="I62" s="122"/>
      <c r="J62" s="123">
        <f>J97</f>
        <v>0</v>
      </c>
      <c r="L62" s="119"/>
    </row>
    <row r="63" spans="2:47" s="8" customFormat="1" ht="19.899999999999999" customHeight="1">
      <c r="B63" s="124"/>
      <c r="D63" s="125" t="s">
        <v>132</v>
      </c>
      <c r="E63" s="126"/>
      <c r="F63" s="126"/>
      <c r="G63" s="126"/>
      <c r="H63" s="126"/>
      <c r="I63" s="127"/>
      <c r="J63" s="128">
        <f>J98</f>
        <v>0</v>
      </c>
      <c r="L63" s="124"/>
    </row>
    <row r="64" spans="2:47" s="8" customFormat="1" ht="19.899999999999999" customHeight="1">
      <c r="B64" s="124"/>
      <c r="D64" s="125" t="s">
        <v>516</v>
      </c>
      <c r="E64" s="126"/>
      <c r="F64" s="126"/>
      <c r="G64" s="126"/>
      <c r="H64" s="126"/>
      <c r="I64" s="127"/>
      <c r="J64" s="128">
        <f>J106</f>
        <v>0</v>
      </c>
      <c r="L64" s="124"/>
    </row>
    <row r="65" spans="2:65" s="7" customFormat="1" ht="24.95" customHeight="1">
      <c r="B65" s="119"/>
      <c r="D65" s="120" t="s">
        <v>211</v>
      </c>
      <c r="E65" s="121"/>
      <c r="F65" s="121"/>
      <c r="G65" s="121"/>
      <c r="H65" s="121"/>
      <c r="I65" s="122"/>
      <c r="J65" s="123">
        <f>J111</f>
        <v>0</v>
      </c>
      <c r="L65" s="119"/>
    </row>
    <row r="66" spans="2:65" s="8" customFormat="1" ht="19.899999999999999" customHeight="1">
      <c r="B66" s="124"/>
      <c r="D66" s="125" t="s">
        <v>133</v>
      </c>
      <c r="E66" s="126"/>
      <c r="F66" s="126"/>
      <c r="G66" s="126"/>
      <c r="H66" s="126"/>
      <c r="I66" s="127"/>
      <c r="J66" s="128">
        <f>J112</f>
        <v>0</v>
      </c>
      <c r="L66" s="124"/>
    </row>
    <row r="67" spans="2:65" s="1" customFormat="1" ht="21.75" customHeight="1">
      <c r="B67" s="31"/>
      <c r="I67" s="97"/>
      <c r="L67" s="31"/>
    </row>
    <row r="68" spans="2:65" s="1" customFormat="1" ht="6.95" customHeight="1">
      <c r="B68" s="31"/>
      <c r="I68" s="97"/>
      <c r="L68" s="31"/>
    </row>
    <row r="69" spans="2:65" s="1" customFormat="1" ht="29.25" customHeight="1">
      <c r="B69" s="31"/>
      <c r="C69" s="118" t="s">
        <v>134</v>
      </c>
      <c r="I69" s="97"/>
      <c r="J69" s="129">
        <f>ROUND(J70 + J71 + J72 + J73 + J74 + J75,2)</f>
        <v>0</v>
      </c>
      <c r="L69" s="31"/>
      <c r="N69" s="130" t="s">
        <v>43</v>
      </c>
    </row>
    <row r="70" spans="2:65" s="1" customFormat="1" ht="18" customHeight="1">
      <c r="B70" s="131"/>
      <c r="C70" s="97"/>
      <c r="D70" s="242" t="s">
        <v>135</v>
      </c>
      <c r="E70" s="256"/>
      <c r="F70" s="256"/>
      <c r="G70" s="97"/>
      <c r="H70" s="97"/>
      <c r="I70" s="97"/>
      <c r="J70" s="84">
        <v>0</v>
      </c>
      <c r="K70" s="97"/>
      <c r="L70" s="131"/>
      <c r="M70" s="97"/>
      <c r="N70" s="133" t="s">
        <v>44</v>
      </c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97"/>
      <c r="AJ70" s="97"/>
      <c r="AK70" s="97"/>
      <c r="AL70" s="97"/>
      <c r="AM70" s="97"/>
      <c r="AN70" s="97"/>
      <c r="AO70" s="97"/>
      <c r="AP70" s="97"/>
      <c r="AQ70" s="97"/>
      <c r="AR70" s="97"/>
      <c r="AS70" s="97"/>
      <c r="AT70" s="97"/>
      <c r="AU70" s="97"/>
      <c r="AV70" s="97"/>
      <c r="AW70" s="97"/>
      <c r="AX70" s="97"/>
      <c r="AY70" s="134" t="s">
        <v>136</v>
      </c>
      <c r="AZ70" s="97"/>
      <c r="BA70" s="97"/>
      <c r="BB70" s="97"/>
      <c r="BC70" s="97"/>
      <c r="BD70" s="97"/>
      <c r="BE70" s="135">
        <f t="shared" ref="BE70:BE75" si="0">IF(N70="základní",J70,0)</f>
        <v>0</v>
      </c>
      <c r="BF70" s="135">
        <f t="shared" ref="BF70:BF75" si="1">IF(N70="snížená",J70,0)</f>
        <v>0</v>
      </c>
      <c r="BG70" s="135">
        <f t="shared" ref="BG70:BG75" si="2">IF(N70="zákl. přenesená",J70,0)</f>
        <v>0</v>
      </c>
      <c r="BH70" s="135">
        <f t="shared" ref="BH70:BH75" si="3">IF(N70="sníž. přenesená",J70,0)</f>
        <v>0</v>
      </c>
      <c r="BI70" s="135">
        <f t="shared" ref="BI70:BI75" si="4">IF(N70="nulová",J70,0)</f>
        <v>0</v>
      </c>
      <c r="BJ70" s="134" t="s">
        <v>21</v>
      </c>
      <c r="BK70" s="97"/>
      <c r="BL70" s="97"/>
      <c r="BM70" s="97"/>
    </row>
    <row r="71" spans="2:65" s="1" customFormat="1" ht="18" customHeight="1">
      <c r="B71" s="131"/>
      <c r="C71" s="97"/>
      <c r="D71" s="242" t="s">
        <v>137</v>
      </c>
      <c r="E71" s="256"/>
      <c r="F71" s="256"/>
      <c r="G71" s="97"/>
      <c r="H71" s="97"/>
      <c r="I71" s="97"/>
      <c r="J71" s="84">
        <v>0</v>
      </c>
      <c r="K71" s="97"/>
      <c r="L71" s="131"/>
      <c r="M71" s="97"/>
      <c r="N71" s="133" t="s">
        <v>44</v>
      </c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  <c r="AH71" s="97"/>
      <c r="AI71" s="97"/>
      <c r="AJ71" s="97"/>
      <c r="AK71" s="97"/>
      <c r="AL71" s="97"/>
      <c r="AM71" s="97"/>
      <c r="AN71" s="97"/>
      <c r="AO71" s="97"/>
      <c r="AP71" s="97"/>
      <c r="AQ71" s="97"/>
      <c r="AR71" s="97"/>
      <c r="AS71" s="97"/>
      <c r="AT71" s="97"/>
      <c r="AU71" s="97"/>
      <c r="AV71" s="97"/>
      <c r="AW71" s="97"/>
      <c r="AX71" s="97"/>
      <c r="AY71" s="134" t="s">
        <v>136</v>
      </c>
      <c r="AZ71" s="97"/>
      <c r="BA71" s="97"/>
      <c r="BB71" s="97"/>
      <c r="BC71" s="97"/>
      <c r="BD71" s="97"/>
      <c r="BE71" s="135">
        <f t="shared" si="0"/>
        <v>0</v>
      </c>
      <c r="BF71" s="135">
        <f t="shared" si="1"/>
        <v>0</v>
      </c>
      <c r="BG71" s="135">
        <f t="shared" si="2"/>
        <v>0</v>
      </c>
      <c r="BH71" s="135">
        <f t="shared" si="3"/>
        <v>0</v>
      </c>
      <c r="BI71" s="135">
        <f t="shared" si="4"/>
        <v>0</v>
      </c>
      <c r="BJ71" s="134" t="s">
        <v>21</v>
      </c>
      <c r="BK71" s="97"/>
      <c r="BL71" s="97"/>
      <c r="BM71" s="97"/>
    </row>
    <row r="72" spans="2:65" s="1" customFormat="1" ht="18" customHeight="1">
      <c r="B72" s="131"/>
      <c r="C72" s="97"/>
      <c r="D72" s="242" t="s">
        <v>138</v>
      </c>
      <c r="E72" s="256"/>
      <c r="F72" s="256"/>
      <c r="G72" s="97"/>
      <c r="H72" s="97"/>
      <c r="I72" s="97"/>
      <c r="J72" s="84">
        <v>0</v>
      </c>
      <c r="K72" s="97"/>
      <c r="L72" s="131"/>
      <c r="M72" s="97"/>
      <c r="N72" s="133" t="s">
        <v>44</v>
      </c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7"/>
      <c r="AK72" s="97"/>
      <c r="AL72" s="97"/>
      <c r="AM72" s="97"/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134" t="s">
        <v>136</v>
      </c>
      <c r="AZ72" s="97"/>
      <c r="BA72" s="97"/>
      <c r="BB72" s="97"/>
      <c r="BC72" s="97"/>
      <c r="BD72" s="97"/>
      <c r="BE72" s="135">
        <f t="shared" si="0"/>
        <v>0</v>
      </c>
      <c r="BF72" s="135">
        <f t="shared" si="1"/>
        <v>0</v>
      </c>
      <c r="BG72" s="135">
        <f t="shared" si="2"/>
        <v>0</v>
      </c>
      <c r="BH72" s="135">
        <f t="shared" si="3"/>
        <v>0</v>
      </c>
      <c r="BI72" s="135">
        <f t="shared" si="4"/>
        <v>0</v>
      </c>
      <c r="BJ72" s="134" t="s">
        <v>21</v>
      </c>
      <c r="BK72" s="97"/>
      <c r="BL72" s="97"/>
      <c r="BM72" s="97"/>
    </row>
    <row r="73" spans="2:65" s="1" customFormat="1" ht="18" customHeight="1">
      <c r="B73" s="131"/>
      <c r="C73" s="97"/>
      <c r="D73" s="242" t="s">
        <v>139</v>
      </c>
      <c r="E73" s="256"/>
      <c r="F73" s="256"/>
      <c r="G73" s="97"/>
      <c r="H73" s="97"/>
      <c r="I73" s="97"/>
      <c r="J73" s="84">
        <v>0</v>
      </c>
      <c r="K73" s="97"/>
      <c r="L73" s="131"/>
      <c r="M73" s="97"/>
      <c r="N73" s="133" t="s">
        <v>44</v>
      </c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  <c r="AH73" s="97"/>
      <c r="AI73" s="97"/>
      <c r="AJ73" s="97"/>
      <c r="AK73" s="97"/>
      <c r="AL73" s="97"/>
      <c r="AM73" s="97"/>
      <c r="AN73" s="97"/>
      <c r="AO73" s="97"/>
      <c r="AP73" s="97"/>
      <c r="AQ73" s="97"/>
      <c r="AR73" s="97"/>
      <c r="AS73" s="97"/>
      <c r="AT73" s="97"/>
      <c r="AU73" s="97"/>
      <c r="AV73" s="97"/>
      <c r="AW73" s="97"/>
      <c r="AX73" s="97"/>
      <c r="AY73" s="134" t="s">
        <v>136</v>
      </c>
      <c r="AZ73" s="97"/>
      <c r="BA73" s="97"/>
      <c r="BB73" s="97"/>
      <c r="BC73" s="97"/>
      <c r="BD73" s="97"/>
      <c r="BE73" s="135">
        <f t="shared" si="0"/>
        <v>0</v>
      </c>
      <c r="BF73" s="135">
        <f t="shared" si="1"/>
        <v>0</v>
      </c>
      <c r="BG73" s="135">
        <f t="shared" si="2"/>
        <v>0</v>
      </c>
      <c r="BH73" s="135">
        <f t="shared" si="3"/>
        <v>0</v>
      </c>
      <c r="BI73" s="135">
        <f t="shared" si="4"/>
        <v>0</v>
      </c>
      <c r="BJ73" s="134" t="s">
        <v>21</v>
      </c>
      <c r="BK73" s="97"/>
      <c r="BL73" s="97"/>
      <c r="BM73" s="97"/>
    </row>
    <row r="74" spans="2:65" s="1" customFormat="1" ht="18" customHeight="1">
      <c r="B74" s="131"/>
      <c r="C74" s="97"/>
      <c r="D74" s="242" t="s">
        <v>140</v>
      </c>
      <c r="E74" s="256"/>
      <c r="F74" s="256"/>
      <c r="G74" s="97"/>
      <c r="H74" s="97"/>
      <c r="I74" s="97"/>
      <c r="J74" s="84">
        <v>0</v>
      </c>
      <c r="K74" s="97"/>
      <c r="L74" s="131"/>
      <c r="M74" s="97"/>
      <c r="N74" s="133" t="s">
        <v>44</v>
      </c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97"/>
      <c r="AL74" s="97"/>
      <c r="AM74" s="97"/>
      <c r="AN74" s="97"/>
      <c r="AO74" s="97"/>
      <c r="AP74" s="97"/>
      <c r="AQ74" s="97"/>
      <c r="AR74" s="97"/>
      <c r="AS74" s="97"/>
      <c r="AT74" s="97"/>
      <c r="AU74" s="97"/>
      <c r="AV74" s="97"/>
      <c r="AW74" s="97"/>
      <c r="AX74" s="97"/>
      <c r="AY74" s="134" t="s">
        <v>136</v>
      </c>
      <c r="AZ74" s="97"/>
      <c r="BA74" s="97"/>
      <c r="BB74" s="97"/>
      <c r="BC74" s="97"/>
      <c r="BD74" s="97"/>
      <c r="BE74" s="135">
        <f t="shared" si="0"/>
        <v>0</v>
      </c>
      <c r="BF74" s="135">
        <f t="shared" si="1"/>
        <v>0</v>
      </c>
      <c r="BG74" s="135">
        <f t="shared" si="2"/>
        <v>0</v>
      </c>
      <c r="BH74" s="135">
        <f t="shared" si="3"/>
        <v>0</v>
      </c>
      <c r="BI74" s="135">
        <f t="shared" si="4"/>
        <v>0</v>
      </c>
      <c r="BJ74" s="134" t="s">
        <v>21</v>
      </c>
      <c r="BK74" s="97"/>
      <c r="BL74" s="97"/>
      <c r="BM74" s="97"/>
    </row>
    <row r="75" spans="2:65" s="1" customFormat="1" ht="18" customHeight="1">
      <c r="B75" s="131"/>
      <c r="C75" s="97"/>
      <c r="D75" s="132" t="s">
        <v>141</v>
      </c>
      <c r="E75" s="97"/>
      <c r="F75" s="97"/>
      <c r="G75" s="97"/>
      <c r="H75" s="97"/>
      <c r="I75" s="97"/>
      <c r="J75" s="84">
        <f>ROUND(J30*T75,2)</f>
        <v>0</v>
      </c>
      <c r="K75" s="97"/>
      <c r="L75" s="131"/>
      <c r="M75" s="97"/>
      <c r="N75" s="133" t="s">
        <v>44</v>
      </c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  <c r="AH75" s="97"/>
      <c r="AI75" s="97"/>
      <c r="AJ75" s="97"/>
      <c r="AK75" s="97"/>
      <c r="AL75" s="97"/>
      <c r="AM75" s="97"/>
      <c r="AN75" s="97"/>
      <c r="AO75" s="97"/>
      <c r="AP75" s="97"/>
      <c r="AQ75" s="97"/>
      <c r="AR75" s="97"/>
      <c r="AS75" s="97"/>
      <c r="AT75" s="97"/>
      <c r="AU75" s="97"/>
      <c r="AV75" s="97"/>
      <c r="AW75" s="97"/>
      <c r="AX75" s="97"/>
      <c r="AY75" s="134" t="s">
        <v>142</v>
      </c>
      <c r="AZ75" s="97"/>
      <c r="BA75" s="97"/>
      <c r="BB75" s="97"/>
      <c r="BC75" s="97"/>
      <c r="BD75" s="97"/>
      <c r="BE75" s="135">
        <f t="shared" si="0"/>
        <v>0</v>
      </c>
      <c r="BF75" s="135">
        <f t="shared" si="1"/>
        <v>0</v>
      </c>
      <c r="BG75" s="135">
        <f t="shared" si="2"/>
        <v>0</v>
      </c>
      <c r="BH75" s="135">
        <f t="shared" si="3"/>
        <v>0</v>
      </c>
      <c r="BI75" s="135">
        <f t="shared" si="4"/>
        <v>0</v>
      </c>
      <c r="BJ75" s="134" t="s">
        <v>21</v>
      </c>
      <c r="BK75" s="97"/>
      <c r="BL75" s="97"/>
      <c r="BM75" s="97"/>
    </row>
    <row r="76" spans="2:65" s="1" customFormat="1" ht="11.25">
      <c r="B76" s="31"/>
      <c r="I76" s="97"/>
      <c r="L76" s="31"/>
    </row>
    <row r="77" spans="2:65" s="1" customFormat="1" ht="29.25" customHeight="1">
      <c r="B77" s="31"/>
      <c r="C77" s="92" t="s">
        <v>121</v>
      </c>
      <c r="D77" s="93"/>
      <c r="E77" s="93"/>
      <c r="F77" s="93"/>
      <c r="G77" s="93"/>
      <c r="H77" s="93"/>
      <c r="I77" s="116"/>
      <c r="J77" s="94">
        <f>ROUND(J61+J69,2)</f>
        <v>0</v>
      </c>
      <c r="K77" s="93"/>
      <c r="L77" s="31"/>
    </row>
    <row r="78" spans="2:65" s="1" customFormat="1" ht="6.95" customHeight="1">
      <c r="B78" s="40"/>
      <c r="C78" s="41"/>
      <c r="D78" s="41"/>
      <c r="E78" s="41"/>
      <c r="F78" s="41"/>
      <c r="G78" s="41"/>
      <c r="H78" s="41"/>
      <c r="I78" s="113"/>
      <c r="J78" s="41"/>
      <c r="K78" s="41"/>
      <c r="L78" s="31"/>
    </row>
    <row r="82" spans="2:63" s="1" customFormat="1" ht="6.95" customHeight="1">
      <c r="B82" s="42"/>
      <c r="C82" s="43"/>
      <c r="D82" s="43"/>
      <c r="E82" s="43"/>
      <c r="F82" s="43"/>
      <c r="G82" s="43"/>
      <c r="H82" s="43"/>
      <c r="I82" s="114"/>
      <c r="J82" s="43"/>
      <c r="K82" s="43"/>
      <c r="L82" s="31"/>
    </row>
    <row r="83" spans="2:63" s="1" customFormat="1" ht="24.95" customHeight="1">
      <c r="B83" s="31"/>
      <c r="C83" s="19" t="s">
        <v>143</v>
      </c>
      <c r="I83" s="97"/>
      <c r="L83" s="31"/>
    </row>
    <row r="84" spans="2:63" s="1" customFormat="1" ht="6.95" customHeight="1">
      <c r="B84" s="31"/>
      <c r="I84" s="97"/>
      <c r="L84" s="31"/>
    </row>
    <row r="85" spans="2:63" s="1" customFormat="1" ht="12" customHeight="1">
      <c r="B85" s="31"/>
      <c r="C85" s="24" t="s">
        <v>16</v>
      </c>
      <c r="I85" s="97"/>
      <c r="L85" s="31"/>
    </row>
    <row r="86" spans="2:63" s="1" customFormat="1" ht="16.5" customHeight="1">
      <c r="B86" s="31"/>
      <c r="E86" s="253" t="str">
        <f>E7</f>
        <v>PP-Sběrné středisko odpadů Sochorova</v>
      </c>
      <c r="F86" s="254"/>
      <c r="G86" s="254"/>
      <c r="H86" s="254"/>
      <c r="I86" s="97"/>
      <c r="L86" s="31"/>
    </row>
    <row r="87" spans="2:63" s="1" customFormat="1" ht="12" customHeight="1">
      <c r="B87" s="31"/>
      <c r="C87" s="24" t="s">
        <v>123</v>
      </c>
      <c r="I87" s="97"/>
      <c r="L87" s="31"/>
    </row>
    <row r="88" spans="2:63" s="1" customFormat="1" ht="16.5" customHeight="1">
      <c r="B88" s="31"/>
      <c r="E88" s="225" t="str">
        <f>E9</f>
        <v>SO 07 - KTU</v>
      </c>
      <c r="F88" s="224"/>
      <c r="G88" s="224"/>
      <c r="H88" s="224"/>
      <c r="I88" s="97"/>
      <c r="L88" s="31"/>
    </row>
    <row r="89" spans="2:63" s="1" customFormat="1" ht="6.95" customHeight="1">
      <c r="B89" s="31"/>
      <c r="I89" s="97"/>
      <c r="L89" s="31"/>
    </row>
    <row r="90" spans="2:63" s="1" customFormat="1" ht="12" customHeight="1">
      <c r="B90" s="31"/>
      <c r="C90" s="24" t="s">
        <v>22</v>
      </c>
      <c r="F90" s="15" t="str">
        <f>F12</f>
        <v xml:space="preserve"> </v>
      </c>
      <c r="I90" s="98" t="s">
        <v>24</v>
      </c>
      <c r="J90" s="47" t="str">
        <f>IF(J12="","",J12)</f>
        <v>10. 10. 2019</v>
      </c>
      <c r="L90" s="31"/>
    </row>
    <row r="91" spans="2:63" s="1" customFormat="1" ht="6.95" customHeight="1">
      <c r="B91" s="31"/>
      <c r="I91" s="97"/>
      <c r="L91" s="31"/>
    </row>
    <row r="92" spans="2:63" s="1" customFormat="1" ht="13.7" customHeight="1">
      <c r="B92" s="31"/>
      <c r="C92" s="24" t="s">
        <v>28</v>
      </c>
      <c r="F92" s="15" t="str">
        <f>E15</f>
        <v xml:space="preserve"> </v>
      </c>
      <c r="I92" s="98" t="s">
        <v>33</v>
      </c>
      <c r="J92" s="27" t="str">
        <f>E21</f>
        <v xml:space="preserve"> </v>
      </c>
      <c r="L92" s="31"/>
    </row>
    <row r="93" spans="2:63" s="1" customFormat="1" ht="13.7" customHeight="1">
      <c r="B93" s="31"/>
      <c r="C93" s="24" t="s">
        <v>31</v>
      </c>
      <c r="F93" s="15" t="str">
        <f>IF(E18="","",E18)</f>
        <v>Vyplň údaj</v>
      </c>
      <c r="I93" s="98" t="s">
        <v>35</v>
      </c>
      <c r="J93" s="27" t="str">
        <f>E24</f>
        <v xml:space="preserve"> </v>
      </c>
      <c r="L93" s="31"/>
    </row>
    <row r="94" spans="2:63" s="1" customFormat="1" ht="10.35" customHeight="1">
      <c r="B94" s="31"/>
      <c r="I94" s="97"/>
      <c r="L94" s="31"/>
    </row>
    <row r="95" spans="2:63" s="9" customFormat="1" ht="29.25" customHeight="1">
      <c r="B95" s="136"/>
      <c r="C95" s="137" t="s">
        <v>144</v>
      </c>
      <c r="D95" s="138" t="s">
        <v>58</v>
      </c>
      <c r="E95" s="138" t="s">
        <v>54</v>
      </c>
      <c r="F95" s="138" t="s">
        <v>55</v>
      </c>
      <c r="G95" s="138" t="s">
        <v>145</v>
      </c>
      <c r="H95" s="138" t="s">
        <v>146</v>
      </c>
      <c r="I95" s="139" t="s">
        <v>147</v>
      </c>
      <c r="J95" s="140" t="s">
        <v>128</v>
      </c>
      <c r="K95" s="141" t="s">
        <v>148</v>
      </c>
      <c r="L95" s="136"/>
      <c r="M95" s="54" t="s">
        <v>1</v>
      </c>
      <c r="N95" s="55" t="s">
        <v>43</v>
      </c>
      <c r="O95" s="55" t="s">
        <v>149</v>
      </c>
      <c r="P95" s="55" t="s">
        <v>150</v>
      </c>
      <c r="Q95" s="55" t="s">
        <v>151</v>
      </c>
      <c r="R95" s="55" t="s">
        <v>152</v>
      </c>
      <c r="S95" s="55" t="s">
        <v>153</v>
      </c>
      <c r="T95" s="56" t="s">
        <v>154</v>
      </c>
    </row>
    <row r="96" spans="2:63" s="1" customFormat="1" ht="22.9" customHeight="1">
      <c r="B96" s="31"/>
      <c r="C96" s="59" t="s">
        <v>155</v>
      </c>
      <c r="I96" s="97"/>
      <c r="J96" s="142">
        <f>BK96</f>
        <v>0</v>
      </c>
      <c r="L96" s="31"/>
      <c r="M96" s="57"/>
      <c r="N96" s="48"/>
      <c r="O96" s="48"/>
      <c r="P96" s="143">
        <f>P97+P111</f>
        <v>0</v>
      </c>
      <c r="Q96" s="48"/>
      <c r="R96" s="143">
        <f>R97+R111</f>
        <v>7.2753999999999994</v>
      </c>
      <c r="S96" s="48"/>
      <c r="T96" s="144">
        <f>T97+T111</f>
        <v>0</v>
      </c>
      <c r="AT96" s="15" t="s">
        <v>72</v>
      </c>
      <c r="AU96" s="15" t="s">
        <v>130</v>
      </c>
      <c r="BK96" s="145">
        <f>BK97+BK111</f>
        <v>0</v>
      </c>
    </row>
    <row r="97" spans="2:65" s="10" customFormat="1" ht="25.9" customHeight="1">
      <c r="B97" s="146"/>
      <c r="D97" s="147" t="s">
        <v>72</v>
      </c>
      <c r="E97" s="148" t="s">
        <v>156</v>
      </c>
      <c r="F97" s="148" t="s">
        <v>157</v>
      </c>
      <c r="I97" s="149"/>
      <c r="J97" s="150">
        <f>BK97</f>
        <v>0</v>
      </c>
      <c r="L97" s="146"/>
      <c r="M97" s="151"/>
      <c r="N97" s="152"/>
      <c r="O97" s="152"/>
      <c r="P97" s="153">
        <f>P98+P106</f>
        <v>0</v>
      </c>
      <c r="Q97" s="152"/>
      <c r="R97" s="153">
        <f>R98+R106</f>
        <v>7.2753999999999994</v>
      </c>
      <c r="S97" s="152"/>
      <c r="T97" s="154">
        <f>T98+T106</f>
        <v>0</v>
      </c>
      <c r="AR97" s="147" t="s">
        <v>21</v>
      </c>
      <c r="AT97" s="155" t="s">
        <v>72</v>
      </c>
      <c r="AU97" s="155" t="s">
        <v>73</v>
      </c>
      <c r="AY97" s="147" t="s">
        <v>158</v>
      </c>
      <c r="BK97" s="156">
        <f>BK98+BK106</f>
        <v>0</v>
      </c>
    </row>
    <row r="98" spans="2:65" s="10" customFormat="1" ht="22.9" customHeight="1">
      <c r="B98" s="146"/>
      <c r="D98" s="147" t="s">
        <v>72</v>
      </c>
      <c r="E98" s="157" t="s">
        <v>21</v>
      </c>
      <c r="F98" s="157" t="s">
        <v>159</v>
      </c>
      <c r="I98" s="149"/>
      <c r="J98" s="158">
        <f>BK98</f>
        <v>0</v>
      </c>
      <c r="L98" s="146"/>
      <c r="M98" s="151"/>
      <c r="N98" s="152"/>
      <c r="O98" s="152"/>
      <c r="P98" s="153">
        <f>SUM(P99:P105)</f>
        <v>0</v>
      </c>
      <c r="Q98" s="152"/>
      <c r="R98" s="153">
        <f>SUM(R99:R105)</f>
        <v>7.1606999999999994</v>
      </c>
      <c r="S98" s="152"/>
      <c r="T98" s="154">
        <f>SUM(T99:T105)</f>
        <v>0</v>
      </c>
      <c r="AR98" s="147" t="s">
        <v>21</v>
      </c>
      <c r="AT98" s="155" t="s">
        <v>72</v>
      </c>
      <c r="AU98" s="155" t="s">
        <v>21</v>
      </c>
      <c r="AY98" s="147" t="s">
        <v>158</v>
      </c>
      <c r="BK98" s="156">
        <f>SUM(BK99:BK105)</f>
        <v>0</v>
      </c>
    </row>
    <row r="99" spans="2:65" s="1" customFormat="1" ht="16.5" customHeight="1">
      <c r="B99" s="131"/>
      <c r="C99" s="159" t="s">
        <v>7</v>
      </c>
      <c r="D99" s="159" t="s">
        <v>161</v>
      </c>
      <c r="E99" s="160" t="s">
        <v>833</v>
      </c>
      <c r="F99" s="161" t="s">
        <v>834</v>
      </c>
      <c r="G99" s="162" t="s">
        <v>164</v>
      </c>
      <c r="H99" s="163">
        <v>340</v>
      </c>
      <c r="I99" s="164"/>
      <c r="J99" s="165">
        <f>ROUND(I99*H99,2)</f>
        <v>0</v>
      </c>
      <c r="K99" s="161" t="s">
        <v>171</v>
      </c>
      <c r="L99" s="31"/>
      <c r="M99" s="166" t="s">
        <v>1</v>
      </c>
      <c r="N99" s="167" t="s">
        <v>44</v>
      </c>
      <c r="O99" s="50"/>
      <c r="P99" s="168">
        <f>O99*H99</f>
        <v>0</v>
      </c>
      <c r="Q99" s="168">
        <v>3.0000000000000001E-5</v>
      </c>
      <c r="R99" s="168">
        <f>Q99*H99</f>
        <v>1.0200000000000001E-2</v>
      </c>
      <c r="S99" s="168">
        <v>0</v>
      </c>
      <c r="T99" s="169">
        <f>S99*H99</f>
        <v>0</v>
      </c>
      <c r="AR99" s="15" t="s">
        <v>371</v>
      </c>
      <c r="AT99" s="15" t="s">
        <v>161</v>
      </c>
      <c r="AU99" s="15" t="s">
        <v>82</v>
      </c>
      <c r="AY99" s="15" t="s">
        <v>158</v>
      </c>
      <c r="BE99" s="88">
        <f>IF(N99="základní",J99,0)</f>
        <v>0</v>
      </c>
      <c r="BF99" s="88">
        <f>IF(N99="snížená",J99,0)</f>
        <v>0</v>
      </c>
      <c r="BG99" s="88">
        <f>IF(N99="zákl. přenesená",J99,0)</f>
        <v>0</v>
      </c>
      <c r="BH99" s="88">
        <f>IF(N99="sníž. přenesená",J99,0)</f>
        <v>0</v>
      </c>
      <c r="BI99" s="88">
        <f>IF(N99="nulová",J99,0)</f>
        <v>0</v>
      </c>
      <c r="BJ99" s="15" t="s">
        <v>21</v>
      </c>
      <c r="BK99" s="88">
        <f>ROUND(I99*H99,2)</f>
        <v>0</v>
      </c>
      <c r="BL99" s="15" t="s">
        <v>371</v>
      </c>
      <c r="BM99" s="15" t="s">
        <v>835</v>
      </c>
    </row>
    <row r="100" spans="2:65" s="1" customFormat="1" ht="16.5" customHeight="1">
      <c r="B100" s="131"/>
      <c r="C100" s="191" t="s">
        <v>26</v>
      </c>
      <c r="D100" s="191" t="s">
        <v>286</v>
      </c>
      <c r="E100" s="192" t="s">
        <v>641</v>
      </c>
      <c r="F100" s="193" t="s">
        <v>642</v>
      </c>
      <c r="G100" s="194" t="s">
        <v>643</v>
      </c>
      <c r="H100" s="195">
        <v>10.5</v>
      </c>
      <c r="I100" s="196"/>
      <c r="J100" s="197">
        <f>ROUND(I100*H100,2)</f>
        <v>0</v>
      </c>
      <c r="K100" s="193" t="s">
        <v>165</v>
      </c>
      <c r="L100" s="198"/>
      <c r="M100" s="199" t="s">
        <v>1</v>
      </c>
      <c r="N100" s="200" t="s">
        <v>44</v>
      </c>
      <c r="O100" s="50"/>
      <c r="P100" s="168">
        <f>O100*H100</f>
        <v>0</v>
      </c>
      <c r="Q100" s="168">
        <v>1E-3</v>
      </c>
      <c r="R100" s="168">
        <f>Q100*H100</f>
        <v>1.0500000000000001E-2</v>
      </c>
      <c r="S100" s="168">
        <v>0</v>
      </c>
      <c r="T100" s="169">
        <f>S100*H100</f>
        <v>0</v>
      </c>
      <c r="AR100" s="15" t="s">
        <v>289</v>
      </c>
      <c r="AT100" s="15" t="s">
        <v>286</v>
      </c>
      <c r="AU100" s="15" t="s">
        <v>82</v>
      </c>
      <c r="AY100" s="15" t="s">
        <v>158</v>
      </c>
      <c r="BE100" s="88">
        <f>IF(N100="základní",J100,0)</f>
        <v>0</v>
      </c>
      <c r="BF100" s="88">
        <f>IF(N100="snížená",J100,0)</f>
        <v>0</v>
      </c>
      <c r="BG100" s="88">
        <f>IF(N100="zákl. přenesená",J100,0)</f>
        <v>0</v>
      </c>
      <c r="BH100" s="88">
        <f>IF(N100="sníž. přenesená",J100,0)</f>
        <v>0</v>
      </c>
      <c r="BI100" s="88">
        <f>IF(N100="nulová",J100,0)</f>
        <v>0</v>
      </c>
      <c r="BJ100" s="15" t="s">
        <v>21</v>
      </c>
      <c r="BK100" s="88">
        <f>ROUND(I100*H100,2)</f>
        <v>0</v>
      </c>
      <c r="BL100" s="15" t="s">
        <v>166</v>
      </c>
      <c r="BM100" s="15" t="s">
        <v>836</v>
      </c>
    </row>
    <row r="101" spans="2:65" s="1" customFormat="1" ht="16.5" customHeight="1">
      <c r="B101" s="131"/>
      <c r="C101" s="159" t="s">
        <v>189</v>
      </c>
      <c r="D101" s="159" t="s">
        <v>161</v>
      </c>
      <c r="E101" s="160" t="s">
        <v>635</v>
      </c>
      <c r="F101" s="161" t="s">
        <v>636</v>
      </c>
      <c r="G101" s="162" t="s">
        <v>164</v>
      </c>
      <c r="H101" s="163">
        <v>340</v>
      </c>
      <c r="I101" s="164"/>
      <c r="J101" s="165">
        <f>ROUND(I101*H101,2)</f>
        <v>0</v>
      </c>
      <c r="K101" s="161" t="s">
        <v>171</v>
      </c>
      <c r="L101" s="31"/>
      <c r="M101" s="166" t="s">
        <v>1</v>
      </c>
      <c r="N101" s="167" t="s">
        <v>44</v>
      </c>
      <c r="O101" s="50"/>
      <c r="P101" s="168">
        <f>O101*H101</f>
        <v>0</v>
      </c>
      <c r="Q101" s="168">
        <v>0</v>
      </c>
      <c r="R101" s="168">
        <f>Q101*H101</f>
        <v>0</v>
      </c>
      <c r="S101" s="168">
        <v>0</v>
      </c>
      <c r="T101" s="169">
        <f>S101*H101</f>
        <v>0</v>
      </c>
      <c r="AR101" s="15" t="s">
        <v>166</v>
      </c>
      <c r="AT101" s="15" t="s">
        <v>161</v>
      </c>
      <c r="AU101" s="15" t="s">
        <v>82</v>
      </c>
      <c r="AY101" s="15" t="s">
        <v>158</v>
      </c>
      <c r="BE101" s="88">
        <f>IF(N101="základní",J101,0)</f>
        <v>0</v>
      </c>
      <c r="BF101" s="88">
        <f>IF(N101="snížená",J101,0)</f>
        <v>0</v>
      </c>
      <c r="BG101" s="88">
        <f>IF(N101="zákl. přenesená",J101,0)</f>
        <v>0</v>
      </c>
      <c r="BH101" s="88">
        <f>IF(N101="sníž. přenesená",J101,0)</f>
        <v>0</v>
      </c>
      <c r="BI101" s="88">
        <f>IF(N101="nulová",J101,0)</f>
        <v>0</v>
      </c>
      <c r="BJ101" s="15" t="s">
        <v>21</v>
      </c>
      <c r="BK101" s="88">
        <f>ROUND(I101*H101,2)</f>
        <v>0</v>
      </c>
      <c r="BL101" s="15" t="s">
        <v>166</v>
      </c>
      <c r="BM101" s="15" t="s">
        <v>837</v>
      </c>
    </row>
    <row r="102" spans="2:65" s="1" customFormat="1" ht="16.5" customHeight="1">
      <c r="B102" s="131"/>
      <c r="C102" s="159" t="s">
        <v>250</v>
      </c>
      <c r="D102" s="159" t="s">
        <v>161</v>
      </c>
      <c r="E102" s="160" t="s">
        <v>838</v>
      </c>
      <c r="F102" s="161" t="s">
        <v>839</v>
      </c>
      <c r="G102" s="162" t="s">
        <v>232</v>
      </c>
      <c r="H102" s="163">
        <v>34</v>
      </c>
      <c r="I102" s="164"/>
      <c r="J102" s="165">
        <f>ROUND(I102*H102,2)</f>
        <v>0</v>
      </c>
      <c r="K102" s="161" t="s">
        <v>171</v>
      </c>
      <c r="L102" s="31"/>
      <c r="M102" s="166" t="s">
        <v>1</v>
      </c>
      <c r="N102" s="167" t="s">
        <v>44</v>
      </c>
      <c r="O102" s="50"/>
      <c r="P102" s="168">
        <f>O102*H102</f>
        <v>0</v>
      </c>
      <c r="Q102" s="168">
        <v>0</v>
      </c>
      <c r="R102" s="168">
        <f>Q102*H102</f>
        <v>0</v>
      </c>
      <c r="S102" s="168">
        <v>0</v>
      </c>
      <c r="T102" s="169">
        <f>S102*H102</f>
        <v>0</v>
      </c>
      <c r="AR102" s="15" t="s">
        <v>166</v>
      </c>
      <c r="AT102" s="15" t="s">
        <v>161</v>
      </c>
      <c r="AU102" s="15" t="s">
        <v>82</v>
      </c>
      <c r="AY102" s="15" t="s">
        <v>158</v>
      </c>
      <c r="BE102" s="88">
        <f>IF(N102="základní",J102,0)</f>
        <v>0</v>
      </c>
      <c r="BF102" s="88">
        <f>IF(N102="snížená",J102,0)</f>
        <v>0</v>
      </c>
      <c r="BG102" s="88">
        <f>IF(N102="zákl. přenesená",J102,0)</f>
        <v>0</v>
      </c>
      <c r="BH102" s="88">
        <f>IF(N102="sníž. přenesená",J102,0)</f>
        <v>0</v>
      </c>
      <c r="BI102" s="88">
        <f>IF(N102="nulová",J102,0)</f>
        <v>0</v>
      </c>
      <c r="BJ102" s="15" t="s">
        <v>21</v>
      </c>
      <c r="BK102" s="88">
        <f>ROUND(I102*H102,2)</f>
        <v>0</v>
      </c>
      <c r="BL102" s="15" t="s">
        <v>166</v>
      </c>
      <c r="BM102" s="15" t="s">
        <v>840</v>
      </c>
    </row>
    <row r="103" spans="2:65" s="1" customFormat="1" ht="16.5" customHeight="1">
      <c r="B103" s="131"/>
      <c r="C103" s="159" t="s">
        <v>185</v>
      </c>
      <c r="D103" s="159" t="s">
        <v>161</v>
      </c>
      <c r="E103" s="160" t="s">
        <v>841</v>
      </c>
      <c r="F103" s="161" t="s">
        <v>842</v>
      </c>
      <c r="G103" s="162" t="s">
        <v>170</v>
      </c>
      <c r="H103" s="163">
        <v>34</v>
      </c>
      <c r="I103" s="164"/>
      <c r="J103" s="165">
        <f>ROUND(I103*H103,2)</f>
        <v>0</v>
      </c>
      <c r="K103" s="161" t="s">
        <v>171</v>
      </c>
      <c r="L103" s="31"/>
      <c r="M103" s="166" t="s">
        <v>1</v>
      </c>
      <c r="N103" s="167" t="s">
        <v>44</v>
      </c>
      <c r="O103" s="50"/>
      <c r="P103" s="168">
        <f>O103*H103</f>
        <v>0</v>
      </c>
      <c r="Q103" s="168">
        <v>0</v>
      </c>
      <c r="R103" s="168">
        <f>Q103*H103</f>
        <v>0</v>
      </c>
      <c r="S103" s="168">
        <v>0</v>
      </c>
      <c r="T103" s="169">
        <f>S103*H103</f>
        <v>0</v>
      </c>
      <c r="AR103" s="15" t="s">
        <v>166</v>
      </c>
      <c r="AT103" s="15" t="s">
        <v>161</v>
      </c>
      <c r="AU103" s="15" t="s">
        <v>82</v>
      </c>
      <c r="AY103" s="15" t="s">
        <v>158</v>
      </c>
      <c r="BE103" s="88">
        <f>IF(N103="základní",J103,0)</f>
        <v>0</v>
      </c>
      <c r="BF103" s="88">
        <f>IF(N103="snížená",J103,0)</f>
        <v>0</v>
      </c>
      <c r="BG103" s="88">
        <f>IF(N103="zákl. přenesená",J103,0)</f>
        <v>0</v>
      </c>
      <c r="BH103" s="88">
        <f>IF(N103="sníž. přenesená",J103,0)</f>
        <v>0</v>
      </c>
      <c r="BI103" s="88">
        <f>IF(N103="nulová",J103,0)</f>
        <v>0</v>
      </c>
      <c r="BJ103" s="15" t="s">
        <v>21</v>
      </c>
      <c r="BK103" s="88">
        <f>ROUND(I103*H103,2)</f>
        <v>0</v>
      </c>
      <c r="BL103" s="15" t="s">
        <v>166</v>
      </c>
      <c r="BM103" s="15" t="s">
        <v>843</v>
      </c>
    </row>
    <row r="104" spans="2:65" s="11" customFormat="1" ht="11.25">
      <c r="B104" s="170"/>
      <c r="D104" s="171" t="s">
        <v>173</v>
      </c>
      <c r="E104" s="172" t="s">
        <v>1</v>
      </c>
      <c r="F104" s="173" t="s">
        <v>844</v>
      </c>
      <c r="H104" s="174">
        <v>34</v>
      </c>
      <c r="I104" s="175"/>
      <c r="L104" s="170"/>
      <c r="M104" s="176"/>
      <c r="N104" s="177"/>
      <c r="O104" s="177"/>
      <c r="P104" s="177"/>
      <c r="Q104" s="177"/>
      <c r="R104" s="177"/>
      <c r="S104" s="177"/>
      <c r="T104" s="178"/>
      <c r="AT104" s="172" t="s">
        <v>173</v>
      </c>
      <c r="AU104" s="172" t="s">
        <v>82</v>
      </c>
      <c r="AV104" s="11" t="s">
        <v>82</v>
      </c>
      <c r="AW104" s="11" t="s">
        <v>34</v>
      </c>
      <c r="AX104" s="11" t="s">
        <v>21</v>
      </c>
      <c r="AY104" s="172" t="s">
        <v>158</v>
      </c>
    </row>
    <row r="105" spans="2:65" s="1" customFormat="1" ht="16.5" customHeight="1">
      <c r="B105" s="131"/>
      <c r="C105" s="191" t="s">
        <v>8</v>
      </c>
      <c r="D105" s="191" t="s">
        <v>286</v>
      </c>
      <c r="E105" s="192" t="s">
        <v>845</v>
      </c>
      <c r="F105" s="193" t="s">
        <v>846</v>
      </c>
      <c r="G105" s="194" t="s">
        <v>170</v>
      </c>
      <c r="H105" s="195">
        <v>34</v>
      </c>
      <c r="I105" s="196"/>
      <c r="J105" s="197">
        <f>ROUND(I105*H105,2)</f>
        <v>0</v>
      </c>
      <c r="K105" s="193" t="s">
        <v>165</v>
      </c>
      <c r="L105" s="198"/>
      <c r="M105" s="199" t="s">
        <v>1</v>
      </c>
      <c r="N105" s="200" t="s">
        <v>44</v>
      </c>
      <c r="O105" s="50"/>
      <c r="P105" s="168">
        <f>O105*H105</f>
        <v>0</v>
      </c>
      <c r="Q105" s="168">
        <v>0.21</v>
      </c>
      <c r="R105" s="168">
        <f>Q105*H105</f>
        <v>7.14</v>
      </c>
      <c r="S105" s="168">
        <v>0</v>
      </c>
      <c r="T105" s="169">
        <f>S105*H105</f>
        <v>0</v>
      </c>
      <c r="AR105" s="15" t="s">
        <v>289</v>
      </c>
      <c r="AT105" s="15" t="s">
        <v>286</v>
      </c>
      <c r="AU105" s="15" t="s">
        <v>82</v>
      </c>
      <c r="AY105" s="15" t="s">
        <v>158</v>
      </c>
      <c r="BE105" s="88">
        <f>IF(N105="základní",J105,0)</f>
        <v>0</v>
      </c>
      <c r="BF105" s="88">
        <f>IF(N105="snížená",J105,0)</f>
        <v>0</v>
      </c>
      <c r="BG105" s="88">
        <f>IF(N105="zákl. přenesená",J105,0)</f>
        <v>0</v>
      </c>
      <c r="BH105" s="88">
        <f>IF(N105="sníž. přenesená",J105,0)</f>
        <v>0</v>
      </c>
      <c r="BI105" s="88">
        <f>IF(N105="nulová",J105,0)</f>
        <v>0</v>
      </c>
      <c r="BJ105" s="15" t="s">
        <v>21</v>
      </c>
      <c r="BK105" s="88">
        <f>ROUND(I105*H105,2)</f>
        <v>0</v>
      </c>
      <c r="BL105" s="15" t="s">
        <v>166</v>
      </c>
      <c r="BM105" s="15" t="s">
        <v>847</v>
      </c>
    </row>
    <row r="106" spans="2:65" s="10" customFormat="1" ht="22.9" customHeight="1">
      <c r="B106" s="146"/>
      <c r="D106" s="147" t="s">
        <v>72</v>
      </c>
      <c r="E106" s="157" t="s">
        <v>323</v>
      </c>
      <c r="F106" s="157" t="s">
        <v>588</v>
      </c>
      <c r="I106" s="149"/>
      <c r="J106" s="158">
        <f>BK106</f>
        <v>0</v>
      </c>
      <c r="L106" s="146"/>
      <c r="M106" s="151"/>
      <c r="N106" s="152"/>
      <c r="O106" s="152"/>
      <c r="P106" s="153">
        <f>SUM(P107:P110)</f>
        <v>0</v>
      </c>
      <c r="Q106" s="152"/>
      <c r="R106" s="153">
        <f>SUM(R107:R110)</f>
        <v>0.11470000000000001</v>
      </c>
      <c r="S106" s="152"/>
      <c r="T106" s="154">
        <f>SUM(T107:T110)</f>
        <v>0</v>
      </c>
      <c r="AR106" s="147" t="s">
        <v>21</v>
      </c>
      <c r="AT106" s="155" t="s">
        <v>72</v>
      </c>
      <c r="AU106" s="155" t="s">
        <v>21</v>
      </c>
      <c r="AY106" s="147" t="s">
        <v>158</v>
      </c>
      <c r="BK106" s="156">
        <f>SUM(BK107:BK110)</f>
        <v>0</v>
      </c>
    </row>
    <row r="107" spans="2:65" s="1" customFormat="1" ht="16.5" customHeight="1">
      <c r="B107" s="131"/>
      <c r="C107" s="191" t="s">
        <v>440</v>
      </c>
      <c r="D107" s="191" t="s">
        <v>286</v>
      </c>
      <c r="E107" s="192" t="s">
        <v>848</v>
      </c>
      <c r="F107" s="193" t="s">
        <v>849</v>
      </c>
      <c r="G107" s="194" t="s">
        <v>232</v>
      </c>
      <c r="H107" s="195">
        <v>7</v>
      </c>
      <c r="I107" s="196"/>
      <c r="J107" s="197">
        <f>ROUND(I107*H107,2)</f>
        <v>0</v>
      </c>
      <c r="K107" s="193" t="s">
        <v>171</v>
      </c>
      <c r="L107" s="198"/>
      <c r="M107" s="199" t="s">
        <v>1</v>
      </c>
      <c r="N107" s="200" t="s">
        <v>44</v>
      </c>
      <c r="O107" s="50"/>
      <c r="P107" s="168">
        <f>O107*H107</f>
        <v>0</v>
      </c>
      <c r="Q107" s="168">
        <v>3.3999999999999998E-3</v>
      </c>
      <c r="R107" s="168">
        <f>Q107*H107</f>
        <v>2.3799999999999998E-2</v>
      </c>
      <c r="S107" s="168">
        <v>0</v>
      </c>
      <c r="T107" s="169">
        <f>S107*H107</f>
        <v>0</v>
      </c>
      <c r="AR107" s="15" t="s">
        <v>706</v>
      </c>
      <c r="AT107" s="15" t="s">
        <v>286</v>
      </c>
      <c r="AU107" s="15" t="s">
        <v>82</v>
      </c>
      <c r="AY107" s="15" t="s">
        <v>158</v>
      </c>
      <c r="BE107" s="88">
        <f>IF(N107="základní",J107,0)</f>
        <v>0</v>
      </c>
      <c r="BF107" s="88">
        <f>IF(N107="snížená",J107,0)</f>
        <v>0</v>
      </c>
      <c r="BG107" s="88">
        <f>IF(N107="zákl. přenesená",J107,0)</f>
        <v>0</v>
      </c>
      <c r="BH107" s="88">
        <f>IF(N107="sníž. přenesená",J107,0)</f>
        <v>0</v>
      </c>
      <c r="BI107" s="88">
        <f>IF(N107="nulová",J107,0)</f>
        <v>0</v>
      </c>
      <c r="BJ107" s="15" t="s">
        <v>21</v>
      </c>
      <c r="BK107" s="88">
        <f>ROUND(I107*H107,2)</f>
        <v>0</v>
      </c>
      <c r="BL107" s="15" t="s">
        <v>706</v>
      </c>
      <c r="BM107" s="15" t="s">
        <v>850</v>
      </c>
    </row>
    <row r="108" spans="2:65" s="1" customFormat="1" ht="16.5" customHeight="1">
      <c r="B108" s="131"/>
      <c r="C108" s="191" t="s">
        <v>445</v>
      </c>
      <c r="D108" s="191" t="s">
        <v>286</v>
      </c>
      <c r="E108" s="192" t="s">
        <v>851</v>
      </c>
      <c r="F108" s="193" t="s">
        <v>852</v>
      </c>
      <c r="G108" s="194" t="s">
        <v>232</v>
      </c>
      <c r="H108" s="195">
        <v>9</v>
      </c>
      <c r="I108" s="196"/>
      <c r="J108" s="197">
        <f>ROUND(I108*H108,2)</f>
        <v>0</v>
      </c>
      <c r="K108" s="193" t="s">
        <v>171</v>
      </c>
      <c r="L108" s="198"/>
      <c r="M108" s="199" t="s">
        <v>1</v>
      </c>
      <c r="N108" s="200" t="s">
        <v>44</v>
      </c>
      <c r="O108" s="50"/>
      <c r="P108" s="168">
        <f>O108*H108</f>
        <v>0</v>
      </c>
      <c r="Q108" s="168">
        <v>3.3999999999999998E-3</v>
      </c>
      <c r="R108" s="168">
        <f>Q108*H108</f>
        <v>3.0599999999999999E-2</v>
      </c>
      <c r="S108" s="168">
        <v>0</v>
      </c>
      <c r="T108" s="169">
        <f>S108*H108</f>
        <v>0</v>
      </c>
      <c r="AR108" s="15" t="s">
        <v>706</v>
      </c>
      <c r="AT108" s="15" t="s">
        <v>286</v>
      </c>
      <c r="AU108" s="15" t="s">
        <v>82</v>
      </c>
      <c r="AY108" s="15" t="s">
        <v>158</v>
      </c>
      <c r="BE108" s="88">
        <f>IF(N108="základní",J108,0)</f>
        <v>0</v>
      </c>
      <c r="BF108" s="88">
        <f>IF(N108="snížená",J108,0)</f>
        <v>0</v>
      </c>
      <c r="BG108" s="88">
        <f>IF(N108="zákl. přenesená",J108,0)</f>
        <v>0</v>
      </c>
      <c r="BH108" s="88">
        <f>IF(N108="sníž. přenesená",J108,0)</f>
        <v>0</v>
      </c>
      <c r="BI108" s="88">
        <f>IF(N108="nulová",J108,0)</f>
        <v>0</v>
      </c>
      <c r="BJ108" s="15" t="s">
        <v>21</v>
      </c>
      <c r="BK108" s="88">
        <f>ROUND(I108*H108,2)</f>
        <v>0</v>
      </c>
      <c r="BL108" s="15" t="s">
        <v>706</v>
      </c>
      <c r="BM108" s="15" t="s">
        <v>853</v>
      </c>
    </row>
    <row r="109" spans="2:65" s="1" customFormat="1" ht="16.5" customHeight="1">
      <c r="B109" s="131"/>
      <c r="C109" s="191" t="s">
        <v>180</v>
      </c>
      <c r="D109" s="191" t="s">
        <v>286</v>
      </c>
      <c r="E109" s="192" t="s">
        <v>854</v>
      </c>
      <c r="F109" s="193" t="s">
        <v>855</v>
      </c>
      <c r="G109" s="194" t="s">
        <v>232</v>
      </c>
      <c r="H109" s="195">
        <v>9</v>
      </c>
      <c r="I109" s="196"/>
      <c r="J109" s="197">
        <f>ROUND(I109*H109,2)</f>
        <v>0</v>
      </c>
      <c r="K109" s="193" t="s">
        <v>171</v>
      </c>
      <c r="L109" s="198"/>
      <c r="M109" s="199" t="s">
        <v>1</v>
      </c>
      <c r="N109" s="200" t="s">
        <v>44</v>
      </c>
      <c r="O109" s="50"/>
      <c r="P109" s="168">
        <f>O109*H109</f>
        <v>0</v>
      </c>
      <c r="Q109" s="168">
        <v>4.0000000000000001E-3</v>
      </c>
      <c r="R109" s="168">
        <f>Q109*H109</f>
        <v>3.6000000000000004E-2</v>
      </c>
      <c r="S109" s="168">
        <v>0</v>
      </c>
      <c r="T109" s="169">
        <f>S109*H109</f>
        <v>0</v>
      </c>
      <c r="AR109" s="15" t="s">
        <v>706</v>
      </c>
      <c r="AT109" s="15" t="s">
        <v>286</v>
      </c>
      <c r="AU109" s="15" t="s">
        <v>82</v>
      </c>
      <c r="AY109" s="15" t="s">
        <v>158</v>
      </c>
      <c r="BE109" s="88">
        <f>IF(N109="základní",J109,0)</f>
        <v>0</v>
      </c>
      <c r="BF109" s="88">
        <f>IF(N109="snížená",J109,0)</f>
        <v>0</v>
      </c>
      <c r="BG109" s="88">
        <f>IF(N109="zákl. přenesená",J109,0)</f>
        <v>0</v>
      </c>
      <c r="BH109" s="88">
        <f>IF(N109="sníž. přenesená",J109,0)</f>
        <v>0</v>
      </c>
      <c r="BI109" s="88">
        <f>IF(N109="nulová",J109,0)</f>
        <v>0</v>
      </c>
      <c r="BJ109" s="15" t="s">
        <v>21</v>
      </c>
      <c r="BK109" s="88">
        <f>ROUND(I109*H109,2)</f>
        <v>0</v>
      </c>
      <c r="BL109" s="15" t="s">
        <v>706</v>
      </c>
      <c r="BM109" s="15" t="s">
        <v>856</v>
      </c>
    </row>
    <row r="110" spans="2:65" s="1" customFormat="1" ht="16.5" customHeight="1">
      <c r="B110" s="131"/>
      <c r="C110" s="191" t="s">
        <v>200</v>
      </c>
      <c r="D110" s="191" t="s">
        <v>286</v>
      </c>
      <c r="E110" s="192" t="s">
        <v>857</v>
      </c>
      <c r="F110" s="193" t="s">
        <v>858</v>
      </c>
      <c r="G110" s="194" t="s">
        <v>232</v>
      </c>
      <c r="H110" s="195">
        <v>9</v>
      </c>
      <c r="I110" s="196"/>
      <c r="J110" s="197">
        <f>ROUND(I110*H110,2)</f>
        <v>0</v>
      </c>
      <c r="K110" s="193" t="s">
        <v>171</v>
      </c>
      <c r="L110" s="198"/>
      <c r="M110" s="199" t="s">
        <v>1</v>
      </c>
      <c r="N110" s="200" t="s">
        <v>44</v>
      </c>
      <c r="O110" s="50"/>
      <c r="P110" s="168">
        <f>O110*H110</f>
        <v>0</v>
      </c>
      <c r="Q110" s="168">
        <v>2.7000000000000001E-3</v>
      </c>
      <c r="R110" s="168">
        <f>Q110*H110</f>
        <v>2.4300000000000002E-2</v>
      </c>
      <c r="S110" s="168">
        <v>0</v>
      </c>
      <c r="T110" s="169">
        <f>S110*H110</f>
        <v>0</v>
      </c>
      <c r="AR110" s="15" t="s">
        <v>706</v>
      </c>
      <c r="AT110" s="15" t="s">
        <v>286</v>
      </c>
      <c r="AU110" s="15" t="s">
        <v>82</v>
      </c>
      <c r="AY110" s="15" t="s">
        <v>158</v>
      </c>
      <c r="BE110" s="88">
        <f>IF(N110="základní",J110,0)</f>
        <v>0</v>
      </c>
      <c r="BF110" s="88">
        <f>IF(N110="snížená",J110,0)</f>
        <v>0</v>
      </c>
      <c r="BG110" s="88">
        <f>IF(N110="zákl. přenesená",J110,0)</f>
        <v>0</v>
      </c>
      <c r="BH110" s="88">
        <f>IF(N110="sníž. přenesená",J110,0)</f>
        <v>0</v>
      </c>
      <c r="BI110" s="88">
        <f>IF(N110="nulová",J110,0)</f>
        <v>0</v>
      </c>
      <c r="BJ110" s="15" t="s">
        <v>21</v>
      </c>
      <c r="BK110" s="88">
        <f>ROUND(I110*H110,2)</f>
        <v>0</v>
      </c>
      <c r="BL110" s="15" t="s">
        <v>706</v>
      </c>
      <c r="BM110" s="15" t="s">
        <v>859</v>
      </c>
    </row>
    <row r="111" spans="2:65" s="10" customFormat="1" ht="25.9" customHeight="1">
      <c r="B111" s="146"/>
      <c r="D111" s="147" t="s">
        <v>72</v>
      </c>
      <c r="E111" s="148" t="s">
        <v>136</v>
      </c>
      <c r="F111" s="148" t="s">
        <v>319</v>
      </c>
      <c r="I111" s="149"/>
      <c r="J111" s="150">
        <f>BK111</f>
        <v>0</v>
      </c>
      <c r="L111" s="146"/>
      <c r="M111" s="151"/>
      <c r="N111" s="152"/>
      <c r="O111" s="152"/>
      <c r="P111" s="153">
        <f>P112</f>
        <v>0</v>
      </c>
      <c r="Q111" s="152"/>
      <c r="R111" s="153">
        <f>R112</f>
        <v>0</v>
      </c>
      <c r="S111" s="152"/>
      <c r="T111" s="154">
        <f>T112</f>
        <v>0</v>
      </c>
      <c r="AR111" s="147" t="s">
        <v>199</v>
      </c>
      <c r="AT111" s="155" t="s">
        <v>72</v>
      </c>
      <c r="AU111" s="155" t="s">
        <v>73</v>
      </c>
      <c r="AY111" s="147" t="s">
        <v>158</v>
      </c>
      <c r="BK111" s="156">
        <f>BK112</f>
        <v>0</v>
      </c>
    </row>
    <row r="112" spans="2:65" s="10" customFormat="1" ht="22.9" customHeight="1">
      <c r="B112" s="146"/>
      <c r="D112" s="147" t="s">
        <v>72</v>
      </c>
      <c r="E112" s="157" t="s">
        <v>198</v>
      </c>
      <c r="F112" s="157" t="s">
        <v>135</v>
      </c>
      <c r="I112" s="149"/>
      <c r="J112" s="158">
        <f>BK112</f>
        <v>0</v>
      </c>
      <c r="L112" s="146"/>
      <c r="M112" s="151"/>
      <c r="N112" s="152"/>
      <c r="O112" s="152"/>
      <c r="P112" s="153">
        <f>P113</f>
        <v>0</v>
      </c>
      <c r="Q112" s="152"/>
      <c r="R112" s="153">
        <f>R113</f>
        <v>0</v>
      </c>
      <c r="S112" s="152"/>
      <c r="T112" s="154">
        <f>T113</f>
        <v>0</v>
      </c>
      <c r="AR112" s="147" t="s">
        <v>199</v>
      </c>
      <c r="AT112" s="155" t="s">
        <v>72</v>
      </c>
      <c r="AU112" s="155" t="s">
        <v>21</v>
      </c>
      <c r="AY112" s="147" t="s">
        <v>158</v>
      </c>
      <c r="BK112" s="156">
        <f>BK113</f>
        <v>0</v>
      </c>
    </row>
    <row r="113" spans="2:65" s="1" customFormat="1" ht="16.5" customHeight="1">
      <c r="B113" s="131"/>
      <c r="C113" s="159" t="s">
        <v>708</v>
      </c>
      <c r="D113" s="159" t="s">
        <v>161</v>
      </c>
      <c r="E113" s="160" t="s">
        <v>201</v>
      </c>
      <c r="F113" s="161" t="s">
        <v>202</v>
      </c>
      <c r="G113" s="162" t="s">
        <v>203</v>
      </c>
      <c r="H113" s="163">
        <v>2.5000000000000001E-2</v>
      </c>
      <c r="I113" s="164"/>
      <c r="J113" s="165">
        <f>ROUND(I113*H113,2)</f>
        <v>0</v>
      </c>
      <c r="K113" s="161" t="s">
        <v>204</v>
      </c>
      <c r="L113" s="31"/>
      <c r="M113" s="179" t="s">
        <v>1</v>
      </c>
      <c r="N113" s="180" t="s">
        <v>44</v>
      </c>
      <c r="O113" s="181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AR113" s="15" t="s">
        <v>205</v>
      </c>
      <c r="AT113" s="15" t="s">
        <v>161</v>
      </c>
      <c r="AU113" s="15" t="s">
        <v>82</v>
      </c>
      <c r="AY113" s="15" t="s">
        <v>158</v>
      </c>
      <c r="BE113" s="88">
        <f>IF(N113="základní",J113,0)</f>
        <v>0</v>
      </c>
      <c r="BF113" s="88">
        <f>IF(N113="snížená",J113,0)</f>
        <v>0</v>
      </c>
      <c r="BG113" s="88">
        <f>IF(N113="zákl. přenesená",J113,0)</f>
        <v>0</v>
      </c>
      <c r="BH113" s="88">
        <f>IF(N113="sníž. přenesená",J113,0)</f>
        <v>0</v>
      </c>
      <c r="BI113" s="88">
        <f>IF(N113="nulová",J113,0)</f>
        <v>0</v>
      </c>
      <c r="BJ113" s="15" t="s">
        <v>21</v>
      </c>
      <c r="BK113" s="88">
        <f>ROUND(I113*H113,2)</f>
        <v>0</v>
      </c>
      <c r="BL113" s="15" t="s">
        <v>205</v>
      </c>
      <c r="BM113" s="15" t="s">
        <v>860</v>
      </c>
    </row>
    <row r="114" spans="2:65" s="1" customFormat="1" ht="6.95" customHeight="1">
      <c r="B114" s="40"/>
      <c r="C114" s="41"/>
      <c r="D114" s="41"/>
      <c r="E114" s="41"/>
      <c r="F114" s="41"/>
      <c r="G114" s="41"/>
      <c r="H114" s="41"/>
      <c r="I114" s="113"/>
      <c r="J114" s="41"/>
      <c r="K114" s="41"/>
      <c r="L114" s="31"/>
    </row>
  </sheetData>
  <autoFilter ref="C95:K113" xr:uid="{00000000-0009-0000-0000-00000A000000}"/>
  <mergeCells count="14">
    <mergeCell ref="D74:F74"/>
    <mergeCell ref="E86:H86"/>
    <mergeCell ref="E88:H88"/>
    <mergeCell ref="L2:V2"/>
    <mergeCell ref="E52:H52"/>
    <mergeCell ref="D70:F70"/>
    <mergeCell ref="D71:F71"/>
    <mergeCell ref="D72:F72"/>
    <mergeCell ref="D73:F73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1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0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5" t="s">
        <v>112</v>
      </c>
    </row>
    <row r="3" spans="2:46" ht="6.95" customHeight="1">
      <c r="B3" s="16"/>
      <c r="C3" s="17"/>
      <c r="D3" s="17"/>
      <c r="E3" s="17"/>
      <c r="F3" s="17"/>
      <c r="G3" s="17"/>
      <c r="H3" s="17"/>
      <c r="I3" s="96"/>
      <c r="J3" s="17"/>
      <c r="K3" s="17"/>
      <c r="L3" s="18"/>
      <c r="AT3" s="15" t="s">
        <v>82</v>
      </c>
    </row>
    <row r="4" spans="2:46" ht="24.95" customHeight="1">
      <c r="B4" s="18"/>
      <c r="D4" s="19" t="s">
        <v>122</v>
      </c>
      <c r="L4" s="18"/>
      <c r="M4" s="20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4" t="s">
        <v>16</v>
      </c>
      <c r="L6" s="18"/>
    </row>
    <row r="7" spans="2:46" ht="16.5" customHeight="1">
      <c r="B7" s="18"/>
      <c r="E7" s="253" t="str">
        <f>'Rekapitulace stavby'!K6</f>
        <v>PP-Sběrné středisko odpadů Sochorova</v>
      </c>
      <c r="F7" s="254"/>
      <c r="G7" s="254"/>
      <c r="H7" s="254"/>
      <c r="L7" s="18"/>
    </row>
    <row r="8" spans="2:46" s="1" customFormat="1" ht="12" customHeight="1">
      <c r="B8" s="31"/>
      <c r="D8" s="24" t="s">
        <v>123</v>
      </c>
      <c r="I8" s="97"/>
      <c r="L8" s="31"/>
    </row>
    <row r="9" spans="2:46" s="1" customFormat="1" ht="36.950000000000003" customHeight="1">
      <c r="B9" s="31"/>
      <c r="E9" s="225" t="s">
        <v>861</v>
      </c>
      <c r="F9" s="224"/>
      <c r="G9" s="224"/>
      <c r="H9" s="224"/>
      <c r="I9" s="97"/>
      <c r="L9" s="31"/>
    </row>
    <row r="10" spans="2:46" s="1" customFormat="1" ht="11.25">
      <c r="B10" s="31"/>
      <c r="I10" s="97"/>
      <c r="L10" s="31"/>
    </row>
    <row r="11" spans="2:46" s="1" customFormat="1" ht="12" customHeight="1">
      <c r="B11" s="31"/>
      <c r="D11" s="24" t="s">
        <v>19</v>
      </c>
      <c r="F11" s="15" t="s">
        <v>1</v>
      </c>
      <c r="I11" s="98" t="s">
        <v>20</v>
      </c>
      <c r="J11" s="15" t="s">
        <v>1</v>
      </c>
      <c r="L11" s="31"/>
    </row>
    <row r="12" spans="2:46" s="1" customFormat="1" ht="12" customHeight="1">
      <c r="B12" s="31"/>
      <c r="D12" s="24" t="s">
        <v>22</v>
      </c>
      <c r="F12" s="15" t="s">
        <v>23</v>
      </c>
      <c r="I12" s="98" t="s">
        <v>24</v>
      </c>
      <c r="J12" s="47" t="str">
        <f>'Rekapitulace stavby'!AN8</f>
        <v>10. 10. 2019</v>
      </c>
      <c r="L12" s="31"/>
    </row>
    <row r="13" spans="2:46" s="1" customFormat="1" ht="10.9" customHeight="1">
      <c r="B13" s="31"/>
      <c r="I13" s="97"/>
      <c r="L13" s="31"/>
    </row>
    <row r="14" spans="2:46" s="1" customFormat="1" ht="12" customHeight="1">
      <c r="B14" s="31"/>
      <c r="D14" s="24" t="s">
        <v>28</v>
      </c>
      <c r="I14" s="98" t="s">
        <v>29</v>
      </c>
      <c r="J14" s="15" t="str">
        <f>IF('Rekapitulace stavby'!AN10="","",'Rekapitulace stavby'!AN10)</f>
        <v/>
      </c>
      <c r="L14" s="31"/>
    </row>
    <row r="15" spans="2:46" s="1" customFormat="1" ht="18" customHeight="1">
      <c r="B15" s="31"/>
      <c r="E15" s="15" t="str">
        <f>IF('Rekapitulace stavby'!E11="","",'Rekapitulace stavby'!E11)</f>
        <v xml:space="preserve"> </v>
      </c>
      <c r="I15" s="98" t="s">
        <v>30</v>
      </c>
      <c r="J15" s="15" t="str">
        <f>IF('Rekapitulace stavby'!AN11="","",'Rekapitulace stavby'!AN11)</f>
        <v/>
      </c>
      <c r="L15" s="31"/>
    </row>
    <row r="16" spans="2:46" s="1" customFormat="1" ht="6.95" customHeight="1">
      <c r="B16" s="31"/>
      <c r="I16" s="97"/>
      <c r="L16" s="31"/>
    </row>
    <row r="17" spans="2:12" s="1" customFormat="1" ht="12" customHeight="1">
      <c r="B17" s="31"/>
      <c r="D17" s="24" t="s">
        <v>31</v>
      </c>
      <c r="I17" s="98" t="s">
        <v>29</v>
      </c>
      <c r="J17" s="25" t="str">
        <f>'Rekapitulace stavby'!AN13</f>
        <v>Vyplň údaj</v>
      </c>
      <c r="L17" s="31"/>
    </row>
    <row r="18" spans="2:12" s="1" customFormat="1" ht="18" customHeight="1">
      <c r="B18" s="31"/>
      <c r="E18" s="255" t="str">
        <f>'Rekapitulace stavby'!E14</f>
        <v>Vyplň údaj</v>
      </c>
      <c r="F18" s="228"/>
      <c r="G18" s="228"/>
      <c r="H18" s="228"/>
      <c r="I18" s="98" t="s">
        <v>30</v>
      </c>
      <c r="J18" s="25" t="str">
        <f>'Rekapitulace stavby'!AN14</f>
        <v>Vyplň údaj</v>
      </c>
      <c r="L18" s="31"/>
    </row>
    <row r="19" spans="2:12" s="1" customFormat="1" ht="6.95" customHeight="1">
      <c r="B19" s="31"/>
      <c r="I19" s="97"/>
      <c r="L19" s="31"/>
    </row>
    <row r="20" spans="2:12" s="1" customFormat="1" ht="12" customHeight="1">
      <c r="B20" s="31"/>
      <c r="D20" s="24" t="s">
        <v>33</v>
      </c>
      <c r="I20" s="98" t="s">
        <v>29</v>
      </c>
      <c r="J20" s="15" t="str">
        <f>IF('Rekapitulace stavby'!AN16="","",'Rekapitulace stavby'!AN16)</f>
        <v/>
      </c>
      <c r="L20" s="31"/>
    </row>
    <row r="21" spans="2:12" s="1" customFormat="1" ht="18" customHeight="1">
      <c r="B21" s="31"/>
      <c r="E21" s="15" t="str">
        <f>IF('Rekapitulace stavby'!E17="","",'Rekapitulace stavby'!E17)</f>
        <v xml:space="preserve"> </v>
      </c>
      <c r="I21" s="98" t="s">
        <v>30</v>
      </c>
      <c r="J21" s="15" t="str">
        <f>IF('Rekapitulace stavby'!AN17="","",'Rekapitulace stavby'!AN17)</f>
        <v/>
      </c>
      <c r="L21" s="31"/>
    </row>
    <row r="22" spans="2:12" s="1" customFormat="1" ht="6.95" customHeight="1">
      <c r="B22" s="31"/>
      <c r="I22" s="97"/>
      <c r="L22" s="31"/>
    </row>
    <row r="23" spans="2:12" s="1" customFormat="1" ht="12" customHeight="1">
      <c r="B23" s="31"/>
      <c r="D23" s="24" t="s">
        <v>35</v>
      </c>
      <c r="I23" s="98" t="s">
        <v>29</v>
      </c>
      <c r="J23" s="15" t="str">
        <f>IF('Rekapitulace stavby'!AN19="","",'Rekapitulace stavby'!AN19)</f>
        <v/>
      </c>
      <c r="L23" s="31"/>
    </row>
    <row r="24" spans="2:12" s="1" customFormat="1" ht="18" customHeight="1">
      <c r="B24" s="31"/>
      <c r="E24" s="15" t="str">
        <f>IF('Rekapitulace stavby'!E20="","",'Rekapitulace stavby'!E20)</f>
        <v xml:space="preserve"> </v>
      </c>
      <c r="I24" s="98" t="s">
        <v>30</v>
      </c>
      <c r="J24" s="15" t="str">
        <f>IF('Rekapitulace stavby'!AN20="","",'Rekapitulace stavby'!AN20)</f>
        <v/>
      </c>
      <c r="L24" s="31"/>
    </row>
    <row r="25" spans="2:12" s="1" customFormat="1" ht="6.95" customHeight="1">
      <c r="B25" s="31"/>
      <c r="I25" s="97"/>
      <c r="L25" s="31"/>
    </row>
    <row r="26" spans="2:12" s="1" customFormat="1" ht="12" customHeight="1">
      <c r="B26" s="31"/>
      <c r="D26" s="24" t="s">
        <v>36</v>
      </c>
      <c r="I26" s="97"/>
      <c r="L26" s="31"/>
    </row>
    <row r="27" spans="2:12" s="6" customFormat="1" ht="16.5" customHeight="1">
      <c r="B27" s="99"/>
      <c r="E27" s="232" t="s">
        <v>1</v>
      </c>
      <c r="F27" s="232"/>
      <c r="G27" s="232"/>
      <c r="H27" s="232"/>
      <c r="I27" s="100"/>
      <c r="L27" s="99"/>
    </row>
    <row r="28" spans="2:12" s="1" customFormat="1" ht="6.95" customHeight="1">
      <c r="B28" s="31"/>
      <c r="I28" s="97"/>
      <c r="L28" s="31"/>
    </row>
    <row r="29" spans="2:12" s="1" customFormat="1" ht="6.95" customHeight="1">
      <c r="B29" s="31"/>
      <c r="D29" s="48"/>
      <c r="E29" s="48"/>
      <c r="F29" s="48"/>
      <c r="G29" s="48"/>
      <c r="H29" s="48"/>
      <c r="I29" s="101"/>
      <c r="J29" s="48"/>
      <c r="K29" s="48"/>
      <c r="L29" s="31"/>
    </row>
    <row r="30" spans="2:12" s="1" customFormat="1" ht="14.45" customHeight="1">
      <c r="B30" s="31"/>
      <c r="D30" s="102" t="s">
        <v>125</v>
      </c>
      <c r="I30" s="97"/>
      <c r="J30" s="30">
        <f>J61</f>
        <v>0</v>
      </c>
      <c r="L30" s="31"/>
    </row>
    <row r="31" spans="2:12" s="1" customFormat="1" ht="14.45" customHeight="1">
      <c r="B31" s="31"/>
      <c r="D31" s="29" t="s">
        <v>116</v>
      </c>
      <c r="I31" s="97"/>
      <c r="J31" s="30">
        <f>J66</f>
        <v>0</v>
      </c>
      <c r="L31" s="31"/>
    </row>
    <row r="32" spans="2:12" s="1" customFormat="1" ht="25.35" customHeight="1">
      <c r="B32" s="31"/>
      <c r="D32" s="103" t="s">
        <v>39</v>
      </c>
      <c r="I32" s="97"/>
      <c r="J32" s="61">
        <f>ROUND(J30 + J31, 2)</f>
        <v>0</v>
      </c>
      <c r="L32" s="31"/>
    </row>
    <row r="33" spans="2:12" s="1" customFormat="1" ht="6.95" customHeight="1">
      <c r="B33" s="31"/>
      <c r="D33" s="48"/>
      <c r="E33" s="48"/>
      <c r="F33" s="48"/>
      <c r="G33" s="48"/>
      <c r="H33" s="48"/>
      <c r="I33" s="101"/>
      <c r="J33" s="48"/>
      <c r="K33" s="48"/>
      <c r="L33" s="31"/>
    </row>
    <row r="34" spans="2:12" s="1" customFormat="1" ht="14.45" customHeight="1">
      <c r="B34" s="31"/>
      <c r="F34" s="34" t="s">
        <v>41</v>
      </c>
      <c r="I34" s="104" t="s">
        <v>40</v>
      </c>
      <c r="J34" s="34" t="s">
        <v>42</v>
      </c>
      <c r="L34" s="31"/>
    </row>
    <row r="35" spans="2:12" s="1" customFormat="1" ht="14.45" customHeight="1">
      <c r="B35" s="31"/>
      <c r="D35" s="24" t="s">
        <v>43</v>
      </c>
      <c r="E35" s="24" t="s">
        <v>44</v>
      </c>
      <c r="F35" s="105">
        <f>ROUND((SUM(BE66:BE73) + SUM(BE93:BE114)),  2)</f>
        <v>0</v>
      </c>
      <c r="I35" s="106">
        <v>0.21</v>
      </c>
      <c r="J35" s="105">
        <f>ROUND(((SUM(BE66:BE73) + SUM(BE93:BE114))*I35),  2)</f>
        <v>0</v>
      </c>
      <c r="L35" s="31"/>
    </row>
    <row r="36" spans="2:12" s="1" customFormat="1" ht="14.45" customHeight="1">
      <c r="B36" s="31"/>
      <c r="E36" s="24" t="s">
        <v>45</v>
      </c>
      <c r="F36" s="105">
        <f>ROUND((SUM(BF66:BF73) + SUM(BF93:BF114)),  2)</f>
        <v>0</v>
      </c>
      <c r="I36" s="106">
        <v>0.15</v>
      </c>
      <c r="J36" s="105">
        <f>ROUND(((SUM(BF66:BF73) + SUM(BF93:BF114))*I36),  2)</f>
        <v>0</v>
      </c>
      <c r="L36" s="31"/>
    </row>
    <row r="37" spans="2:12" s="1" customFormat="1" ht="14.45" hidden="1" customHeight="1">
      <c r="B37" s="31"/>
      <c r="E37" s="24" t="s">
        <v>46</v>
      </c>
      <c r="F37" s="105">
        <f>ROUND((SUM(BG66:BG73) + SUM(BG93:BG114)),  2)</f>
        <v>0</v>
      </c>
      <c r="I37" s="106">
        <v>0.21</v>
      </c>
      <c r="J37" s="105">
        <f>0</f>
        <v>0</v>
      </c>
      <c r="L37" s="31"/>
    </row>
    <row r="38" spans="2:12" s="1" customFormat="1" ht="14.45" hidden="1" customHeight="1">
      <c r="B38" s="31"/>
      <c r="E38" s="24" t="s">
        <v>47</v>
      </c>
      <c r="F38" s="105">
        <f>ROUND((SUM(BH66:BH73) + SUM(BH93:BH114)),  2)</f>
        <v>0</v>
      </c>
      <c r="I38" s="106">
        <v>0.15</v>
      </c>
      <c r="J38" s="105">
        <f>0</f>
        <v>0</v>
      </c>
      <c r="L38" s="31"/>
    </row>
    <row r="39" spans="2:12" s="1" customFormat="1" ht="14.45" hidden="1" customHeight="1">
      <c r="B39" s="31"/>
      <c r="E39" s="24" t="s">
        <v>48</v>
      </c>
      <c r="F39" s="105">
        <f>ROUND((SUM(BI66:BI73) + SUM(BI93:BI114)),  2)</f>
        <v>0</v>
      </c>
      <c r="I39" s="106">
        <v>0</v>
      </c>
      <c r="J39" s="105">
        <f>0</f>
        <v>0</v>
      </c>
      <c r="L39" s="31"/>
    </row>
    <row r="40" spans="2:12" s="1" customFormat="1" ht="6.95" customHeight="1">
      <c r="B40" s="31"/>
      <c r="I40" s="97"/>
      <c r="L40" s="31"/>
    </row>
    <row r="41" spans="2:12" s="1" customFormat="1" ht="25.35" customHeight="1">
      <c r="B41" s="31"/>
      <c r="C41" s="93"/>
      <c r="D41" s="107" t="s">
        <v>49</v>
      </c>
      <c r="E41" s="52"/>
      <c r="F41" s="52"/>
      <c r="G41" s="108" t="s">
        <v>50</v>
      </c>
      <c r="H41" s="109" t="s">
        <v>51</v>
      </c>
      <c r="I41" s="110"/>
      <c r="J41" s="111">
        <f>SUM(J32:J39)</f>
        <v>0</v>
      </c>
      <c r="K41" s="112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113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114"/>
      <c r="J46" s="43"/>
      <c r="K46" s="43"/>
      <c r="L46" s="31"/>
    </row>
    <row r="47" spans="2:12" s="1" customFormat="1" ht="24.95" customHeight="1">
      <c r="B47" s="31"/>
      <c r="C47" s="19" t="s">
        <v>126</v>
      </c>
      <c r="I47" s="97"/>
      <c r="L47" s="31"/>
    </row>
    <row r="48" spans="2:12" s="1" customFormat="1" ht="6.95" customHeight="1">
      <c r="B48" s="31"/>
      <c r="I48" s="97"/>
      <c r="L48" s="31"/>
    </row>
    <row r="49" spans="2:47" s="1" customFormat="1" ht="12" customHeight="1">
      <c r="B49" s="31"/>
      <c r="C49" s="24" t="s">
        <v>16</v>
      </c>
      <c r="I49" s="97"/>
      <c r="L49" s="31"/>
    </row>
    <row r="50" spans="2:47" s="1" customFormat="1" ht="16.5" customHeight="1">
      <c r="B50" s="31"/>
      <c r="E50" s="253" t="str">
        <f>E7</f>
        <v>PP-Sběrné středisko odpadů Sochorova</v>
      </c>
      <c r="F50" s="254"/>
      <c r="G50" s="254"/>
      <c r="H50" s="254"/>
      <c r="I50" s="97"/>
      <c r="L50" s="31"/>
    </row>
    <row r="51" spans="2:47" s="1" customFormat="1" ht="12" customHeight="1">
      <c r="B51" s="31"/>
      <c r="C51" s="24" t="s">
        <v>123</v>
      </c>
      <c r="I51" s="97"/>
      <c r="L51" s="31"/>
    </row>
    <row r="52" spans="2:47" s="1" customFormat="1" ht="16.5" customHeight="1">
      <c r="B52" s="31"/>
      <c r="E52" s="225" t="str">
        <f>E9</f>
        <v>SO 08 - Provozni soubory</v>
      </c>
      <c r="F52" s="224"/>
      <c r="G52" s="224"/>
      <c r="H52" s="224"/>
      <c r="I52" s="97"/>
      <c r="L52" s="31"/>
    </row>
    <row r="53" spans="2:47" s="1" customFormat="1" ht="6.95" customHeight="1">
      <c r="B53" s="31"/>
      <c r="I53" s="97"/>
      <c r="L53" s="31"/>
    </row>
    <row r="54" spans="2:47" s="1" customFormat="1" ht="12" customHeight="1">
      <c r="B54" s="31"/>
      <c r="C54" s="24" t="s">
        <v>22</v>
      </c>
      <c r="F54" s="15" t="str">
        <f>F12</f>
        <v xml:space="preserve"> </v>
      </c>
      <c r="I54" s="98" t="s">
        <v>24</v>
      </c>
      <c r="J54" s="47" t="str">
        <f>IF(J12="","",J12)</f>
        <v>10. 10. 2019</v>
      </c>
      <c r="L54" s="31"/>
    </row>
    <row r="55" spans="2:47" s="1" customFormat="1" ht="6.95" customHeight="1">
      <c r="B55" s="31"/>
      <c r="I55" s="97"/>
      <c r="L55" s="31"/>
    </row>
    <row r="56" spans="2:47" s="1" customFormat="1" ht="13.7" customHeight="1">
      <c r="B56" s="31"/>
      <c r="C56" s="24" t="s">
        <v>28</v>
      </c>
      <c r="F56" s="15" t="str">
        <f>E15</f>
        <v xml:space="preserve"> </v>
      </c>
      <c r="I56" s="98" t="s">
        <v>33</v>
      </c>
      <c r="J56" s="27" t="str">
        <f>E21</f>
        <v xml:space="preserve"> </v>
      </c>
      <c r="L56" s="31"/>
    </row>
    <row r="57" spans="2:47" s="1" customFormat="1" ht="13.7" customHeight="1">
      <c r="B57" s="31"/>
      <c r="C57" s="24" t="s">
        <v>31</v>
      </c>
      <c r="F57" s="15" t="str">
        <f>IF(E18="","",E18)</f>
        <v>Vyplň údaj</v>
      </c>
      <c r="I57" s="98" t="s">
        <v>35</v>
      </c>
      <c r="J57" s="27" t="str">
        <f>E24</f>
        <v xml:space="preserve"> </v>
      </c>
      <c r="L57" s="31"/>
    </row>
    <row r="58" spans="2:47" s="1" customFormat="1" ht="10.35" customHeight="1">
      <c r="B58" s="31"/>
      <c r="I58" s="97"/>
      <c r="L58" s="31"/>
    </row>
    <row r="59" spans="2:47" s="1" customFormat="1" ht="29.25" customHeight="1">
      <c r="B59" s="31"/>
      <c r="C59" s="115" t="s">
        <v>127</v>
      </c>
      <c r="D59" s="93"/>
      <c r="E59" s="93"/>
      <c r="F59" s="93"/>
      <c r="G59" s="93"/>
      <c r="H59" s="93"/>
      <c r="I59" s="116"/>
      <c r="J59" s="117" t="s">
        <v>128</v>
      </c>
      <c r="K59" s="93"/>
      <c r="L59" s="31"/>
    </row>
    <row r="60" spans="2:47" s="1" customFormat="1" ht="10.35" customHeight="1">
      <c r="B60" s="31"/>
      <c r="I60" s="97"/>
      <c r="L60" s="31"/>
    </row>
    <row r="61" spans="2:47" s="1" customFormat="1" ht="22.9" customHeight="1">
      <c r="B61" s="31"/>
      <c r="C61" s="118" t="s">
        <v>129</v>
      </c>
      <c r="I61" s="97"/>
      <c r="J61" s="61">
        <f>J93</f>
        <v>0</v>
      </c>
      <c r="L61" s="31"/>
      <c r="AU61" s="15" t="s">
        <v>130</v>
      </c>
    </row>
    <row r="62" spans="2:47" s="7" customFormat="1" ht="24.95" customHeight="1">
      <c r="B62" s="119"/>
      <c r="D62" s="120" t="s">
        <v>519</v>
      </c>
      <c r="E62" s="121"/>
      <c r="F62" s="121"/>
      <c r="G62" s="121"/>
      <c r="H62" s="121"/>
      <c r="I62" s="122"/>
      <c r="J62" s="123">
        <f>J94</f>
        <v>0</v>
      </c>
      <c r="L62" s="119"/>
    </row>
    <row r="63" spans="2:47" s="8" customFormat="1" ht="19.899999999999999" customHeight="1">
      <c r="B63" s="124"/>
      <c r="D63" s="125" t="s">
        <v>862</v>
      </c>
      <c r="E63" s="126"/>
      <c r="F63" s="126"/>
      <c r="G63" s="126"/>
      <c r="H63" s="126"/>
      <c r="I63" s="127"/>
      <c r="J63" s="128">
        <f>J95</f>
        <v>0</v>
      </c>
      <c r="L63" s="124"/>
    </row>
    <row r="64" spans="2:47" s="1" customFormat="1" ht="21.75" customHeight="1">
      <c r="B64" s="31"/>
      <c r="I64" s="97"/>
      <c r="L64" s="31"/>
    </row>
    <row r="65" spans="2:65" s="1" customFormat="1" ht="6.95" customHeight="1">
      <c r="B65" s="31"/>
      <c r="I65" s="97"/>
      <c r="L65" s="31"/>
    </row>
    <row r="66" spans="2:65" s="1" customFormat="1" ht="29.25" customHeight="1">
      <c r="B66" s="31"/>
      <c r="C66" s="118" t="s">
        <v>134</v>
      </c>
      <c r="I66" s="97"/>
      <c r="J66" s="129">
        <f>ROUND(J67 + J68 + J69 + J70 + J71 + J72,2)</f>
        <v>0</v>
      </c>
      <c r="L66" s="31"/>
      <c r="N66" s="130" t="s">
        <v>43</v>
      </c>
    </row>
    <row r="67" spans="2:65" s="1" customFormat="1" ht="18" customHeight="1">
      <c r="B67" s="131"/>
      <c r="C67" s="97"/>
      <c r="D67" s="242" t="s">
        <v>135</v>
      </c>
      <c r="E67" s="256"/>
      <c r="F67" s="256"/>
      <c r="G67" s="97"/>
      <c r="H67" s="97"/>
      <c r="I67" s="97"/>
      <c r="J67" s="84">
        <v>0</v>
      </c>
      <c r="K67" s="97"/>
      <c r="L67" s="131"/>
      <c r="M67" s="97"/>
      <c r="N67" s="133" t="s">
        <v>44</v>
      </c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  <c r="AH67" s="97"/>
      <c r="AI67" s="97"/>
      <c r="AJ67" s="97"/>
      <c r="AK67" s="97"/>
      <c r="AL67" s="97"/>
      <c r="AM67" s="97"/>
      <c r="AN67" s="97"/>
      <c r="AO67" s="97"/>
      <c r="AP67" s="97"/>
      <c r="AQ67" s="97"/>
      <c r="AR67" s="97"/>
      <c r="AS67" s="97"/>
      <c r="AT67" s="97"/>
      <c r="AU67" s="97"/>
      <c r="AV67" s="97"/>
      <c r="AW67" s="97"/>
      <c r="AX67" s="97"/>
      <c r="AY67" s="134" t="s">
        <v>136</v>
      </c>
      <c r="AZ67" s="97"/>
      <c r="BA67" s="97"/>
      <c r="BB67" s="97"/>
      <c r="BC67" s="97"/>
      <c r="BD67" s="97"/>
      <c r="BE67" s="135">
        <f t="shared" ref="BE67:BE72" si="0">IF(N67="základní",J67,0)</f>
        <v>0</v>
      </c>
      <c r="BF67" s="135">
        <f t="shared" ref="BF67:BF72" si="1">IF(N67="snížená",J67,0)</f>
        <v>0</v>
      </c>
      <c r="BG67" s="135">
        <f t="shared" ref="BG67:BG72" si="2">IF(N67="zákl. přenesená",J67,0)</f>
        <v>0</v>
      </c>
      <c r="BH67" s="135">
        <f t="shared" ref="BH67:BH72" si="3">IF(N67="sníž. přenesená",J67,0)</f>
        <v>0</v>
      </c>
      <c r="BI67" s="135">
        <f t="shared" ref="BI67:BI72" si="4">IF(N67="nulová",J67,0)</f>
        <v>0</v>
      </c>
      <c r="BJ67" s="134" t="s">
        <v>21</v>
      </c>
      <c r="BK67" s="97"/>
      <c r="BL67" s="97"/>
      <c r="BM67" s="97"/>
    </row>
    <row r="68" spans="2:65" s="1" customFormat="1" ht="18" customHeight="1">
      <c r="B68" s="131"/>
      <c r="C68" s="97"/>
      <c r="D68" s="242" t="s">
        <v>137</v>
      </c>
      <c r="E68" s="256"/>
      <c r="F68" s="256"/>
      <c r="G68" s="97"/>
      <c r="H68" s="97"/>
      <c r="I68" s="97"/>
      <c r="J68" s="84">
        <v>0</v>
      </c>
      <c r="K68" s="97"/>
      <c r="L68" s="131"/>
      <c r="M68" s="97"/>
      <c r="N68" s="133" t="s">
        <v>44</v>
      </c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  <c r="AH68" s="97"/>
      <c r="AI68" s="97"/>
      <c r="AJ68" s="97"/>
      <c r="AK68" s="97"/>
      <c r="AL68" s="97"/>
      <c r="AM68" s="97"/>
      <c r="AN68" s="97"/>
      <c r="AO68" s="97"/>
      <c r="AP68" s="97"/>
      <c r="AQ68" s="97"/>
      <c r="AR68" s="97"/>
      <c r="AS68" s="97"/>
      <c r="AT68" s="97"/>
      <c r="AU68" s="97"/>
      <c r="AV68" s="97"/>
      <c r="AW68" s="97"/>
      <c r="AX68" s="97"/>
      <c r="AY68" s="134" t="s">
        <v>136</v>
      </c>
      <c r="AZ68" s="97"/>
      <c r="BA68" s="97"/>
      <c r="BB68" s="97"/>
      <c r="BC68" s="97"/>
      <c r="BD68" s="97"/>
      <c r="BE68" s="135">
        <f t="shared" si="0"/>
        <v>0</v>
      </c>
      <c r="BF68" s="135">
        <f t="shared" si="1"/>
        <v>0</v>
      </c>
      <c r="BG68" s="135">
        <f t="shared" si="2"/>
        <v>0</v>
      </c>
      <c r="BH68" s="135">
        <f t="shared" si="3"/>
        <v>0</v>
      </c>
      <c r="BI68" s="135">
        <f t="shared" si="4"/>
        <v>0</v>
      </c>
      <c r="BJ68" s="134" t="s">
        <v>21</v>
      </c>
      <c r="BK68" s="97"/>
      <c r="BL68" s="97"/>
      <c r="BM68" s="97"/>
    </row>
    <row r="69" spans="2:65" s="1" customFormat="1" ht="18" customHeight="1">
      <c r="B69" s="131"/>
      <c r="C69" s="97"/>
      <c r="D69" s="242" t="s">
        <v>138</v>
      </c>
      <c r="E69" s="256"/>
      <c r="F69" s="256"/>
      <c r="G69" s="97"/>
      <c r="H69" s="97"/>
      <c r="I69" s="97"/>
      <c r="J69" s="84">
        <v>0</v>
      </c>
      <c r="K69" s="97"/>
      <c r="L69" s="131"/>
      <c r="M69" s="97"/>
      <c r="N69" s="133" t="s">
        <v>44</v>
      </c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  <c r="AH69" s="97"/>
      <c r="AI69" s="97"/>
      <c r="AJ69" s="97"/>
      <c r="AK69" s="97"/>
      <c r="AL69" s="97"/>
      <c r="AM69" s="97"/>
      <c r="AN69" s="97"/>
      <c r="AO69" s="97"/>
      <c r="AP69" s="97"/>
      <c r="AQ69" s="97"/>
      <c r="AR69" s="97"/>
      <c r="AS69" s="97"/>
      <c r="AT69" s="97"/>
      <c r="AU69" s="97"/>
      <c r="AV69" s="97"/>
      <c r="AW69" s="97"/>
      <c r="AX69" s="97"/>
      <c r="AY69" s="134" t="s">
        <v>136</v>
      </c>
      <c r="AZ69" s="97"/>
      <c r="BA69" s="97"/>
      <c r="BB69" s="97"/>
      <c r="BC69" s="97"/>
      <c r="BD69" s="97"/>
      <c r="BE69" s="135">
        <f t="shared" si="0"/>
        <v>0</v>
      </c>
      <c r="BF69" s="135">
        <f t="shared" si="1"/>
        <v>0</v>
      </c>
      <c r="BG69" s="135">
        <f t="shared" si="2"/>
        <v>0</v>
      </c>
      <c r="BH69" s="135">
        <f t="shared" si="3"/>
        <v>0</v>
      </c>
      <c r="BI69" s="135">
        <f t="shared" si="4"/>
        <v>0</v>
      </c>
      <c r="BJ69" s="134" t="s">
        <v>21</v>
      </c>
      <c r="BK69" s="97"/>
      <c r="BL69" s="97"/>
      <c r="BM69" s="97"/>
    </row>
    <row r="70" spans="2:65" s="1" customFormat="1" ht="18" customHeight="1">
      <c r="B70" s="131"/>
      <c r="C70" s="97"/>
      <c r="D70" s="242" t="s">
        <v>139</v>
      </c>
      <c r="E70" s="256"/>
      <c r="F70" s="256"/>
      <c r="G70" s="97"/>
      <c r="H70" s="97"/>
      <c r="I70" s="97"/>
      <c r="J70" s="84">
        <v>0</v>
      </c>
      <c r="K70" s="97"/>
      <c r="L70" s="131"/>
      <c r="M70" s="97"/>
      <c r="N70" s="133" t="s">
        <v>44</v>
      </c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97"/>
      <c r="AJ70" s="97"/>
      <c r="AK70" s="97"/>
      <c r="AL70" s="97"/>
      <c r="AM70" s="97"/>
      <c r="AN70" s="97"/>
      <c r="AO70" s="97"/>
      <c r="AP70" s="97"/>
      <c r="AQ70" s="97"/>
      <c r="AR70" s="97"/>
      <c r="AS70" s="97"/>
      <c r="AT70" s="97"/>
      <c r="AU70" s="97"/>
      <c r="AV70" s="97"/>
      <c r="AW70" s="97"/>
      <c r="AX70" s="97"/>
      <c r="AY70" s="134" t="s">
        <v>136</v>
      </c>
      <c r="AZ70" s="97"/>
      <c r="BA70" s="97"/>
      <c r="BB70" s="97"/>
      <c r="BC70" s="97"/>
      <c r="BD70" s="97"/>
      <c r="BE70" s="135">
        <f t="shared" si="0"/>
        <v>0</v>
      </c>
      <c r="BF70" s="135">
        <f t="shared" si="1"/>
        <v>0</v>
      </c>
      <c r="BG70" s="135">
        <f t="shared" si="2"/>
        <v>0</v>
      </c>
      <c r="BH70" s="135">
        <f t="shared" si="3"/>
        <v>0</v>
      </c>
      <c r="BI70" s="135">
        <f t="shared" si="4"/>
        <v>0</v>
      </c>
      <c r="BJ70" s="134" t="s">
        <v>21</v>
      </c>
      <c r="BK70" s="97"/>
      <c r="BL70" s="97"/>
      <c r="BM70" s="97"/>
    </row>
    <row r="71" spans="2:65" s="1" customFormat="1" ht="18" customHeight="1">
      <c r="B71" s="131"/>
      <c r="C71" s="97"/>
      <c r="D71" s="242" t="s">
        <v>140</v>
      </c>
      <c r="E71" s="256"/>
      <c r="F71" s="256"/>
      <c r="G71" s="97"/>
      <c r="H71" s="97"/>
      <c r="I71" s="97"/>
      <c r="J71" s="84">
        <v>0</v>
      </c>
      <c r="K71" s="97"/>
      <c r="L71" s="131"/>
      <c r="M71" s="97"/>
      <c r="N71" s="133" t="s">
        <v>44</v>
      </c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  <c r="AH71" s="97"/>
      <c r="AI71" s="97"/>
      <c r="AJ71" s="97"/>
      <c r="AK71" s="97"/>
      <c r="AL71" s="97"/>
      <c r="AM71" s="97"/>
      <c r="AN71" s="97"/>
      <c r="AO71" s="97"/>
      <c r="AP71" s="97"/>
      <c r="AQ71" s="97"/>
      <c r="AR71" s="97"/>
      <c r="AS71" s="97"/>
      <c r="AT71" s="97"/>
      <c r="AU71" s="97"/>
      <c r="AV71" s="97"/>
      <c r="AW71" s="97"/>
      <c r="AX71" s="97"/>
      <c r="AY71" s="134" t="s">
        <v>136</v>
      </c>
      <c r="AZ71" s="97"/>
      <c r="BA71" s="97"/>
      <c r="BB71" s="97"/>
      <c r="BC71" s="97"/>
      <c r="BD71" s="97"/>
      <c r="BE71" s="135">
        <f t="shared" si="0"/>
        <v>0</v>
      </c>
      <c r="BF71" s="135">
        <f t="shared" si="1"/>
        <v>0</v>
      </c>
      <c r="BG71" s="135">
        <f t="shared" si="2"/>
        <v>0</v>
      </c>
      <c r="BH71" s="135">
        <f t="shared" si="3"/>
        <v>0</v>
      </c>
      <c r="BI71" s="135">
        <f t="shared" si="4"/>
        <v>0</v>
      </c>
      <c r="BJ71" s="134" t="s">
        <v>21</v>
      </c>
      <c r="BK71" s="97"/>
      <c r="BL71" s="97"/>
      <c r="BM71" s="97"/>
    </row>
    <row r="72" spans="2:65" s="1" customFormat="1" ht="18" customHeight="1">
      <c r="B72" s="131"/>
      <c r="C72" s="97"/>
      <c r="D72" s="132" t="s">
        <v>141</v>
      </c>
      <c r="E72" s="97"/>
      <c r="F72" s="97"/>
      <c r="G72" s="97"/>
      <c r="H72" s="97"/>
      <c r="I72" s="97"/>
      <c r="J72" s="84">
        <f>ROUND(J30*T72,2)</f>
        <v>0</v>
      </c>
      <c r="K72" s="97"/>
      <c r="L72" s="131"/>
      <c r="M72" s="97"/>
      <c r="N72" s="133" t="s">
        <v>44</v>
      </c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7"/>
      <c r="AK72" s="97"/>
      <c r="AL72" s="97"/>
      <c r="AM72" s="97"/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134" t="s">
        <v>142</v>
      </c>
      <c r="AZ72" s="97"/>
      <c r="BA72" s="97"/>
      <c r="BB72" s="97"/>
      <c r="BC72" s="97"/>
      <c r="BD72" s="97"/>
      <c r="BE72" s="135">
        <f t="shared" si="0"/>
        <v>0</v>
      </c>
      <c r="BF72" s="135">
        <f t="shared" si="1"/>
        <v>0</v>
      </c>
      <c r="BG72" s="135">
        <f t="shared" si="2"/>
        <v>0</v>
      </c>
      <c r="BH72" s="135">
        <f t="shared" si="3"/>
        <v>0</v>
      </c>
      <c r="BI72" s="135">
        <f t="shared" si="4"/>
        <v>0</v>
      </c>
      <c r="BJ72" s="134" t="s">
        <v>21</v>
      </c>
      <c r="BK72" s="97"/>
      <c r="BL72" s="97"/>
      <c r="BM72" s="97"/>
    </row>
    <row r="73" spans="2:65" s="1" customFormat="1" ht="11.25">
      <c r="B73" s="31"/>
      <c r="I73" s="97"/>
      <c r="L73" s="31"/>
    </row>
    <row r="74" spans="2:65" s="1" customFormat="1" ht="29.25" customHeight="1">
      <c r="B74" s="31"/>
      <c r="C74" s="92" t="s">
        <v>121</v>
      </c>
      <c r="D74" s="93"/>
      <c r="E74" s="93"/>
      <c r="F74" s="93"/>
      <c r="G74" s="93"/>
      <c r="H74" s="93"/>
      <c r="I74" s="116"/>
      <c r="J74" s="94">
        <f>ROUND(J61+J66,2)</f>
        <v>0</v>
      </c>
      <c r="K74" s="93"/>
      <c r="L74" s="31"/>
    </row>
    <row r="75" spans="2:65" s="1" customFormat="1" ht="6.95" customHeight="1">
      <c r="B75" s="40"/>
      <c r="C75" s="41"/>
      <c r="D75" s="41"/>
      <c r="E75" s="41"/>
      <c r="F75" s="41"/>
      <c r="G75" s="41"/>
      <c r="H75" s="41"/>
      <c r="I75" s="113"/>
      <c r="J75" s="41"/>
      <c r="K75" s="41"/>
      <c r="L75" s="31"/>
    </row>
    <row r="79" spans="2:65" s="1" customFormat="1" ht="6.95" customHeight="1">
      <c r="B79" s="42"/>
      <c r="C79" s="43"/>
      <c r="D79" s="43"/>
      <c r="E79" s="43"/>
      <c r="F79" s="43"/>
      <c r="G79" s="43"/>
      <c r="H79" s="43"/>
      <c r="I79" s="114"/>
      <c r="J79" s="43"/>
      <c r="K79" s="43"/>
      <c r="L79" s="31"/>
    </row>
    <row r="80" spans="2:65" s="1" customFormat="1" ht="24.95" customHeight="1">
      <c r="B80" s="31"/>
      <c r="C80" s="19" t="s">
        <v>143</v>
      </c>
      <c r="I80" s="97"/>
      <c r="L80" s="31"/>
    </row>
    <row r="81" spans="2:65" s="1" customFormat="1" ht="6.95" customHeight="1">
      <c r="B81" s="31"/>
      <c r="I81" s="97"/>
      <c r="L81" s="31"/>
    </row>
    <row r="82" spans="2:65" s="1" customFormat="1" ht="12" customHeight="1">
      <c r="B82" s="31"/>
      <c r="C82" s="24" t="s">
        <v>16</v>
      </c>
      <c r="I82" s="97"/>
      <c r="L82" s="31"/>
    </row>
    <row r="83" spans="2:65" s="1" customFormat="1" ht="16.5" customHeight="1">
      <c r="B83" s="31"/>
      <c r="E83" s="253" t="str">
        <f>E7</f>
        <v>PP-Sběrné středisko odpadů Sochorova</v>
      </c>
      <c r="F83" s="254"/>
      <c r="G83" s="254"/>
      <c r="H83" s="254"/>
      <c r="I83" s="97"/>
      <c r="L83" s="31"/>
    </row>
    <row r="84" spans="2:65" s="1" customFormat="1" ht="12" customHeight="1">
      <c r="B84" s="31"/>
      <c r="C84" s="24" t="s">
        <v>123</v>
      </c>
      <c r="I84" s="97"/>
      <c r="L84" s="31"/>
    </row>
    <row r="85" spans="2:65" s="1" customFormat="1" ht="16.5" customHeight="1">
      <c r="B85" s="31"/>
      <c r="E85" s="225" t="str">
        <f>E9</f>
        <v>SO 08 - Provozni soubory</v>
      </c>
      <c r="F85" s="224"/>
      <c r="G85" s="224"/>
      <c r="H85" s="224"/>
      <c r="I85" s="97"/>
      <c r="L85" s="31"/>
    </row>
    <row r="86" spans="2:65" s="1" customFormat="1" ht="6.95" customHeight="1">
      <c r="B86" s="31"/>
      <c r="I86" s="97"/>
      <c r="L86" s="31"/>
    </row>
    <row r="87" spans="2:65" s="1" customFormat="1" ht="12" customHeight="1">
      <c r="B87" s="31"/>
      <c r="C87" s="24" t="s">
        <v>22</v>
      </c>
      <c r="F87" s="15" t="str">
        <f>F12</f>
        <v xml:space="preserve"> </v>
      </c>
      <c r="I87" s="98" t="s">
        <v>24</v>
      </c>
      <c r="J87" s="47" t="str">
        <f>IF(J12="","",J12)</f>
        <v>10. 10. 2019</v>
      </c>
      <c r="L87" s="31"/>
    </row>
    <row r="88" spans="2:65" s="1" customFormat="1" ht="6.95" customHeight="1">
      <c r="B88" s="31"/>
      <c r="I88" s="97"/>
      <c r="L88" s="31"/>
    </row>
    <row r="89" spans="2:65" s="1" customFormat="1" ht="13.7" customHeight="1">
      <c r="B89" s="31"/>
      <c r="C89" s="24" t="s">
        <v>28</v>
      </c>
      <c r="F89" s="15" t="str">
        <f>E15</f>
        <v xml:space="preserve"> </v>
      </c>
      <c r="I89" s="98" t="s">
        <v>33</v>
      </c>
      <c r="J89" s="27" t="str">
        <f>E21</f>
        <v xml:space="preserve"> </v>
      </c>
      <c r="L89" s="31"/>
    </row>
    <row r="90" spans="2:65" s="1" customFormat="1" ht="13.7" customHeight="1">
      <c r="B90" s="31"/>
      <c r="C90" s="24" t="s">
        <v>31</v>
      </c>
      <c r="F90" s="15" t="str">
        <f>IF(E18="","",E18)</f>
        <v>Vyplň údaj</v>
      </c>
      <c r="I90" s="98" t="s">
        <v>35</v>
      </c>
      <c r="J90" s="27" t="str">
        <f>E24</f>
        <v xml:space="preserve"> </v>
      </c>
      <c r="L90" s="31"/>
    </row>
    <row r="91" spans="2:65" s="1" customFormat="1" ht="10.35" customHeight="1">
      <c r="B91" s="31"/>
      <c r="I91" s="97"/>
      <c r="L91" s="31"/>
    </row>
    <row r="92" spans="2:65" s="9" customFormat="1" ht="29.25" customHeight="1">
      <c r="B92" s="136"/>
      <c r="C92" s="137" t="s">
        <v>144</v>
      </c>
      <c r="D92" s="138" t="s">
        <v>58</v>
      </c>
      <c r="E92" s="138" t="s">
        <v>54</v>
      </c>
      <c r="F92" s="138" t="s">
        <v>55</v>
      </c>
      <c r="G92" s="138" t="s">
        <v>145</v>
      </c>
      <c r="H92" s="138" t="s">
        <v>146</v>
      </c>
      <c r="I92" s="139" t="s">
        <v>147</v>
      </c>
      <c r="J92" s="140" t="s">
        <v>128</v>
      </c>
      <c r="K92" s="141" t="s">
        <v>148</v>
      </c>
      <c r="L92" s="136"/>
      <c r="M92" s="54" t="s">
        <v>1</v>
      </c>
      <c r="N92" s="55" t="s">
        <v>43</v>
      </c>
      <c r="O92" s="55" t="s">
        <v>149</v>
      </c>
      <c r="P92" s="55" t="s">
        <v>150</v>
      </c>
      <c r="Q92" s="55" t="s">
        <v>151</v>
      </c>
      <c r="R92" s="55" t="s">
        <v>152</v>
      </c>
      <c r="S92" s="55" t="s">
        <v>153</v>
      </c>
      <c r="T92" s="56" t="s">
        <v>154</v>
      </c>
    </row>
    <row r="93" spans="2:65" s="1" customFormat="1" ht="22.9" customHeight="1">
      <c r="B93" s="31"/>
      <c r="C93" s="59" t="s">
        <v>155</v>
      </c>
      <c r="I93" s="97"/>
      <c r="J93" s="142">
        <f>BK93</f>
        <v>0</v>
      </c>
      <c r="L93" s="31"/>
      <c r="M93" s="57"/>
      <c r="N93" s="48"/>
      <c r="O93" s="48"/>
      <c r="P93" s="143">
        <f>P94</f>
        <v>0</v>
      </c>
      <c r="Q93" s="48"/>
      <c r="R93" s="143">
        <f>R94</f>
        <v>0</v>
      </c>
      <c r="S93" s="48"/>
      <c r="T93" s="144">
        <f>T94</f>
        <v>0</v>
      </c>
      <c r="AT93" s="15" t="s">
        <v>72</v>
      </c>
      <c r="AU93" s="15" t="s">
        <v>130</v>
      </c>
      <c r="BK93" s="145">
        <f>BK94</f>
        <v>0</v>
      </c>
    </row>
    <row r="94" spans="2:65" s="10" customFormat="1" ht="25.9" customHeight="1">
      <c r="B94" s="146"/>
      <c r="D94" s="147" t="s">
        <v>72</v>
      </c>
      <c r="E94" s="148" t="s">
        <v>286</v>
      </c>
      <c r="F94" s="148" t="s">
        <v>617</v>
      </c>
      <c r="I94" s="149"/>
      <c r="J94" s="150">
        <f>BK94</f>
        <v>0</v>
      </c>
      <c r="L94" s="146"/>
      <c r="M94" s="151"/>
      <c r="N94" s="152"/>
      <c r="O94" s="152"/>
      <c r="P94" s="153">
        <f>P95</f>
        <v>0</v>
      </c>
      <c r="Q94" s="152"/>
      <c r="R94" s="153">
        <f>R95</f>
        <v>0</v>
      </c>
      <c r="S94" s="152"/>
      <c r="T94" s="154">
        <f>T95</f>
        <v>0</v>
      </c>
      <c r="AR94" s="147" t="s">
        <v>323</v>
      </c>
      <c r="AT94" s="155" t="s">
        <v>72</v>
      </c>
      <c r="AU94" s="155" t="s">
        <v>73</v>
      </c>
      <c r="AY94" s="147" t="s">
        <v>158</v>
      </c>
      <c r="BK94" s="156">
        <f>BK95</f>
        <v>0</v>
      </c>
    </row>
    <row r="95" spans="2:65" s="10" customFormat="1" ht="22.9" customHeight="1">
      <c r="B95" s="146"/>
      <c r="D95" s="147" t="s">
        <v>72</v>
      </c>
      <c r="E95" s="157" t="s">
        <v>863</v>
      </c>
      <c r="F95" s="157" t="s">
        <v>864</v>
      </c>
      <c r="I95" s="149"/>
      <c r="J95" s="158">
        <f>BK95</f>
        <v>0</v>
      </c>
      <c r="L95" s="146"/>
      <c r="M95" s="151"/>
      <c r="N95" s="152"/>
      <c r="O95" s="152"/>
      <c r="P95" s="153">
        <f>SUM(P96:P114)</f>
        <v>0</v>
      </c>
      <c r="Q95" s="152"/>
      <c r="R95" s="153">
        <f>SUM(R96:R114)</f>
        <v>0</v>
      </c>
      <c r="S95" s="152"/>
      <c r="T95" s="154">
        <f>SUM(T96:T114)</f>
        <v>0</v>
      </c>
      <c r="AR95" s="147" t="s">
        <v>323</v>
      </c>
      <c r="AT95" s="155" t="s">
        <v>72</v>
      </c>
      <c r="AU95" s="155" t="s">
        <v>21</v>
      </c>
      <c r="AY95" s="147" t="s">
        <v>158</v>
      </c>
      <c r="BK95" s="156">
        <f>SUM(BK96:BK114)</f>
        <v>0</v>
      </c>
    </row>
    <row r="96" spans="2:65" s="1" customFormat="1" ht="16.5" customHeight="1">
      <c r="B96" s="131"/>
      <c r="C96" s="159" t="s">
        <v>21</v>
      </c>
      <c r="D96" s="159" t="s">
        <v>161</v>
      </c>
      <c r="E96" s="160" t="s">
        <v>865</v>
      </c>
      <c r="F96" s="161" t="s">
        <v>866</v>
      </c>
      <c r="G96" s="162" t="s">
        <v>232</v>
      </c>
      <c r="H96" s="163">
        <v>1</v>
      </c>
      <c r="I96" s="164"/>
      <c r="J96" s="165">
        <f t="shared" ref="J96:J114" si="5">ROUND(I96*H96,2)</f>
        <v>0</v>
      </c>
      <c r="K96" s="161" t="s">
        <v>1</v>
      </c>
      <c r="L96" s="31"/>
      <c r="M96" s="166" t="s">
        <v>1</v>
      </c>
      <c r="N96" s="167" t="s">
        <v>44</v>
      </c>
      <c r="O96" s="50"/>
      <c r="P96" s="168">
        <f t="shared" ref="P96:P114" si="6">O96*H96</f>
        <v>0</v>
      </c>
      <c r="Q96" s="168">
        <v>0</v>
      </c>
      <c r="R96" s="168">
        <f t="shared" ref="R96:R114" si="7">Q96*H96</f>
        <v>0</v>
      </c>
      <c r="S96" s="168">
        <v>0</v>
      </c>
      <c r="T96" s="169">
        <f t="shared" ref="T96:T114" si="8">S96*H96</f>
        <v>0</v>
      </c>
      <c r="AR96" s="15" t="s">
        <v>371</v>
      </c>
      <c r="AT96" s="15" t="s">
        <v>161</v>
      </c>
      <c r="AU96" s="15" t="s">
        <v>82</v>
      </c>
      <c r="AY96" s="15" t="s">
        <v>158</v>
      </c>
      <c r="BE96" s="88">
        <f t="shared" ref="BE96:BE114" si="9">IF(N96="základní",J96,0)</f>
        <v>0</v>
      </c>
      <c r="BF96" s="88">
        <f t="shared" ref="BF96:BF114" si="10">IF(N96="snížená",J96,0)</f>
        <v>0</v>
      </c>
      <c r="BG96" s="88">
        <f t="shared" ref="BG96:BG114" si="11">IF(N96="zákl. přenesená",J96,0)</f>
        <v>0</v>
      </c>
      <c r="BH96" s="88">
        <f t="shared" ref="BH96:BH114" si="12">IF(N96="sníž. přenesená",J96,0)</f>
        <v>0</v>
      </c>
      <c r="BI96" s="88">
        <f t="shared" ref="BI96:BI114" si="13">IF(N96="nulová",J96,0)</f>
        <v>0</v>
      </c>
      <c r="BJ96" s="15" t="s">
        <v>21</v>
      </c>
      <c r="BK96" s="88">
        <f t="shared" ref="BK96:BK114" si="14">ROUND(I96*H96,2)</f>
        <v>0</v>
      </c>
      <c r="BL96" s="15" t="s">
        <v>371</v>
      </c>
      <c r="BM96" s="15" t="s">
        <v>867</v>
      </c>
    </row>
    <row r="97" spans="2:65" s="1" customFormat="1" ht="16.5" customHeight="1">
      <c r="B97" s="131"/>
      <c r="C97" s="159" t="s">
        <v>82</v>
      </c>
      <c r="D97" s="159" t="s">
        <v>161</v>
      </c>
      <c r="E97" s="160" t="s">
        <v>868</v>
      </c>
      <c r="F97" s="161" t="s">
        <v>869</v>
      </c>
      <c r="G97" s="162" t="s">
        <v>232</v>
      </c>
      <c r="H97" s="163">
        <v>1</v>
      </c>
      <c r="I97" s="164"/>
      <c r="J97" s="165">
        <f t="shared" si="5"/>
        <v>0</v>
      </c>
      <c r="K97" s="161" t="s">
        <v>1</v>
      </c>
      <c r="L97" s="31"/>
      <c r="M97" s="166" t="s">
        <v>1</v>
      </c>
      <c r="N97" s="167" t="s">
        <v>44</v>
      </c>
      <c r="O97" s="50"/>
      <c r="P97" s="168">
        <f t="shared" si="6"/>
        <v>0</v>
      </c>
      <c r="Q97" s="168">
        <v>0</v>
      </c>
      <c r="R97" s="168">
        <f t="shared" si="7"/>
        <v>0</v>
      </c>
      <c r="S97" s="168">
        <v>0</v>
      </c>
      <c r="T97" s="169">
        <f t="shared" si="8"/>
        <v>0</v>
      </c>
      <c r="AR97" s="15" t="s">
        <v>371</v>
      </c>
      <c r="AT97" s="15" t="s">
        <v>161</v>
      </c>
      <c r="AU97" s="15" t="s">
        <v>82</v>
      </c>
      <c r="AY97" s="15" t="s">
        <v>158</v>
      </c>
      <c r="BE97" s="88">
        <f t="shared" si="9"/>
        <v>0</v>
      </c>
      <c r="BF97" s="88">
        <f t="shared" si="10"/>
        <v>0</v>
      </c>
      <c r="BG97" s="88">
        <f t="shared" si="11"/>
        <v>0</v>
      </c>
      <c r="BH97" s="88">
        <f t="shared" si="12"/>
        <v>0</v>
      </c>
      <c r="BI97" s="88">
        <f t="shared" si="13"/>
        <v>0</v>
      </c>
      <c r="BJ97" s="15" t="s">
        <v>21</v>
      </c>
      <c r="BK97" s="88">
        <f t="shared" si="14"/>
        <v>0</v>
      </c>
      <c r="BL97" s="15" t="s">
        <v>371</v>
      </c>
      <c r="BM97" s="15" t="s">
        <v>870</v>
      </c>
    </row>
    <row r="98" spans="2:65" s="1" customFormat="1" ht="16.5" customHeight="1">
      <c r="B98" s="131"/>
      <c r="C98" s="159" t="s">
        <v>323</v>
      </c>
      <c r="D98" s="159" t="s">
        <v>161</v>
      </c>
      <c r="E98" s="160" t="s">
        <v>871</v>
      </c>
      <c r="F98" s="161" t="s">
        <v>872</v>
      </c>
      <c r="G98" s="162" t="s">
        <v>232</v>
      </c>
      <c r="H98" s="163">
        <v>1</v>
      </c>
      <c r="I98" s="164"/>
      <c r="J98" s="165">
        <f t="shared" si="5"/>
        <v>0</v>
      </c>
      <c r="K98" s="161" t="s">
        <v>1</v>
      </c>
      <c r="L98" s="31"/>
      <c r="M98" s="166" t="s">
        <v>1</v>
      </c>
      <c r="N98" s="167" t="s">
        <v>44</v>
      </c>
      <c r="O98" s="50"/>
      <c r="P98" s="168">
        <f t="shared" si="6"/>
        <v>0</v>
      </c>
      <c r="Q98" s="168">
        <v>0</v>
      </c>
      <c r="R98" s="168">
        <f t="shared" si="7"/>
        <v>0</v>
      </c>
      <c r="S98" s="168">
        <v>0</v>
      </c>
      <c r="T98" s="169">
        <f t="shared" si="8"/>
        <v>0</v>
      </c>
      <c r="AR98" s="15" t="s">
        <v>371</v>
      </c>
      <c r="AT98" s="15" t="s">
        <v>161</v>
      </c>
      <c r="AU98" s="15" t="s">
        <v>82</v>
      </c>
      <c r="AY98" s="15" t="s">
        <v>158</v>
      </c>
      <c r="BE98" s="88">
        <f t="shared" si="9"/>
        <v>0</v>
      </c>
      <c r="BF98" s="88">
        <f t="shared" si="10"/>
        <v>0</v>
      </c>
      <c r="BG98" s="88">
        <f t="shared" si="11"/>
        <v>0</v>
      </c>
      <c r="BH98" s="88">
        <f t="shared" si="12"/>
        <v>0</v>
      </c>
      <c r="BI98" s="88">
        <f t="shared" si="13"/>
        <v>0</v>
      </c>
      <c r="BJ98" s="15" t="s">
        <v>21</v>
      </c>
      <c r="BK98" s="88">
        <f t="shared" si="14"/>
        <v>0</v>
      </c>
      <c r="BL98" s="15" t="s">
        <v>371</v>
      </c>
      <c r="BM98" s="15" t="s">
        <v>873</v>
      </c>
    </row>
    <row r="99" spans="2:65" s="1" customFormat="1" ht="16.5" customHeight="1">
      <c r="B99" s="131"/>
      <c r="C99" s="159" t="s">
        <v>166</v>
      </c>
      <c r="D99" s="159" t="s">
        <v>161</v>
      </c>
      <c r="E99" s="160" t="s">
        <v>874</v>
      </c>
      <c r="F99" s="161" t="s">
        <v>875</v>
      </c>
      <c r="G99" s="162" t="s">
        <v>232</v>
      </c>
      <c r="H99" s="163">
        <v>1</v>
      </c>
      <c r="I99" s="164"/>
      <c r="J99" s="165">
        <f t="shared" si="5"/>
        <v>0</v>
      </c>
      <c r="K99" s="161" t="s">
        <v>1</v>
      </c>
      <c r="L99" s="31"/>
      <c r="M99" s="166" t="s">
        <v>1</v>
      </c>
      <c r="N99" s="167" t="s">
        <v>44</v>
      </c>
      <c r="O99" s="50"/>
      <c r="P99" s="168">
        <f t="shared" si="6"/>
        <v>0</v>
      </c>
      <c r="Q99" s="168">
        <v>0</v>
      </c>
      <c r="R99" s="168">
        <f t="shared" si="7"/>
        <v>0</v>
      </c>
      <c r="S99" s="168">
        <v>0</v>
      </c>
      <c r="T99" s="169">
        <f t="shared" si="8"/>
        <v>0</v>
      </c>
      <c r="AR99" s="15" t="s">
        <v>371</v>
      </c>
      <c r="AT99" s="15" t="s">
        <v>161</v>
      </c>
      <c r="AU99" s="15" t="s">
        <v>82</v>
      </c>
      <c r="AY99" s="15" t="s">
        <v>158</v>
      </c>
      <c r="BE99" s="88">
        <f t="shared" si="9"/>
        <v>0</v>
      </c>
      <c r="BF99" s="88">
        <f t="shared" si="10"/>
        <v>0</v>
      </c>
      <c r="BG99" s="88">
        <f t="shared" si="11"/>
        <v>0</v>
      </c>
      <c r="BH99" s="88">
        <f t="shared" si="12"/>
        <v>0</v>
      </c>
      <c r="BI99" s="88">
        <f t="shared" si="13"/>
        <v>0</v>
      </c>
      <c r="BJ99" s="15" t="s">
        <v>21</v>
      </c>
      <c r="BK99" s="88">
        <f t="shared" si="14"/>
        <v>0</v>
      </c>
      <c r="BL99" s="15" t="s">
        <v>371</v>
      </c>
      <c r="BM99" s="15" t="s">
        <v>876</v>
      </c>
    </row>
    <row r="100" spans="2:65" s="1" customFormat="1" ht="16.5" customHeight="1">
      <c r="B100" s="131"/>
      <c r="C100" s="159" t="s">
        <v>199</v>
      </c>
      <c r="D100" s="159" t="s">
        <v>161</v>
      </c>
      <c r="E100" s="160" t="s">
        <v>877</v>
      </c>
      <c r="F100" s="161" t="s">
        <v>878</v>
      </c>
      <c r="G100" s="162" t="s">
        <v>232</v>
      </c>
      <c r="H100" s="163">
        <v>1</v>
      </c>
      <c r="I100" s="164"/>
      <c r="J100" s="165">
        <f t="shared" si="5"/>
        <v>0</v>
      </c>
      <c r="K100" s="161" t="s">
        <v>1</v>
      </c>
      <c r="L100" s="31"/>
      <c r="M100" s="166" t="s">
        <v>1</v>
      </c>
      <c r="N100" s="167" t="s">
        <v>44</v>
      </c>
      <c r="O100" s="50"/>
      <c r="P100" s="168">
        <f t="shared" si="6"/>
        <v>0</v>
      </c>
      <c r="Q100" s="168">
        <v>0</v>
      </c>
      <c r="R100" s="168">
        <f t="shared" si="7"/>
        <v>0</v>
      </c>
      <c r="S100" s="168">
        <v>0</v>
      </c>
      <c r="T100" s="169">
        <f t="shared" si="8"/>
        <v>0</v>
      </c>
      <c r="AR100" s="15" t="s">
        <v>371</v>
      </c>
      <c r="AT100" s="15" t="s">
        <v>161</v>
      </c>
      <c r="AU100" s="15" t="s">
        <v>82</v>
      </c>
      <c r="AY100" s="15" t="s">
        <v>158</v>
      </c>
      <c r="BE100" s="88">
        <f t="shared" si="9"/>
        <v>0</v>
      </c>
      <c r="BF100" s="88">
        <f t="shared" si="10"/>
        <v>0</v>
      </c>
      <c r="BG100" s="88">
        <f t="shared" si="11"/>
        <v>0</v>
      </c>
      <c r="BH100" s="88">
        <f t="shared" si="12"/>
        <v>0</v>
      </c>
      <c r="BI100" s="88">
        <f t="shared" si="13"/>
        <v>0</v>
      </c>
      <c r="BJ100" s="15" t="s">
        <v>21</v>
      </c>
      <c r="BK100" s="88">
        <f t="shared" si="14"/>
        <v>0</v>
      </c>
      <c r="BL100" s="15" t="s">
        <v>371</v>
      </c>
      <c r="BM100" s="15" t="s">
        <v>879</v>
      </c>
    </row>
    <row r="101" spans="2:65" s="1" customFormat="1" ht="16.5" customHeight="1">
      <c r="B101" s="131"/>
      <c r="C101" s="159" t="s">
        <v>334</v>
      </c>
      <c r="D101" s="159" t="s">
        <v>161</v>
      </c>
      <c r="E101" s="160" t="s">
        <v>880</v>
      </c>
      <c r="F101" s="161" t="s">
        <v>881</v>
      </c>
      <c r="G101" s="162" t="s">
        <v>232</v>
      </c>
      <c r="H101" s="163">
        <v>1</v>
      </c>
      <c r="I101" s="164"/>
      <c r="J101" s="165">
        <f t="shared" si="5"/>
        <v>0</v>
      </c>
      <c r="K101" s="161" t="s">
        <v>1</v>
      </c>
      <c r="L101" s="31"/>
      <c r="M101" s="166" t="s">
        <v>1</v>
      </c>
      <c r="N101" s="167" t="s">
        <v>44</v>
      </c>
      <c r="O101" s="50"/>
      <c r="P101" s="168">
        <f t="shared" si="6"/>
        <v>0</v>
      </c>
      <c r="Q101" s="168">
        <v>0</v>
      </c>
      <c r="R101" s="168">
        <f t="shared" si="7"/>
        <v>0</v>
      </c>
      <c r="S101" s="168">
        <v>0</v>
      </c>
      <c r="T101" s="169">
        <f t="shared" si="8"/>
        <v>0</v>
      </c>
      <c r="AR101" s="15" t="s">
        <v>371</v>
      </c>
      <c r="AT101" s="15" t="s">
        <v>161</v>
      </c>
      <c r="AU101" s="15" t="s">
        <v>82</v>
      </c>
      <c r="AY101" s="15" t="s">
        <v>158</v>
      </c>
      <c r="BE101" s="88">
        <f t="shared" si="9"/>
        <v>0</v>
      </c>
      <c r="BF101" s="88">
        <f t="shared" si="10"/>
        <v>0</v>
      </c>
      <c r="BG101" s="88">
        <f t="shared" si="11"/>
        <v>0</v>
      </c>
      <c r="BH101" s="88">
        <f t="shared" si="12"/>
        <v>0</v>
      </c>
      <c r="BI101" s="88">
        <f t="shared" si="13"/>
        <v>0</v>
      </c>
      <c r="BJ101" s="15" t="s">
        <v>21</v>
      </c>
      <c r="BK101" s="88">
        <f t="shared" si="14"/>
        <v>0</v>
      </c>
      <c r="BL101" s="15" t="s">
        <v>371</v>
      </c>
      <c r="BM101" s="15" t="s">
        <v>882</v>
      </c>
    </row>
    <row r="102" spans="2:65" s="1" customFormat="1" ht="16.5" customHeight="1">
      <c r="B102" s="131"/>
      <c r="C102" s="159" t="s">
        <v>289</v>
      </c>
      <c r="D102" s="159" t="s">
        <v>161</v>
      </c>
      <c r="E102" s="160" t="s">
        <v>883</v>
      </c>
      <c r="F102" s="161" t="s">
        <v>884</v>
      </c>
      <c r="G102" s="162" t="s">
        <v>232</v>
      </c>
      <c r="H102" s="163">
        <v>4</v>
      </c>
      <c r="I102" s="164"/>
      <c r="J102" s="165">
        <f t="shared" si="5"/>
        <v>0</v>
      </c>
      <c r="K102" s="161" t="s">
        <v>1</v>
      </c>
      <c r="L102" s="31"/>
      <c r="M102" s="166" t="s">
        <v>1</v>
      </c>
      <c r="N102" s="167" t="s">
        <v>44</v>
      </c>
      <c r="O102" s="50"/>
      <c r="P102" s="168">
        <f t="shared" si="6"/>
        <v>0</v>
      </c>
      <c r="Q102" s="168">
        <v>0</v>
      </c>
      <c r="R102" s="168">
        <f t="shared" si="7"/>
        <v>0</v>
      </c>
      <c r="S102" s="168">
        <v>0</v>
      </c>
      <c r="T102" s="169">
        <f t="shared" si="8"/>
        <v>0</v>
      </c>
      <c r="AR102" s="15" t="s">
        <v>371</v>
      </c>
      <c r="AT102" s="15" t="s">
        <v>161</v>
      </c>
      <c r="AU102" s="15" t="s">
        <v>82</v>
      </c>
      <c r="AY102" s="15" t="s">
        <v>158</v>
      </c>
      <c r="BE102" s="88">
        <f t="shared" si="9"/>
        <v>0</v>
      </c>
      <c r="BF102" s="88">
        <f t="shared" si="10"/>
        <v>0</v>
      </c>
      <c r="BG102" s="88">
        <f t="shared" si="11"/>
        <v>0</v>
      </c>
      <c r="BH102" s="88">
        <f t="shared" si="12"/>
        <v>0</v>
      </c>
      <c r="BI102" s="88">
        <f t="shared" si="13"/>
        <v>0</v>
      </c>
      <c r="BJ102" s="15" t="s">
        <v>21</v>
      </c>
      <c r="BK102" s="88">
        <f t="shared" si="14"/>
        <v>0</v>
      </c>
      <c r="BL102" s="15" t="s">
        <v>371</v>
      </c>
      <c r="BM102" s="15" t="s">
        <v>885</v>
      </c>
    </row>
    <row r="103" spans="2:65" s="1" customFormat="1" ht="16.5" customHeight="1">
      <c r="B103" s="131"/>
      <c r="C103" s="159" t="s">
        <v>160</v>
      </c>
      <c r="D103" s="159" t="s">
        <v>161</v>
      </c>
      <c r="E103" s="160" t="s">
        <v>886</v>
      </c>
      <c r="F103" s="161" t="s">
        <v>887</v>
      </c>
      <c r="G103" s="162" t="s">
        <v>232</v>
      </c>
      <c r="H103" s="163">
        <v>2</v>
      </c>
      <c r="I103" s="164"/>
      <c r="J103" s="165">
        <f t="shared" si="5"/>
        <v>0</v>
      </c>
      <c r="K103" s="161" t="s">
        <v>1</v>
      </c>
      <c r="L103" s="31"/>
      <c r="M103" s="166" t="s">
        <v>1</v>
      </c>
      <c r="N103" s="167" t="s">
        <v>44</v>
      </c>
      <c r="O103" s="50"/>
      <c r="P103" s="168">
        <f t="shared" si="6"/>
        <v>0</v>
      </c>
      <c r="Q103" s="168">
        <v>0</v>
      </c>
      <c r="R103" s="168">
        <f t="shared" si="7"/>
        <v>0</v>
      </c>
      <c r="S103" s="168">
        <v>0</v>
      </c>
      <c r="T103" s="169">
        <f t="shared" si="8"/>
        <v>0</v>
      </c>
      <c r="AR103" s="15" t="s">
        <v>371</v>
      </c>
      <c r="AT103" s="15" t="s">
        <v>161</v>
      </c>
      <c r="AU103" s="15" t="s">
        <v>82</v>
      </c>
      <c r="AY103" s="15" t="s">
        <v>158</v>
      </c>
      <c r="BE103" s="88">
        <f t="shared" si="9"/>
        <v>0</v>
      </c>
      <c r="BF103" s="88">
        <f t="shared" si="10"/>
        <v>0</v>
      </c>
      <c r="BG103" s="88">
        <f t="shared" si="11"/>
        <v>0</v>
      </c>
      <c r="BH103" s="88">
        <f t="shared" si="12"/>
        <v>0</v>
      </c>
      <c r="BI103" s="88">
        <f t="shared" si="13"/>
        <v>0</v>
      </c>
      <c r="BJ103" s="15" t="s">
        <v>21</v>
      </c>
      <c r="BK103" s="88">
        <f t="shared" si="14"/>
        <v>0</v>
      </c>
      <c r="BL103" s="15" t="s">
        <v>371</v>
      </c>
      <c r="BM103" s="15" t="s">
        <v>888</v>
      </c>
    </row>
    <row r="104" spans="2:65" s="1" customFormat="1" ht="16.5" customHeight="1">
      <c r="B104" s="131"/>
      <c r="C104" s="159" t="s">
        <v>26</v>
      </c>
      <c r="D104" s="159" t="s">
        <v>161</v>
      </c>
      <c r="E104" s="160" t="s">
        <v>889</v>
      </c>
      <c r="F104" s="161" t="s">
        <v>890</v>
      </c>
      <c r="G104" s="162" t="s">
        <v>232</v>
      </c>
      <c r="H104" s="163">
        <v>1</v>
      </c>
      <c r="I104" s="164"/>
      <c r="J104" s="165">
        <f t="shared" si="5"/>
        <v>0</v>
      </c>
      <c r="K104" s="161" t="s">
        <v>1</v>
      </c>
      <c r="L104" s="31"/>
      <c r="M104" s="166" t="s">
        <v>1</v>
      </c>
      <c r="N104" s="167" t="s">
        <v>44</v>
      </c>
      <c r="O104" s="50"/>
      <c r="P104" s="168">
        <f t="shared" si="6"/>
        <v>0</v>
      </c>
      <c r="Q104" s="168">
        <v>0</v>
      </c>
      <c r="R104" s="168">
        <f t="shared" si="7"/>
        <v>0</v>
      </c>
      <c r="S104" s="168">
        <v>0</v>
      </c>
      <c r="T104" s="169">
        <f t="shared" si="8"/>
        <v>0</v>
      </c>
      <c r="AR104" s="15" t="s">
        <v>371</v>
      </c>
      <c r="AT104" s="15" t="s">
        <v>161</v>
      </c>
      <c r="AU104" s="15" t="s">
        <v>82</v>
      </c>
      <c r="AY104" s="15" t="s">
        <v>158</v>
      </c>
      <c r="BE104" s="88">
        <f t="shared" si="9"/>
        <v>0</v>
      </c>
      <c r="BF104" s="88">
        <f t="shared" si="10"/>
        <v>0</v>
      </c>
      <c r="BG104" s="88">
        <f t="shared" si="11"/>
        <v>0</v>
      </c>
      <c r="BH104" s="88">
        <f t="shared" si="12"/>
        <v>0</v>
      </c>
      <c r="BI104" s="88">
        <f t="shared" si="13"/>
        <v>0</v>
      </c>
      <c r="BJ104" s="15" t="s">
        <v>21</v>
      </c>
      <c r="BK104" s="88">
        <f t="shared" si="14"/>
        <v>0</v>
      </c>
      <c r="BL104" s="15" t="s">
        <v>371</v>
      </c>
      <c r="BM104" s="15" t="s">
        <v>891</v>
      </c>
    </row>
    <row r="105" spans="2:65" s="1" customFormat="1" ht="16.5" customHeight="1">
      <c r="B105" s="131"/>
      <c r="C105" s="159" t="s">
        <v>175</v>
      </c>
      <c r="D105" s="159" t="s">
        <v>161</v>
      </c>
      <c r="E105" s="160" t="s">
        <v>892</v>
      </c>
      <c r="F105" s="161" t="s">
        <v>890</v>
      </c>
      <c r="G105" s="162" t="s">
        <v>232</v>
      </c>
      <c r="H105" s="163">
        <v>1</v>
      </c>
      <c r="I105" s="164"/>
      <c r="J105" s="165">
        <f t="shared" si="5"/>
        <v>0</v>
      </c>
      <c r="K105" s="161" t="s">
        <v>1</v>
      </c>
      <c r="L105" s="31"/>
      <c r="M105" s="166" t="s">
        <v>1</v>
      </c>
      <c r="N105" s="167" t="s">
        <v>44</v>
      </c>
      <c r="O105" s="50"/>
      <c r="P105" s="168">
        <f t="shared" si="6"/>
        <v>0</v>
      </c>
      <c r="Q105" s="168">
        <v>0</v>
      </c>
      <c r="R105" s="168">
        <f t="shared" si="7"/>
        <v>0</v>
      </c>
      <c r="S105" s="168">
        <v>0</v>
      </c>
      <c r="T105" s="169">
        <f t="shared" si="8"/>
        <v>0</v>
      </c>
      <c r="AR105" s="15" t="s">
        <v>371</v>
      </c>
      <c r="AT105" s="15" t="s">
        <v>161</v>
      </c>
      <c r="AU105" s="15" t="s">
        <v>82</v>
      </c>
      <c r="AY105" s="15" t="s">
        <v>158</v>
      </c>
      <c r="BE105" s="88">
        <f t="shared" si="9"/>
        <v>0</v>
      </c>
      <c r="BF105" s="88">
        <f t="shared" si="10"/>
        <v>0</v>
      </c>
      <c r="BG105" s="88">
        <f t="shared" si="11"/>
        <v>0</v>
      </c>
      <c r="BH105" s="88">
        <f t="shared" si="12"/>
        <v>0</v>
      </c>
      <c r="BI105" s="88">
        <f t="shared" si="13"/>
        <v>0</v>
      </c>
      <c r="BJ105" s="15" t="s">
        <v>21</v>
      </c>
      <c r="BK105" s="88">
        <f t="shared" si="14"/>
        <v>0</v>
      </c>
      <c r="BL105" s="15" t="s">
        <v>371</v>
      </c>
      <c r="BM105" s="15" t="s">
        <v>893</v>
      </c>
    </row>
    <row r="106" spans="2:65" s="1" customFormat="1" ht="16.5" customHeight="1">
      <c r="B106" s="131"/>
      <c r="C106" s="159" t="s">
        <v>189</v>
      </c>
      <c r="D106" s="159" t="s">
        <v>161</v>
      </c>
      <c r="E106" s="160" t="s">
        <v>894</v>
      </c>
      <c r="F106" s="161" t="s">
        <v>895</v>
      </c>
      <c r="G106" s="162" t="s">
        <v>232</v>
      </c>
      <c r="H106" s="163">
        <v>1</v>
      </c>
      <c r="I106" s="164"/>
      <c r="J106" s="165">
        <f t="shared" si="5"/>
        <v>0</v>
      </c>
      <c r="K106" s="161" t="s">
        <v>1</v>
      </c>
      <c r="L106" s="31"/>
      <c r="M106" s="166" t="s">
        <v>1</v>
      </c>
      <c r="N106" s="167" t="s">
        <v>44</v>
      </c>
      <c r="O106" s="50"/>
      <c r="P106" s="168">
        <f t="shared" si="6"/>
        <v>0</v>
      </c>
      <c r="Q106" s="168">
        <v>0</v>
      </c>
      <c r="R106" s="168">
        <f t="shared" si="7"/>
        <v>0</v>
      </c>
      <c r="S106" s="168">
        <v>0</v>
      </c>
      <c r="T106" s="169">
        <f t="shared" si="8"/>
        <v>0</v>
      </c>
      <c r="AR106" s="15" t="s">
        <v>371</v>
      </c>
      <c r="AT106" s="15" t="s">
        <v>161</v>
      </c>
      <c r="AU106" s="15" t="s">
        <v>82</v>
      </c>
      <c r="AY106" s="15" t="s">
        <v>158</v>
      </c>
      <c r="BE106" s="88">
        <f t="shared" si="9"/>
        <v>0</v>
      </c>
      <c r="BF106" s="88">
        <f t="shared" si="10"/>
        <v>0</v>
      </c>
      <c r="BG106" s="88">
        <f t="shared" si="11"/>
        <v>0</v>
      </c>
      <c r="BH106" s="88">
        <f t="shared" si="12"/>
        <v>0</v>
      </c>
      <c r="BI106" s="88">
        <f t="shared" si="13"/>
        <v>0</v>
      </c>
      <c r="BJ106" s="15" t="s">
        <v>21</v>
      </c>
      <c r="BK106" s="88">
        <f t="shared" si="14"/>
        <v>0</v>
      </c>
      <c r="BL106" s="15" t="s">
        <v>371</v>
      </c>
      <c r="BM106" s="15" t="s">
        <v>896</v>
      </c>
    </row>
    <row r="107" spans="2:65" s="1" customFormat="1" ht="16.5" customHeight="1">
      <c r="B107" s="131"/>
      <c r="C107" s="159" t="s">
        <v>342</v>
      </c>
      <c r="D107" s="159" t="s">
        <v>161</v>
      </c>
      <c r="E107" s="160" t="s">
        <v>897</v>
      </c>
      <c r="F107" s="161" t="s">
        <v>898</v>
      </c>
      <c r="G107" s="162" t="s">
        <v>232</v>
      </c>
      <c r="H107" s="163">
        <v>1</v>
      </c>
      <c r="I107" s="164"/>
      <c r="J107" s="165">
        <f t="shared" si="5"/>
        <v>0</v>
      </c>
      <c r="K107" s="161" t="s">
        <v>1</v>
      </c>
      <c r="L107" s="31"/>
      <c r="M107" s="166" t="s">
        <v>1</v>
      </c>
      <c r="N107" s="167" t="s">
        <v>44</v>
      </c>
      <c r="O107" s="50"/>
      <c r="P107" s="168">
        <f t="shared" si="6"/>
        <v>0</v>
      </c>
      <c r="Q107" s="168">
        <v>0</v>
      </c>
      <c r="R107" s="168">
        <f t="shared" si="7"/>
        <v>0</v>
      </c>
      <c r="S107" s="168">
        <v>0</v>
      </c>
      <c r="T107" s="169">
        <f t="shared" si="8"/>
        <v>0</v>
      </c>
      <c r="AR107" s="15" t="s">
        <v>371</v>
      </c>
      <c r="AT107" s="15" t="s">
        <v>161</v>
      </c>
      <c r="AU107" s="15" t="s">
        <v>82</v>
      </c>
      <c r="AY107" s="15" t="s">
        <v>158</v>
      </c>
      <c r="BE107" s="88">
        <f t="shared" si="9"/>
        <v>0</v>
      </c>
      <c r="BF107" s="88">
        <f t="shared" si="10"/>
        <v>0</v>
      </c>
      <c r="BG107" s="88">
        <f t="shared" si="11"/>
        <v>0</v>
      </c>
      <c r="BH107" s="88">
        <f t="shared" si="12"/>
        <v>0</v>
      </c>
      <c r="BI107" s="88">
        <f t="shared" si="13"/>
        <v>0</v>
      </c>
      <c r="BJ107" s="15" t="s">
        <v>21</v>
      </c>
      <c r="BK107" s="88">
        <f t="shared" si="14"/>
        <v>0</v>
      </c>
      <c r="BL107" s="15" t="s">
        <v>371</v>
      </c>
      <c r="BM107" s="15" t="s">
        <v>899</v>
      </c>
    </row>
    <row r="108" spans="2:65" s="1" customFormat="1" ht="16.5" customHeight="1">
      <c r="B108" s="131"/>
      <c r="C108" s="159" t="s">
        <v>185</v>
      </c>
      <c r="D108" s="159" t="s">
        <v>161</v>
      </c>
      <c r="E108" s="160" t="s">
        <v>900</v>
      </c>
      <c r="F108" s="161" t="s">
        <v>901</v>
      </c>
      <c r="G108" s="162" t="s">
        <v>232</v>
      </c>
      <c r="H108" s="163">
        <v>1</v>
      </c>
      <c r="I108" s="164"/>
      <c r="J108" s="165">
        <f t="shared" si="5"/>
        <v>0</v>
      </c>
      <c r="K108" s="161" t="s">
        <v>1</v>
      </c>
      <c r="L108" s="31"/>
      <c r="M108" s="166" t="s">
        <v>1</v>
      </c>
      <c r="N108" s="167" t="s">
        <v>44</v>
      </c>
      <c r="O108" s="50"/>
      <c r="P108" s="168">
        <f t="shared" si="6"/>
        <v>0</v>
      </c>
      <c r="Q108" s="168">
        <v>0</v>
      </c>
      <c r="R108" s="168">
        <f t="shared" si="7"/>
        <v>0</v>
      </c>
      <c r="S108" s="168">
        <v>0</v>
      </c>
      <c r="T108" s="169">
        <f t="shared" si="8"/>
        <v>0</v>
      </c>
      <c r="AR108" s="15" t="s">
        <v>371</v>
      </c>
      <c r="AT108" s="15" t="s">
        <v>161</v>
      </c>
      <c r="AU108" s="15" t="s">
        <v>82</v>
      </c>
      <c r="AY108" s="15" t="s">
        <v>158</v>
      </c>
      <c r="BE108" s="88">
        <f t="shared" si="9"/>
        <v>0</v>
      </c>
      <c r="BF108" s="88">
        <f t="shared" si="10"/>
        <v>0</v>
      </c>
      <c r="BG108" s="88">
        <f t="shared" si="11"/>
        <v>0</v>
      </c>
      <c r="BH108" s="88">
        <f t="shared" si="12"/>
        <v>0</v>
      </c>
      <c r="BI108" s="88">
        <f t="shared" si="13"/>
        <v>0</v>
      </c>
      <c r="BJ108" s="15" t="s">
        <v>21</v>
      </c>
      <c r="BK108" s="88">
        <f t="shared" si="14"/>
        <v>0</v>
      </c>
      <c r="BL108" s="15" t="s">
        <v>371</v>
      </c>
      <c r="BM108" s="15" t="s">
        <v>902</v>
      </c>
    </row>
    <row r="109" spans="2:65" s="1" customFormat="1" ht="16.5" customHeight="1">
      <c r="B109" s="131"/>
      <c r="C109" s="159" t="s">
        <v>8</v>
      </c>
      <c r="D109" s="159" t="s">
        <v>161</v>
      </c>
      <c r="E109" s="160" t="s">
        <v>903</v>
      </c>
      <c r="F109" s="161" t="s">
        <v>904</v>
      </c>
      <c r="G109" s="162" t="s">
        <v>232</v>
      </c>
      <c r="H109" s="163">
        <v>1</v>
      </c>
      <c r="I109" s="164"/>
      <c r="J109" s="165">
        <f t="shared" si="5"/>
        <v>0</v>
      </c>
      <c r="K109" s="161" t="s">
        <v>1</v>
      </c>
      <c r="L109" s="31"/>
      <c r="M109" s="166" t="s">
        <v>1</v>
      </c>
      <c r="N109" s="167" t="s">
        <v>44</v>
      </c>
      <c r="O109" s="50"/>
      <c r="P109" s="168">
        <f t="shared" si="6"/>
        <v>0</v>
      </c>
      <c r="Q109" s="168">
        <v>0</v>
      </c>
      <c r="R109" s="168">
        <f t="shared" si="7"/>
        <v>0</v>
      </c>
      <c r="S109" s="168">
        <v>0</v>
      </c>
      <c r="T109" s="169">
        <f t="shared" si="8"/>
        <v>0</v>
      </c>
      <c r="AR109" s="15" t="s">
        <v>371</v>
      </c>
      <c r="AT109" s="15" t="s">
        <v>161</v>
      </c>
      <c r="AU109" s="15" t="s">
        <v>82</v>
      </c>
      <c r="AY109" s="15" t="s">
        <v>158</v>
      </c>
      <c r="BE109" s="88">
        <f t="shared" si="9"/>
        <v>0</v>
      </c>
      <c r="BF109" s="88">
        <f t="shared" si="10"/>
        <v>0</v>
      </c>
      <c r="BG109" s="88">
        <f t="shared" si="11"/>
        <v>0</v>
      </c>
      <c r="BH109" s="88">
        <f t="shared" si="12"/>
        <v>0</v>
      </c>
      <c r="BI109" s="88">
        <f t="shared" si="13"/>
        <v>0</v>
      </c>
      <c r="BJ109" s="15" t="s">
        <v>21</v>
      </c>
      <c r="BK109" s="88">
        <f t="shared" si="14"/>
        <v>0</v>
      </c>
      <c r="BL109" s="15" t="s">
        <v>371</v>
      </c>
      <c r="BM109" s="15" t="s">
        <v>905</v>
      </c>
    </row>
    <row r="110" spans="2:65" s="1" customFormat="1" ht="16.5" customHeight="1">
      <c r="B110" s="131"/>
      <c r="C110" s="159" t="s">
        <v>257</v>
      </c>
      <c r="D110" s="159" t="s">
        <v>161</v>
      </c>
      <c r="E110" s="160" t="s">
        <v>906</v>
      </c>
      <c r="F110" s="161" t="s">
        <v>907</v>
      </c>
      <c r="G110" s="162" t="s">
        <v>232</v>
      </c>
      <c r="H110" s="163">
        <v>1</v>
      </c>
      <c r="I110" s="164"/>
      <c r="J110" s="165">
        <f t="shared" si="5"/>
        <v>0</v>
      </c>
      <c r="K110" s="161" t="s">
        <v>1</v>
      </c>
      <c r="L110" s="31"/>
      <c r="M110" s="166" t="s">
        <v>1</v>
      </c>
      <c r="N110" s="167" t="s">
        <v>44</v>
      </c>
      <c r="O110" s="50"/>
      <c r="P110" s="168">
        <f t="shared" si="6"/>
        <v>0</v>
      </c>
      <c r="Q110" s="168">
        <v>0</v>
      </c>
      <c r="R110" s="168">
        <f t="shared" si="7"/>
        <v>0</v>
      </c>
      <c r="S110" s="168">
        <v>0</v>
      </c>
      <c r="T110" s="169">
        <f t="shared" si="8"/>
        <v>0</v>
      </c>
      <c r="AR110" s="15" t="s">
        <v>371</v>
      </c>
      <c r="AT110" s="15" t="s">
        <v>161</v>
      </c>
      <c r="AU110" s="15" t="s">
        <v>82</v>
      </c>
      <c r="AY110" s="15" t="s">
        <v>158</v>
      </c>
      <c r="BE110" s="88">
        <f t="shared" si="9"/>
        <v>0</v>
      </c>
      <c r="BF110" s="88">
        <f t="shared" si="10"/>
        <v>0</v>
      </c>
      <c r="BG110" s="88">
        <f t="shared" si="11"/>
        <v>0</v>
      </c>
      <c r="BH110" s="88">
        <f t="shared" si="12"/>
        <v>0</v>
      </c>
      <c r="BI110" s="88">
        <f t="shared" si="13"/>
        <v>0</v>
      </c>
      <c r="BJ110" s="15" t="s">
        <v>21</v>
      </c>
      <c r="BK110" s="88">
        <f t="shared" si="14"/>
        <v>0</v>
      </c>
      <c r="BL110" s="15" t="s">
        <v>371</v>
      </c>
      <c r="BM110" s="15" t="s">
        <v>908</v>
      </c>
    </row>
    <row r="111" spans="2:65" s="1" customFormat="1" ht="16.5" customHeight="1">
      <c r="B111" s="131"/>
      <c r="C111" s="159" t="s">
        <v>259</v>
      </c>
      <c r="D111" s="159" t="s">
        <v>161</v>
      </c>
      <c r="E111" s="160" t="s">
        <v>909</v>
      </c>
      <c r="F111" s="161" t="s">
        <v>910</v>
      </c>
      <c r="G111" s="162" t="s">
        <v>232</v>
      </c>
      <c r="H111" s="163">
        <v>1</v>
      </c>
      <c r="I111" s="164"/>
      <c r="J111" s="165">
        <f t="shared" si="5"/>
        <v>0</v>
      </c>
      <c r="K111" s="161" t="s">
        <v>1</v>
      </c>
      <c r="L111" s="31"/>
      <c r="M111" s="166" t="s">
        <v>1</v>
      </c>
      <c r="N111" s="167" t="s">
        <v>44</v>
      </c>
      <c r="O111" s="50"/>
      <c r="P111" s="168">
        <f t="shared" si="6"/>
        <v>0</v>
      </c>
      <c r="Q111" s="168">
        <v>0</v>
      </c>
      <c r="R111" s="168">
        <f t="shared" si="7"/>
        <v>0</v>
      </c>
      <c r="S111" s="168">
        <v>0</v>
      </c>
      <c r="T111" s="169">
        <f t="shared" si="8"/>
        <v>0</v>
      </c>
      <c r="AR111" s="15" t="s">
        <v>371</v>
      </c>
      <c r="AT111" s="15" t="s">
        <v>161</v>
      </c>
      <c r="AU111" s="15" t="s">
        <v>82</v>
      </c>
      <c r="AY111" s="15" t="s">
        <v>158</v>
      </c>
      <c r="BE111" s="88">
        <f t="shared" si="9"/>
        <v>0</v>
      </c>
      <c r="BF111" s="88">
        <f t="shared" si="10"/>
        <v>0</v>
      </c>
      <c r="BG111" s="88">
        <f t="shared" si="11"/>
        <v>0</v>
      </c>
      <c r="BH111" s="88">
        <f t="shared" si="12"/>
        <v>0</v>
      </c>
      <c r="BI111" s="88">
        <f t="shared" si="13"/>
        <v>0</v>
      </c>
      <c r="BJ111" s="15" t="s">
        <v>21</v>
      </c>
      <c r="BK111" s="88">
        <f t="shared" si="14"/>
        <v>0</v>
      </c>
      <c r="BL111" s="15" t="s">
        <v>371</v>
      </c>
      <c r="BM111" s="15" t="s">
        <v>911</v>
      </c>
    </row>
    <row r="112" spans="2:65" s="1" customFormat="1" ht="16.5" customHeight="1">
      <c r="B112" s="131"/>
      <c r="C112" s="159" t="s">
        <v>180</v>
      </c>
      <c r="D112" s="159" t="s">
        <v>161</v>
      </c>
      <c r="E112" s="160" t="s">
        <v>912</v>
      </c>
      <c r="F112" s="161" t="s">
        <v>913</v>
      </c>
      <c r="G112" s="162" t="s">
        <v>232</v>
      </c>
      <c r="H112" s="163">
        <v>1</v>
      </c>
      <c r="I112" s="164"/>
      <c r="J112" s="165">
        <f t="shared" si="5"/>
        <v>0</v>
      </c>
      <c r="K112" s="161" t="s">
        <v>1</v>
      </c>
      <c r="L112" s="31"/>
      <c r="M112" s="166" t="s">
        <v>1</v>
      </c>
      <c r="N112" s="167" t="s">
        <v>44</v>
      </c>
      <c r="O112" s="50"/>
      <c r="P112" s="168">
        <f t="shared" si="6"/>
        <v>0</v>
      </c>
      <c r="Q112" s="168">
        <v>0</v>
      </c>
      <c r="R112" s="168">
        <f t="shared" si="7"/>
        <v>0</v>
      </c>
      <c r="S112" s="168">
        <v>0</v>
      </c>
      <c r="T112" s="169">
        <f t="shared" si="8"/>
        <v>0</v>
      </c>
      <c r="AR112" s="15" t="s">
        <v>371</v>
      </c>
      <c r="AT112" s="15" t="s">
        <v>161</v>
      </c>
      <c r="AU112" s="15" t="s">
        <v>82</v>
      </c>
      <c r="AY112" s="15" t="s">
        <v>158</v>
      </c>
      <c r="BE112" s="88">
        <f t="shared" si="9"/>
        <v>0</v>
      </c>
      <c r="BF112" s="88">
        <f t="shared" si="10"/>
        <v>0</v>
      </c>
      <c r="BG112" s="88">
        <f t="shared" si="11"/>
        <v>0</v>
      </c>
      <c r="BH112" s="88">
        <f t="shared" si="12"/>
        <v>0</v>
      </c>
      <c r="BI112" s="88">
        <f t="shared" si="13"/>
        <v>0</v>
      </c>
      <c r="BJ112" s="15" t="s">
        <v>21</v>
      </c>
      <c r="BK112" s="88">
        <f t="shared" si="14"/>
        <v>0</v>
      </c>
      <c r="BL112" s="15" t="s">
        <v>371</v>
      </c>
      <c r="BM112" s="15" t="s">
        <v>914</v>
      </c>
    </row>
    <row r="113" spans="2:65" s="1" customFormat="1" ht="16.5" customHeight="1">
      <c r="B113" s="131"/>
      <c r="C113" s="159" t="s">
        <v>200</v>
      </c>
      <c r="D113" s="159" t="s">
        <v>161</v>
      </c>
      <c r="E113" s="160" t="s">
        <v>915</v>
      </c>
      <c r="F113" s="161" t="s">
        <v>916</v>
      </c>
      <c r="G113" s="162" t="s">
        <v>232</v>
      </c>
      <c r="H113" s="163">
        <v>1</v>
      </c>
      <c r="I113" s="164"/>
      <c r="J113" s="165">
        <f t="shared" si="5"/>
        <v>0</v>
      </c>
      <c r="K113" s="161" t="s">
        <v>1</v>
      </c>
      <c r="L113" s="31"/>
      <c r="M113" s="166" t="s">
        <v>1</v>
      </c>
      <c r="N113" s="167" t="s">
        <v>44</v>
      </c>
      <c r="O113" s="50"/>
      <c r="P113" s="168">
        <f t="shared" si="6"/>
        <v>0</v>
      </c>
      <c r="Q113" s="168">
        <v>0</v>
      </c>
      <c r="R113" s="168">
        <f t="shared" si="7"/>
        <v>0</v>
      </c>
      <c r="S113" s="168">
        <v>0</v>
      </c>
      <c r="T113" s="169">
        <f t="shared" si="8"/>
        <v>0</v>
      </c>
      <c r="AR113" s="15" t="s">
        <v>371</v>
      </c>
      <c r="AT113" s="15" t="s">
        <v>161</v>
      </c>
      <c r="AU113" s="15" t="s">
        <v>82</v>
      </c>
      <c r="AY113" s="15" t="s">
        <v>158</v>
      </c>
      <c r="BE113" s="88">
        <f t="shared" si="9"/>
        <v>0</v>
      </c>
      <c r="BF113" s="88">
        <f t="shared" si="10"/>
        <v>0</v>
      </c>
      <c r="BG113" s="88">
        <f t="shared" si="11"/>
        <v>0</v>
      </c>
      <c r="BH113" s="88">
        <f t="shared" si="12"/>
        <v>0</v>
      </c>
      <c r="BI113" s="88">
        <f t="shared" si="13"/>
        <v>0</v>
      </c>
      <c r="BJ113" s="15" t="s">
        <v>21</v>
      </c>
      <c r="BK113" s="88">
        <f t="shared" si="14"/>
        <v>0</v>
      </c>
      <c r="BL113" s="15" t="s">
        <v>371</v>
      </c>
      <c r="BM113" s="15" t="s">
        <v>917</v>
      </c>
    </row>
    <row r="114" spans="2:65" s="1" customFormat="1" ht="16.5" customHeight="1">
      <c r="B114" s="131"/>
      <c r="C114" s="159" t="s">
        <v>250</v>
      </c>
      <c r="D114" s="159" t="s">
        <v>161</v>
      </c>
      <c r="E114" s="160" t="s">
        <v>918</v>
      </c>
      <c r="F114" s="161" t="s">
        <v>919</v>
      </c>
      <c r="G114" s="162" t="s">
        <v>232</v>
      </c>
      <c r="H114" s="163">
        <v>1</v>
      </c>
      <c r="I114" s="164"/>
      <c r="J114" s="165">
        <f t="shared" si="5"/>
        <v>0</v>
      </c>
      <c r="K114" s="161" t="s">
        <v>1</v>
      </c>
      <c r="L114" s="31"/>
      <c r="M114" s="179" t="s">
        <v>1</v>
      </c>
      <c r="N114" s="180" t="s">
        <v>44</v>
      </c>
      <c r="O114" s="181"/>
      <c r="P114" s="182">
        <f t="shared" si="6"/>
        <v>0</v>
      </c>
      <c r="Q114" s="182">
        <v>0</v>
      </c>
      <c r="R114" s="182">
        <f t="shared" si="7"/>
        <v>0</v>
      </c>
      <c r="S114" s="182">
        <v>0</v>
      </c>
      <c r="T114" s="183">
        <f t="shared" si="8"/>
        <v>0</v>
      </c>
      <c r="AR114" s="15" t="s">
        <v>371</v>
      </c>
      <c r="AT114" s="15" t="s">
        <v>161</v>
      </c>
      <c r="AU114" s="15" t="s">
        <v>82</v>
      </c>
      <c r="AY114" s="15" t="s">
        <v>158</v>
      </c>
      <c r="BE114" s="88">
        <f t="shared" si="9"/>
        <v>0</v>
      </c>
      <c r="BF114" s="88">
        <f t="shared" si="10"/>
        <v>0</v>
      </c>
      <c r="BG114" s="88">
        <f t="shared" si="11"/>
        <v>0</v>
      </c>
      <c r="BH114" s="88">
        <f t="shared" si="12"/>
        <v>0</v>
      </c>
      <c r="BI114" s="88">
        <f t="shared" si="13"/>
        <v>0</v>
      </c>
      <c r="BJ114" s="15" t="s">
        <v>21</v>
      </c>
      <c r="BK114" s="88">
        <f t="shared" si="14"/>
        <v>0</v>
      </c>
      <c r="BL114" s="15" t="s">
        <v>371</v>
      </c>
      <c r="BM114" s="15" t="s">
        <v>920</v>
      </c>
    </row>
    <row r="115" spans="2:65" s="1" customFormat="1" ht="6.95" customHeight="1">
      <c r="B115" s="40"/>
      <c r="C115" s="41"/>
      <c r="D115" s="41"/>
      <c r="E115" s="41"/>
      <c r="F115" s="41"/>
      <c r="G115" s="41"/>
      <c r="H115" s="41"/>
      <c r="I115" s="113"/>
      <c r="J115" s="41"/>
      <c r="K115" s="41"/>
      <c r="L115" s="31"/>
    </row>
  </sheetData>
  <autoFilter ref="C92:K114" xr:uid="{00000000-0009-0000-0000-00000B000000}"/>
  <mergeCells count="14">
    <mergeCell ref="D71:F71"/>
    <mergeCell ref="E83:H83"/>
    <mergeCell ref="E85:H85"/>
    <mergeCell ref="L2:V2"/>
    <mergeCell ref="E52:H52"/>
    <mergeCell ref="D67:F67"/>
    <mergeCell ref="D68:F68"/>
    <mergeCell ref="D69:F69"/>
    <mergeCell ref="D70:F70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10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0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5" t="s">
        <v>81</v>
      </c>
    </row>
    <row r="3" spans="2:46" ht="6.95" customHeight="1">
      <c r="B3" s="16"/>
      <c r="C3" s="17"/>
      <c r="D3" s="17"/>
      <c r="E3" s="17"/>
      <c r="F3" s="17"/>
      <c r="G3" s="17"/>
      <c r="H3" s="17"/>
      <c r="I3" s="96"/>
      <c r="J3" s="17"/>
      <c r="K3" s="17"/>
      <c r="L3" s="18"/>
      <c r="AT3" s="15" t="s">
        <v>82</v>
      </c>
    </row>
    <row r="4" spans="2:46" ht="24.95" customHeight="1">
      <c r="B4" s="18"/>
      <c r="D4" s="19" t="s">
        <v>122</v>
      </c>
      <c r="L4" s="18"/>
      <c r="M4" s="20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4" t="s">
        <v>16</v>
      </c>
      <c r="L6" s="18"/>
    </row>
    <row r="7" spans="2:46" ht="16.5" customHeight="1">
      <c r="B7" s="18"/>
      <c r="E7" s="253" t="str">
        <f>'Rekapitulace stavby'!K6</f>
        <v>PP-Sběrné středisko odpadů Sochorova</v>
      </c>
      <c r="F7" s="254"/>
      <c r="G7" s="254"/>
      <c r="H7" s="254"/>
      <c r="L7" s="18"/>
    </row>
    <row r="8" spans="2:46" s="1" customFormat="1" ht="12" customHeight="1">
      <c r="B8" s="31"/>
      <c r="D8" s="24" t="s">
        <v>123</v>
      </c>
      <c r="I8" s="97"/>
      <c r="L8" s="31"/>
    </row>
    <row r="9" spans="2:46" s="1" customFormat="1" ht="36.950000000000003" customHeight="1">
      <c r="B9" s="31"/>
      <c r="E9" s="225" t="s">
        <v>124</v>
      </c>
      <c r="F9" s="224"/>
      <c r="G9" s="224"/>
      <c r="H9" s="224"/>
      <c r="I9" s="97"/>
      <c r="L9" s="31"/>
    </row>
    <row r="10" spans="2:46" s="1" customFormat="1" ht="11.25">
      <c r="B10" s="31"/>
      <c r="I10" s="97"/>
      <c r="L10" s="31"/>
    </row>
    <row r="11" spans="2:46" s="1" customFormat="1" ht="12" customHeight="1">
      <c r="B11" s="31"/>
      <c r="D11" s="24" t="s">
        <v>19</v>
      </c>
      <c r="F11" s="15" t="s">
        <v>1</v>
      </c>
      <c r="I11" s="98" t="s">
        <v>20</v>
      </c>
      <c r="J11" s="15" t="s">
        <v>1</v>
      </c>
      <c r="L11" s="31"/>
    </row>
    <row r="12" spans="2:46" s="1" customFormat="1" ht="12" customHeight="1">
      <c r="B12" s="31"/>
      <c r="D12" s="24" t="s">
        <v>22</v>
      </c>
      <c r="F12" s="15" t="s">
        <v>23</v>
      </c>
      <c r="I12" s="98" t="s">
        <v>24</v>
      </c>
      <c r="J12" s="47" t="str">
        <f>'Rekapitulace stavby'!AN8</f>
        <v>10. 10. 2019</v>
      </c>
      <c r="L12" s="31"/>
    </row>
    <row r="13" spans="2:46" s="1" customFormat="1" ht="10.9" customHeight="1">
      <c r="B13" s="31"/>
      <c r="I13" s="97"/>
      <c r="L13" s="31"/>
    </row>
    <row r="14" spans="2:46" s="1" customFormat="1" ht="12" customHeight="1">
      <c r="B14" s="31"/>
      <c r="D14" s="24" t="s">
        <v>28</v>
      </c>
      <c r="I14" s="98" t="s">
        <v>29</v>
      </c>
      <c r="J14" s="15" t="str">
        <f>IF('Rekapitulace stavby'!AN10="","",'Rekapitulace stavby'!AN10)</f>
        <v/>
      </c>
      <c r="L14" s="31"/>
    </row>
    <row r="15" spans="2:46" s="1" customFormat="1" ht="18" customHeight="1">
      <c r="B15" s="31"/>
      <c r="E15" s="15" t="str">
        <f>IF('Rekapitulace stavby'!E11="","",'Rekapitulace stavby'!E11)</f>
        <v xml:space="preserve"> </v>
      </c>
      <c r="I15" s="98" t="s">
        <v>30</v>
      </c>
      <c r="J15" s="15" t="str">
        <f>IF('Rekapitulace stavby'!AN11="","",'Rekapitulace stavby'!AN11)</f>
        <v/>
      </c>
      <c r="L15" s="31"/>
    </row>
    <row r="16" spans="2:46" s="1" customFormat="1" ht="6.95" customHeight="1">
      <c r="B16" s="31"/>
      <c r="I16" s="97"/>
      <c r="L16" s="31"/>
    </row>
    <row r="17" spans="2:12" s="1" customFormat="1" ht="12" customHeight="1">
      <c r="B17" s="31"/>
      <c r="D17" s="24" t="s">
        <v>31</v>
      </c>
      <c r="I17" s="98" t="s">
        <v>29</v>
      </c>
      <c r="J17" s="25" t="str">
        <f>'Rekapitulace stavby'!AN13</f>
        <v>Vyplň údaj</v>
      </c>
      <c r="L17" s="31"/>
    </row>
    <row r="18" spans="2:12" s="1" customFormat="1" ht="18" customHeight="1">
      <c r="B18" s="31"/>
      <c r="E18" s="255" t="str">
        <f>'Rekapitulace stavby'!E14</f>
        <v>Vyplň údaj</v>
      </c>
      <c r="F18" s="228"/>
      <c r="G18" s="228"/>
      <c r="H18" s="228"/>
      <c r="I18" s="98" t="s">
        <v>30</v>
      </c>
      <c r="J18" s="25" t="str">
        <f>'Rekapitulace stavby'!AN14</f>
        <v>Vyplň údaj</v>
      </c>
      <c r="L18" s="31"/>
    </row>
    <row r="19" spans="2:12" s="1" customFormat="1" ht="6.95" customHeight="1">
      <c r="B19" s="31"/>
      <c r="I19" s="97"/>
      <c r="L19" s="31"/>
    </row>
    <row r="20" spans="2:12" s="1" customFormat="1" ht="12" customHeight="1">
      <c r="B20" s="31"/>
      <c r="D20" s="24" t="s">
        <v>33</v>
      </c>
      <c r="I20" s="98" t="s">
        <v>29</v>
      </c>
      <c r="J20" s="15" t="str">
        <f>IF('Rekapitulace stavby'!AN16="","",'Rekapitulace stavby'!AN16)</f>
        <v/>
      </c>
      <c r="L20" s="31"/>
    </row>
    <row r="21" spans="2:12" s="1" customFormat="1" ht="18" customHeight="1">
      <c r="B21" s="31"/>
      <c r="E21" s="15" t="str">
        <f>IF('Rekapitulace stavby'!E17="","",'Rekapitulace stavby'!E17)</f>
        <v xml:space="preserve"> </v>
      </c>
      <c r="I21" s="98" t="s">
        <v>30</v>
      </c>
      <c r="J21" s="15" t="str">
        <f>IF('Rekapitulace stavby'!AN17="","",'Rekapitulace stavby'!AN17)</f>
        <v/>
      </c>
      <c r="L21" s="31"/>
    </row>
    <row r="22" spans="2:12" s="1" customFormat="1" ht="6.95" customHeight="1">
      <c r="B22" s="31"/>
      <c r="I22" s="97"/>
      <c r="L22" s="31"/>
    </row>
    <row r="23" spans="2:12" s="1" customFormat="1" ht="12" customHeight="1">
      <c r="B23" s="31"/>
      <c r="D23" s="24" t="s">
        <v>35</v>
      </c>
      <c r="I23" s="98" t="s">
        <v>29</v>
      </c>
      <c r="J23" s="15" t="str">
        <f>IF('Rekapitulace stavby'!AN19="","",'Rekapitulace stavby'!AN19)</f>
        <v/>
      </c>
      <c r="L23" s="31"/>
    </row>
    <row r="24" spans="2:12" s="1" customFormat="1" ht="18" customHeight="1">
      <c r="B24" s="31"/>
      <c r="E24" s="15" t="str">
        <f>IF('Rekapitulace stavby'!E20="","",'Rekapitulace stavby'!E20)</f>
        <v xml:space="preserve"> </v>
      </c>
      <c r="I24" s="98" t="s">
        <v>30</v>
      </c>
      <c r="J24" s="15" t="str">
        <f>IF('Rekapitulace stavby'!AN20="","",'Rekapitulace stavby'!AN20)</f>
        <v/>
      </c>
      <c r="L24" s="31"/>
    </row>
    <row r="25" spans="2:12" s="1" customFormat="1" ht="6.95" customHeight="1">
      <c r="B25" s="31"/>
      <c r="I25" s="97"/>
      <c r="L25" s="31"/>
    </row>
    <row r="26" spans="2:12" s="1" customFormat="1" ht="12" customHeight="1">
      <c r="B26" s="31"/>
      <c r="D26" s="24" t="s">
        <v>36</v>
      </c>
      <c r="I26" s="97"/>
      <c r="L26" s="31"/>
    </row>
    <row r="27" spans="2:12" s="6" customFormat="1" ht="16.5" customHeight="1">
      <c r="B27" s="99"/>
      <c r="E27" s="232" t="s">
        <v>1</v>
      </c>
      <c r="F27" s="232"/>
      <c r="G27" s="232"/>
      <c r="H27" s="232"/>
      <c r="I27" s="100"/>
      <c r="L27" s="99"/>
    </row>
    <row r="28" spans="2:12" s="1" customFormat="1" ht="6.95" customHeight="1">
      <c r="B28" s="31"/>
      <c r="I28" s="97"/>
      <c r="L28" s="31"/>
    </row>
    <row r="29" spans="2:12" s="1" customFormat="1" ht="6.95" customHeight="1">
      <c r="B29" s="31"/>
      <c r="D29" s="48"/>
      <c r="E29" s="48"/>
      <c r="F29" s="48"/>
      <c r="G29" s="48"/>
      <c r="H29" s="48"/>
      <c r="I29" s="101"/>
      <c r="J29" s="48"/>
      <c r="K29" s="48"/>
      <c r="L29" s="31"/>
    </row>
    <row r="30" spans="2:12" s="1" customFormat="1" ht="14.45" customHeight="1">
      <c r="B30" s="31"/>
      <c r="D30" s="102" t="s">
        <v>125</v>
      </c>
      <c r="I30" s="97"/>
      <c r="J30" s="30">
        <f>J61</f>
        <v>0</v>
      </c>
      <c r="L30" s="31"/>
    </row>
    <row r="31" spans="2:12" s="1" customFormat="1" ht="14.45" customHeight="1">
      <c r="B31" s="31"/>
      <c r="D31" s="29" t="s">
        <v>116</v>
      </c>
      <c r="I31" s="97"/>
      <c r="J31" s="30">
        <f>J67</f>
        <v>0</v>
      </c>
      <c r="L31" s="31"/>
    </row>
    <row r="32" spans="2:12" s="1" customFormat="1" ht="25.35" customHeight="1">
      <c r="B32" s="31"/>
      <c r="D32" s="103" t="s">
        <v>39</v>
      </c>
      <c r="I32" s="97"/>
      <c r="J32" s="61">
        <f>ROUND(J30 + J31, 2)</f>
        <v>0</v>
      </c>
      <c r="L32" s="31"/>
    </row>
    <row r="33" spans="2:12" s="1" customFormat="1" ht="6.95" customHeight="1">
      <c r="B33" s="31"/>
      <c r="D33" s="48"/>
      <c r="E33" s="48"/>
      <c r="F33" s="48"/>
      <c r="G33" s="48"/>
      <c r="H33" s="48"/>
      <c r="I33" s="101"/>
      <c r="J33" s="48"/>
      <c r="K33" s="48"/>
      <c r="L33" s="31"/>
    </row>
    <row r="34" spans="2:12" s="1" customFormat="1" ht="14.45" customHeight="1">
      <c r="B34" s="31"/>
      <c r="F34" s="34" t="s">
        <v>41</v>
      </c>
      <c r="I34" s="104" t="s">
        <v>40</v>
      </c>
      <c r="J34" s="34" t="s">
        <v>42</v>
      </c>
      <c r="L34" s="31"/>
    </row>
    <row r="35" spans="2:12" s="1" customFormat="1" ht="14.45" customHeight="1">
      <c r="B35" s="31"/>
      <c r="D35" s="24" t="s">
        <v>43</v>
      </c>
      <c r="E35" s="24" t="s">
        <v>44</v>
      </c>
      <c r="F35" s="105">
        <f>ROUND((SUM(BE67:BE74) + SUM(BE94:BE109)),  2)</f>
        <v>0</v>
      </c>
      <c r="I35" s="106">
        <v>0.21</v>
      </c>
      <c r="J35" s="105">
        <f>ROUND(((SUM(BE67:BE74) + SUM(BE94:BE109))*I35),  2)</f>
        <v>0</v>
      </c>
      <c r="L35" s="31"/>
    </row>
    <row r="36" spans="2:12" s="1" customFormat="1" ht="14.45" customHeight="1">
      <c r="B36" s="31"/>
      <c r="E36" s="24" t="s">
        <v>45</v>
      </c>
      <c r="F36" s="105">
        <f>ROUND((SUM(BF67:BF74) + SUM(BF94:BF109)),  2)</f>
        <v>0</v>
      </c>
      <c r="I36" s="106">
        <v>0.15</v>
      </c>
      <c r="J36" s="105">
        <f>ROUND(((SUM(BF67:BF74) + SUM(BF94:BF109))*I36),  2)</f>
        <v>0</v>
      </c>
      <c r="L36" s="31"/>
    </row>
    <row r="37" spans="2:12" s="1" customFormat="1" ht="14.45" hidden="1" customHeight="1">
      <c r="B37" s="31"/>
      <c r="E37" s="24" t="s">
        <v>46</v>
      </c>
      <c r="F37" s="105">
        <f>ROUND((SUM(BG67:BG74) + SUM(BG94:BG109)),  2)</f>
        <v>0</v>
      </c>
      <c r="I37" s="106">
        <v>0.21</v>
      </c>
      <c r="J37" s="105">
        <f>0</f>
        <v>0</v>
      </c>
      <c r="L37" s="31"/>
    </row>
    <row r="38" spans="2:12" s="1" customFormat="1" ht="14.45" hidden="1" customHeight="1">
      <c r="B38" s="31"/>
      <c r="E38" s="24" t="s">
        <v>47</v>
      </c>
      <c r="F38" s="105">
        <f>ROUND((SUM(BH67:BH74) + SUM(BH94:BH109)),  2)</f>
        <v>0</v>
      </c>
      <c r="I38" s="106">
        <v>0.15</v>
      </c>
      <c r="J38" s="105">
        <f>0</f>
        <v>0</v>
      </c>
      <c r="L38" s="31"/>
    </row>
    <row r="39" spans="2:12" s="1" customFormat="1" ht="14.45" hidden="1" customHeight="1">
      <c r="B39" s="31"/>
      <c r="E39" s="24" t="s">
        <v>48</v>
      </c>
      <c r="F39" s="105">
        <f>ROUND((SUM(BI67:BI74) + SUM(BI94:BI109)),  2)</f>
        <v>0</v>
      </c>
      <c r="I39" s="106">
        <v>0</v>
      </c>
      <c r="J39" s="105">
        <f>0</f>
        <v>0</v>
      </c>
      <c r="L39" s="31"/>
    </row>
    <row r="40" spans="2:12" s="1" customFormat="1" ht="6.95" customHeight="1">
      <c r="B40" s="31"/>
      <c r="I40" s="97"/>
      <c r="L40" s="31"/>
    </row>
    <row r="41" spans="2:12" s="1" customFormat="1" ht="25.35" customHeight="1">
      <c r="B41" s="31"/>
      <c r="C41" s="93"/>
      <c r="D41" s="107" t="s">
        <v>49</v>
      </c>
      <c r="E41" s="52"/>
      <c r="F41" s="52"/>
      <c r="G41" s="108" t="s">
        <v>50</v>
      </c>
      <c r="H41" s="109" t="s">
        <v>51</v>
      </c>
      <c r="I41" s="110"/>
      <c r="J41" s="111">
        <f>SUM(J32:J39)</f>
        <v>0</v>
      </c>
      <c r="K41" s="112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113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114"/>
      <c r="J46" s="43"/>
      <c r="K46" s="43"/>
      <c r="L46" s="31"/>
    </row>
    <row r="47" spans="2:12" s="1" customFormat="1" ht="24.95" customHeight="1">
      <c r="B47" s="31"/>
      <c r="C47" s="19" t="s">
        <v>126</v>
      </c>
      <c r="I47" s="97"/>
      <c r="L47" s="31"/>
    </row>
    <row r="48" spans="2:12" s="1" customFormat="1" ht="6.95" customHeight="1">
      <c r="B48" s="31"/>
      <c r="I48" s="97"/>
      <c r="L48" s="31"/>
    </row>
    <row r="49" spans="2:47" s="1" customFormat="1" ht="12" customHeight="1">
      <c r="B49" s="31"/>
      <c r="C49" s="24" t="s">
        <v>16</v>
      </c>
      <c r="I49" s="97"/>
      <c r="L49" s="31"/>
    </row>
    <row r="50" spans="2:47" s="1" customFormat="1" ht="16.5" customHeight="1">
      <c r="B50" s="31"/>
      <c r="E50" s="253" t="str">
        <f>E7</f>
        <v>PP-Sběrné středisko odpadů Sochorova</v>
      </c>
      <c r="F50" s="254"/>
      <c r="G50" s="254"/>
      <c r="H50" s="254"/>
      <c r="I50" s="97"/>
      <c r="L50" s="31"/>
    </row>
    <row r="51" spans="2:47" s="1" customFormat="1" ht="12" customHeight="1">
      <c r="B51" s="31"/>
      <c r="C51" s="24" t="s">
        <v>123</v>
      </c>
      <c r="I51" s="97"/>
      <c r="L51" s="31"/>
    </row>
    <row r="52" spans="2:47" s="1" customFormat="1" ht="16.5" customHeight="1">
      <c r="B52" s="31"/>
      <c r="E52" s="225" t="str">
        <f>E9</f>
        <v>SO 01 - HTU</v>
      </c>
      <c r="F52" s="224"/>
      <c r="G52" s="224"/>
      <c r="H52" s="224"/>
      <c r="I52" s="97"/>
      <c r="L52" s="31"/>
    </row>
    <row r="53" spans="2:47" s="1" customFormat="1" ht="6.95" customHeight="1">
      <c r="B53" s="31"/>
      <c r="I53" s="97"/>
      <c r="L53" s="31"/>
    </row>
    <row r="54" spans="2:47" s="1" customFormat="1" ht="12" customHeight="1">
      <c r="B54" s="31"/>
      <c r="C54" s="24" t="s">
        <v>22</v>
      </c>
      <c r="F54" s="15" t="str">
        <f>F12</f>
        <v xml:space="preserve"> </v>
      </c>
      <c r="I54" s="98" t="s">
        <v>24</v>
      </c>
      <c r="J54" s="47" t="str">
        <f>IF(J12="","",J12)</f>
        <v>10. 10. 2019</v>
      </c>
      <c r="L54" s="31"/>
    </row>
    <row r="55" spans="2:47" s="1" customFormat="1" ht="6.95" customHeight="1">
      <c r="B55" s="31"/>
      <c r="I55" s="97"/>
      <c r="L55" s="31"/>
    </row>
    <row r="56" spans="2:47" s="1" customFormat="1" ht="13.7" customHeight="1">
      <c r="B56" s="31"/>
      <c r="C56" s="24" t="s">
        <v>28</v>
      </c>
      <c r="F56" s="15" t="str">
        <f>E15</f>
        <v xml:space="preserve"> </v>
      </c>
      <c r="I56" s="98" t="s">
        <v>33</v>
      </c>
      <c r="J56" s="27" t="str">
        <f>E21</f>
        <v xml:space="preserve"> </v>
      </c>
      <c r="L56" s="31"/>
    </row>
    <row r="57" spans="2:47" s="1" customFormat="1" ht="13.7" customHeight="1">
      <c r="B57" s="31"/>
      <c r="C57" s="24" t="s">
        <v>31</v>
      </c>
      <c r="F57" s="15" t="str">
        <f>IF(E18="","",E18)</f>
        <v>Vyplň údaj</v>
      </c>
      <c r="I57" s="98" t="s">
        <v>35</v>
      </c>
      <c r="J57" s="27" t="str">
        <f>E24</f>
        <v xml:space="preserve"> </v>
      </c>
      <c r="L57" s="31"/>
    </row>
    <row r="58" spans="2:47" s="1" customFormat="1" ht="10.35" customHeight="1">
      <c r="B58" s="31"/>
      <c r="I58" s="97"/>
      <c r="L58" s="31"/>
    </row>
    <row r="59" spans="2:47" s="1" customFormat="1" ht="29.25" customHeight="1">
      <c r="B59" s="31"/>
      <c r="C59" s="115" t="s">
        <v>127</v>
      </c>
      <c r="D59" s="93"/>
      <c r="E59" s="93"/>
      <c r="F59" s="93"/>
      <c r="G59" s="93"/>
      <c r="H59" s="93"/>
      <c r="I59" s="116"/>
      <c r="J59" s="117" t="s">
        <v>128</v>
      </c>
      <c r="K59" s="93"/>
      <c r="L59" s="31"/>
    </row>
    <row r="60" spans="2:47" s="1" customFormat="1" ht="10.35" customHeight="1">
      <c r="B60" s="31"/>
      <c r="I60" s="97"/>
      <c r="L60" s="31"/>
    </row>
    <row r="61" spans="2:47" s="1" customFormat="1" ht="22.9" customHeight="1">
      <c r="B61" s="31"/>
      <c r="C61" s="118" t="s">
        <v>129</v>
      </c>
      <c r="I61" s="97"/>
      <c r="J61" s="61">
        <f>J94</f>
        <v>0</v>
      </c>
      <c r="L61" s="31"/>
      <c r="AU61" s="15" t="s">
        <v>130</v>
      </c>
    </row>
    <row r="62" spans="2:47" s="7" customFormat="1" ht="24.95" customHeight="1">
      <c r="B62" s="119"/>
      <c r="D62" s="120" t="s">
        <v>131</v>
      </c>
      <c r="E62" s="121"/>
      <c r="F62" s="121"/>
      <c r="G62" s="121"/>
      <c r="H62" s="121"/>
      <c r="I62" s="122"/>
      <c r="J62" s="123">
        <f>J95</f>
        <v>0</v>
      </c>
      <c r="L62" s="119"/>
    </row>
    <row r="63" spans="2:47" s="8" customFormat="1" ht="19.899999999999999" customHeight="1">
      <c r="B63" s="124"/>
      <c r="D63" s="125" t="s">
        <v>132</v>
      </c>
      <c r="E63" s="126"/>
      <c r="F63" s="126"/>
      <c r="G63" s="126"/>
      <c r="H63" s="126"/>
      <c r="I63" s="127"/>
      <c r="J63" s="128">
        <f>J96</f>
        <v>0</v>
      </c>
      <c r="L63" s="124"/>
    </row>
    <row r="64" spans="2:47" s="8" customFormat="1" ht="19.899999999999999" customHeight="1">
      <c r="B64" s="124"/>
      <c r="D64" s="125" t="s">
        <v>133</v>
      </c>
      <c r="E64" s="126"/>
      <c r="F64" s="126"/>
      <c r="G64" s="126"/>
      <c r="H64" s="126"/>
      <c r="I64" s="127"/>
      <c r="J64" s="128">
        <f>J108</f>
        <v>0</v>
      </c>
      <c r="L64" s="124"/>
    </row>
    <row r="65" spans="2:65" s="1" customFormat="1" ht="21.75" customHeight="1">
      <c r="B65" s="31"/>
      <c r="I65" s="97"/>
      <c r="L65" s="31"/>
    </row>
    <row r="66" spans="2:65" s="1" customFormat="1" ht="6.95" customHeight="1">
      <c r="B66" s="31"/>
      <c r="I66" s="97"/>
      <c r="L66" s="31"/>
    </row>
    <row r="67" spans="2:65" s="1" customFormat="1" ht="29.25" customHeight="1">
      <c r="B67" s="31"/>
      <c r="C67" s="118" t="s">
        <v>134</v>
      </c>
      <c r="I67" s="97"/>
      <c r="J67" s="129">
        <f>ROUND(J68 + J69 + J70 + J71 + J72 + J73,2)</f>
        <v>0</v>
      </c>
      <c r="L67" s="31"/>
      <c r="N67" s="130" t="s">
        <v>43</v>
      </c>
    </row>
    <row r="68" spans="2:65" s="1" customFormat="1" ht="18" customHeight="1">
      <c r="B68" s="131"/>
      <c r="C68" s="97"/>
      <c r="D68" s="242" t="s">
        <v>135</v>
      </c>
      <c r="E68" s="256"/>
      <c r="F68" s="256"/>
      <c r="G68" s="97"/>
      <c r="H68" s="97"/>
      <c r="I68" s="97"/>
      <c r="J68" s="84">
        <v>0</v>
      </c>
      <c r="K68" s="97"/>
      <c r="L68" s="131"/>
      <c r="M68" s="97"/>
      <c r="N68" s="133" t="s">
        <v>44</v>
      </c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  <c r="AH68" s="97"/>
      <c r="AI68" s="97"/>
      <c r="AJ68" s="97"/>
      <c r="AK68" s="97"/>
      <c r="AL68" s="97"/>
      <c r="AM68" s="97"/>
      <c r="AN68" s="97"/>
      <c r="AO68" s="97"/>
      <c r="AP68" s="97"/>
      <c r="AQ68" s="97"/>
      <c r="AR68" s="97"/>
      <c r="AS68" s="97"/>
      <c r="AT68" s="97"/>
      <c r="AU68" s="97"/>
      <c r="AV68" s="97"/>
      <c r="AW68" s="97"/>
      <c r="AX68" s="97"/>
      <c r="AY68" s="134" t="s">
        <v>136</v>
      </c>
      <c r="AZ68" s="97"/>
      <c r="BA68" s="97"/>
      <c r="BB68" s="97"/>
      <c r="BC68" s="97"/>
      <c r="BD68" s="97"/>
      <c r="BE68" s="135">
        <f t="shared" ref="BE68:BE73" si="0">IF(N68="základní",J68,0)</f>
        <v>0</v>
      </c>
      <c r="BF68" s="135">
        <f t="shared" ref="BF68:BF73" si="1">IF(N68="snížená",J68,0)</f>
        <v>0</v>
      </c>
      <c r="BG68" s="135">
        <f t="shared" ref="BG68:BG73" si="2">IF(N68="zákl. přenesená",J68,0)</f>
        <v>0</v>
      </c>
      <c r="BH68" s="135">
        <f t="shared" ref="BH68:BH73" si="3">IF(N68="sníž. přenesená",J68,0)</f>
        <v>0</v>
      </c>
      <c r="BI68" s="135">
        <f t="shared" ref="BI68:BI73" si="4">IF(N68="nulová",J68,0)</f>
        <v>0</v>
      </c>
      <c r="BJ68" s="134" t="s">
        <v>21</v>
      </c>
      <c r="BK68" s="97"/>
      <c r="BL68" s="97"/>
      <c r="BM68" s="97"/>
    </row>
    <row r="69" spans="2:65" s="1" customFormat="1" ht="18" customHeight="1">
      <c r="B69" s="131"/>
      <c r="C69" s="97"/>
      <c r="D69" s="242" t="s">
        <v>137</v>
      </c>
      <c r="E69" s="256"/>
      <c r="F69" s="256"/>
      <c r="G69" s="97"/>
      <c r="H69" s="97"/>
      <c r="I69" s="97"/>
      <c r="J69" s="84">
        <v>0</v>
      </c>
      <c r="K69" s="97"/>
      <c r="L69" s="131"/>
      <c r="M69" s="97"/>
      <c r="N69" s="133" t="s">
        <v>44</v>
      </c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  <c r="AH69" s="97"/>
      <c r="AI69" s="97"/>
      <c r="AJ69" s="97"/>
      <c r="AK69" s="97"/>
      <c r="AL69" s="97"/>
      <c r="AM69" s="97"/>
      <c r="AN69" s="97"/>
      <c r="AO69" s="97"/>
      <c r="AP69" s="97"/>
      <c r="AQ69" s="97"/>
      <c r="AR69" s="97"/>
      <c r="AS69" s="97"/>
      <c r="AT69" s="97"/>
      <c r="AU69" s="97"/>
      <c r="AV69" s="97"/>
      <c r="AW69" s="97"/>
      <c r="AX69" s="97"/>
      <c r="AY69" s="134" t="s">
        <v>136</v>
      </c>
      <c r="AZ69" s="97"/>
      <c r="BA69" s="97"/>
      <c r="BB69" s="97"/>
      <c r="BC69" s="97"/>
      <c r="BD69" s="97"/>
      <c r="BE69" s="135">
        <f t="shared" si="0"/>
        <v>0</v>
      </c>
      <c r="BF69" s="135">
        <f t="shared" si="1"/>
        <v>0</v>
      </c>
      <c r="BG69" s="135">
        <f t="shared" si="2"/>
        <v>0</v>
      </c>
      <c r="BH69" s="135">
        <f t="shared" si="3"/>
        <v>0</v>
      </c>
      <c r="BI69" s="135">
        <f t="shared" si="4"/>
        <v>0</v>
      </c>
      <c r="BJ69" s="134" t="s">
        <v>21</v>
      </c>
      <c r="BK69" s="97"/>
      <c r="BL69" s="97"/>
      <c r="BM69" s="97"/>
    </row>
    <row r="70" spans="2:65" s="1" customFormat="1" ht="18" customHeight="1">
      <c r="B70" s="131"/>
      <c r="C70" s="97"/>
      <c r="D70" s="242" t="s">
        <v>138</v>
      </c>
      <c r="E70" s="256"/>
      <c r="F70" s="256"/>
      <c r="G70" s="97"/>
      <c r="H70" s="97"/>
      <c r="I70" s="97"/>
      <c r="J70" s="84">
        <v>0</v>
      </c>
      <c r="K70" s="97"/>
      <c r="L70" s="131"/>
      <c r="M70" s="97"/>
      <c r="N70" s="133" t="s">
        <v>44</v>
      </c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97"/>
      <c r="AJ70" s="97"/>
      <c r="AK70" s="97"/>
      <c r="AL70" s="97"/>
      <c r="AM70" s="97"/>
      <c r="AN70" s="97"/>
      <c r="AO70" s="97"/>
      <c r="AP70" s="97"/>
      <c r="AQ70" s="97"/>
      <c r="AR70" s="97"/>
      <c r="AS70" s="97"/>
      <c r="AT70" s="97"/>
      <c r="AU70" s="97"/>
      <c r="AV70" s="97"/>
      <c r="AW70" s="97"/>
      <c r="AX70" s="97"/>
      <c r="AY70" s="134" t="s">
        <v>136</v>
      </c>
      <c r="AZ70" s="97"/>
      <c r="BA70" s="97"/>
      <c r="BB70" s="97"/>
      <c r="BC70" s="97"/>
      <c r="BD70" s="97"/>
      <c r="BE70" s="135">
        <f t="shared" si="0"/>
        <v>0</v>
      </c>
      <c r="BF70" s="135">
        <f t="shared" si="1"/>
        <v>0</v>
      </c>
      <c r="BG70" s="135">
        <f t="shared" si="2"/>
        <v>0</v>
      </c>
      <c r="BH70" s="135">
        <f t="shared" si="3"/>
        <v>0</v>
      </c>
      <c r="BI70" s="135">
        <f t="shared" si="4"/>
        <v>0</v>
      </c>
      <c r="BJ70" s="134" t="s">
        <v>21</v>
      </c>
      <c r="BK70" s="97"/>
      <c r="BL70" s="97"/>
      <c r="BM70" s="97"/>
    </row>
    <row r="71" spans="2:65" s="1" customFormat="1" ht="18" customHeight="1">
      <c r="B71" s="131"/>
      <c r="C71" s="97"/>
      <c r="D71" s="242" t="s">
        <v>139</v>
      </c>
      <c r="E71" s="256"/>
      <c r="F71" s="256"/>
      <c r="G71" s="97"/>
      <c r="H71" s="97"/>
      <c r="I71" s="97"/>
      <c r="J71" s="84">
        <v>0</v>
      </c>
      <c r="K71" s="97"/>
      <c r="L71" s="131"/>
      <c r="M71" s="97"/>
      <c r="N71" s="133" t="s">
        <v>44</v>
      </c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  <c r="AH71" s="97"/>
      <c r="AI71" s="97"/>
      <c r="AJ71" s="97"/>
      <c r="AK71" s="97"/>
      <c r="AL71" s="97"/>
      <c r="AM71" s="97"/>
      <c r="AN71" s="97"/>
      <c r="AO71" s="97"/>
      <c r="AP71" s="97"/>
      <c r="AQ71" s="97"/>
      <c r="AR71" s="97"/>
      <c r="AS71" s="97"/>
      <c r="AT71" s="97"/>
      <c r="AU71" s="97"/>
      <c r="AV71" s="97"/>
      <c r="AW71" s="97"/>
      <c r="AX71" s="97"/>
      <c r="AY71" s="134" t="s">
        <v>136</v>
      </c>
      <c r="AZ71" s="97"/>
      <c r="BA71" s="97"/>
      <c r="BB71" s="97"/>
      <c r="BC71" s="97"/>
      <c r="BD71" s="97"/>
      <c r="BE71" s="135">
        <f t="shared" si="0"/>
        <v>0</v>
      </c>
      <c r="BF71" s="135">
        <f t="shared" si="1"/>
        <v>0</v>
      </c>
      <c r="BG71" s="135">
        <f t="shared" si="2"/>
        <v>0</v>
      </c>
      <c r="BH71" s="135">
        <f t="shared" si="3"/>
        <v>0</v>
      </c>
      <c r="BI71" s="135">
        <f t="shared" si="4"/>
        <v>0</v>
      </c>
      <c r="BJ71" s="134" t="s">
        <v>21</v>
      </c>
      <c r="BK71" s="97"/>
      <c r="BL71" s="97"/>
      <c r="BM71" s="97"/>
    </row>
    <row r="72" spans="2:65" s="1" customFormat="1" ht="18" customHeight="1">
      <c r="B72" s="131"/>
      <c r="C72" s="97"/>
      <c r="D72" s="242" t="s">
        <v>140</v>
      </c>
      <c r="E72" s="256"/>
      <c r="F72" s="256"/>
      <c r="G72" s="97"/>
      <c r="H72" s="97"/>
      <c r="I72" s="97"/>
      <c r="J72" s="84">
        <v>0</v>
      </c>
      <c r="K72" s="97"/>
      <c r="L72" s="131"/>
      <c r="M72" s="97"/>
      <c r="N72" s="133" t="s">
        <v>44</v>
      </c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7"/>
      <c r="AK72" s="97"/>
      <c r="AL72" s="97"/>
      <c r="AM72" s="97"/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134" t="s">
        <v>136</v>
      </c>
      <c r="AZ72" s="97"/>
      <c r="BA72" s="97"/>
      <c r="BB72" s="97"/>
      <c r="BC72" s="97"/>
      <c r="BD72" s="97"/>
      <c r="BE72" s="135">
        <f t="shared" si="0"/>
        <v>0</v>
      </c>
      <c r="BF72" s="135">
        <f t="shared" si="1"/>
        <v>0</v>
      </c>
      <c r="BG72" s="135">
        <f t="shared" si="2"/>
        <v>0</v>
      </c>
      <c r="BH72" s="135">
        <f t="shared" si="3"/>
        <v>0</v>
      </c>
      <c r="BI72" s="135">
        <f t="shared" si="4"/>
        <v>0</v>
      </c>
      <c r="BJ72" s="134" t="s">
        <v>21</v>
      </c>
      <c r="BK72" s="97"/>
      <c r="BL72" s="97"/>
      <c r="BM72" s="97"/>
    </row>
    <row r="73" spans="2:65" s="1" customFormat="1" ht="18" customHeight="1">
      <c r="B73" s="131"/>
      <c r="C73" s="97"/>
      <c r="D73" s="132" t="s">
        <v>141</v>
      </c>
      <c r="E73" s="97"/>
      <c r="F73" s="97"/>
      <c r="G73" s="97"/>
      <c r="H73" s="97"/>
      <c r="I73" s="97"/>
      <c r="J73" s="84">
        <f>ROUND(J30*T73,2)</f>
        <v>0</v>
      </c>
      <c r="K73" s="97"/>
      <c r="L73" s="131"/>
      <c r="M73" s="97"/>
      <c r="N73" s="133" t="s">
        <v>44</v>
      </c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  <c r="AH73" s="97"/>
      <c r="AI73" s="97"/>
      <c r="AJ73" s="97"/>
      <c r="AK73" s="97"/>
      <c r="AL73" s="97"/>
      <c r="AM73" s="97"/>
      <c r="AN73" s="97"/>
      <c r="AO73" s="97"/>
      <c r="AP73" s="97"/>
      <c r="AQ73" s="97"/>
      <c r="AR73" s="97"/>
      <c r="AS73" s="97"/>
      <c r="AT73" s="97"/>
      <c r="AU73" s="97"/>
      <c r="AV73" s="97"/>
      <c r="AW73" s="97"/>
      <c r="AX73" s="97"/>
      <c r="AY73" s="134" t="s">
        <v>142</v>
      </c>
      <c r="AZ73" s="97"/>
      <c r="BA73" s="97"/>
      <c r="BB73" s="97"/>
      <c r="BC73" s="97"/>
      <c r="BD73" s="97"/>
      <c r="BE73" s="135">
        <f t="shared" si="0"/>
        <v>0</v>
      </c>
      <c r="BF73" s="135">
        <f t="shared" si="1"/>
        <v>0</v>
      </c>
      <c r="BG73" s="135">
        <f t="shared" si="2"/>
        <v>0</v>
      </c>
      <c r="BH73" s="135">
        <f t="shared" si="3"/>
        <v>0</v>
      </c>
      <c r="BI73" s="135">
        <f t="shared" si="4"/>
        <v>0</v>
      </c>
      <c r="BJ73" s="134" t="s">
        <v>21</v>
      </c>
      <c r="BK73" s="97"/>
      <c r="BL73" s="97"/>
      <c r="BM73" s="97"/>
    </row>
    <row r="74" spans="2:65" s="1" customFormat="1" ht="11.25">
      <c r="B74" s="31"/>
      <c r="I74" s="97"/>
      <c r="L74" s="31"/>
    </row>
    <row r="75" spans="2:65" s="1" customFormat="1" ht="29.25" customHeight="1">
      <c r="B75" s="31"/>
      <c r="C75" s="92" t="s">
        <v>121</v>
      </c>
      <c r="D75" s="93"/>
      <c r="E75" s="93"/>
      <c r="F75" s="93"/>
      <c r="G75" s="93"/>
      <c r="H75" s="93"/>
      <c r="I75" s="116"/>
      <c r="J75" s="94">
        <f>ROUND(J61+J67,2)</f>
        <v>0</v>
      </c>
      <c r="K75" s="93"/>
      <c r="L75" s="31"/>
    </row>
    <row r="76" spans="2:65" s="1" customFormat="1" ht="6.95" customHeight="1">
      <c r="B76" s="40"/>
      <c r="C76" s="41"/>
      <c r="D76" s="41"/>
      <c r="E76" s="41"/>
      <c r="F76" s="41"/>
      <c r="G76" s="41"/>
      <c r="H76" s="41"/>
      <c r="I76" s="113"/>
      <c r="J76" s="41"/>
      <c r="K76" s="41"/>
      <c r="L76" s="31"/>
    </row>
    <row r="80" spans="2:65" s="1" customFormat="1" ht="6.95" customHeight="1">
      <c r="B80" s="42"/>
      <c r="C80" s="43"/>
      <c r="D80" s="43"/>
      <c r="E80" s="43"/>
      <c r="F80" s="43"/>
      <c r="G80" s="43"/>
      <c r="H80" s="43"/>
      <c r="I80" s="114"/>
      <c r="J80" s="43"/>
      <c r="K80" s="43"/>
      <c r="L80" s="31"/>
    </row>
    <row r="81" spans="2:63" s="1" customFormat="1" ht="24.95" customHeight="1">
      <c r="B81" s="31"/>
      <c r="C81" s="19" t="s">
        <v>143</v>
      </c>
      <c r="I81" s="97"/>
      <c r="L81" s="31"/>
    </row>
    <row r="82" spans="2:63" s="1" customFormat="1" ht="6.95" customHeight="1">
      <c r="B82" s="31"/>
      <c r="I82" s="97"/>
      <c r="L82" s="31"/>
    </row>
    <row r="83" spans="2:63" s="1" customFormat="1" ht="12" customHeight="1">
      <c r="B83" s="31"/>
      <c r="C83" s="24" t="s">
        <v>16</v>
      </c>
      <c r="I83" s="97"/>
      <c r="L83" s="31"/>
    </row>
    <row r="84" spans="2:63" s="1" customFormat="1" ht="16.5" customHeight="1">
      <c r="B84" s="31"/>
      <c r="E84" s="253" t="str">
        <f>E7</f>
        <v>PP-Sběrné středisko odpadů Sochorova</v>
      </c>
      <c r="F84" s="254"/>
      <c r="G84" s="254"/>
      <c r="H84" s="254"/>
      <c r="I84" s="97"/>
      <c r="L84" s="31"/>
    </row>
    <row r="85" spans="2:63" s="1" customFormat="1" ht="12" customHeight="1">
      <c r="B85" s="31"/>
      <c r="C85" s="24" t="s">
        <v>123</v>
      </c>
      <c r="I85" s="97"/>
      <c r="L85" s="31"/>
    </row>
    <row r="86" spans="2:63" s="1" customFormat="1" ht="16.5" customHeight="1">
      <c r="B86" s="31"/>
      <c r="E86" s="225" t="str">
        <f>E9</f>
        <v>SO 01 - HTU</v>
      </c>
      <c r="F86" s="224"/>
      <c r="G86" s="224"/>
      <c r="H86" s="224"/>
      <c r="I86" s="97"/>
      <c r="L86" s="31"/>
    </row>
    <row r="87" spans="2:63" s="1" customFormat="1" ht="6.95" customHeight="1">
      <c r="B87" s="31"/>
      <c r="I87" s="97"/>
      <c r="L87" s="31"/>
    </row>
    <row r="88" spans="2:63" s="1" customFormat="1" ht="12" customHeight="1">
      <c r="B88" s="31"/>
      <c r="C88" s="24" t="s">
        <v>22</v>
      </c>
      <c r="F88" s="15" t="str">
        <f>F12</f>
        <v xml:space="preserve"> </v>
      </c>
      <c r="I88" s="98" t="s">
        <v>24</v>
      </c>
      <c r="J88" s="47" t="str">
        <f>IF(J12="","",J12)</f>
        <v>10. 10. 2019</v>
      </c>
      <c r="L88" s="31"/>
    </row>
    <row r="89" spans="2:63" s="1" customFormat="1" ht="6.95" customHeight="1">
      <c r="B89" s="31"/>
      <c r="I89" s="97"/>
      <c r="L89" s="31"/>
    </row>
    <row r="90" spans="2:63" s="1" customFormat="1" ht="13.7" customHeight="1">
      <c r="B90" s="31"/>
      <c r="C90" s="24" t="s">
        <v>28</v>
      </c>
      <c r="F90" s="15" t="str">
        <f>E15</f>
        <v xml:space="preserve"> </v>
      </c>
      <c r="I90" s="98" t="s">
        <v>33</v>
      </c>
      <c r="J90" s="27" t="str">
        <f>E21</f>
        <v xml:space="preserve"> </v>
      </c>
      <c r="L90" s="31"/>
    </row>
    <row r="91" spans="2:63" s="1" customFormat="1" ht="13.7" customHeight="1">
      <c r="B91" s="31"/>
      <c r="C91" s="24" t="s">
        <v>31</v>
      </c>
      <c r="F91" s="15" t="str">
        <f>IF(E18="","",E18)</f>
        <v>Vyplň údaj</v>
      </c>
      <c r="I91" s="98" t="s">
        <v>35</v>
      </c>
      <c r="J91" s="27" t="str">
        <f>E24</f>
        <v xml:space="preserve"> </v>
      </c>
      <c r="L91" s="31"/>
    </row>
    <row r="92" spans="2:63" s="1" customFormat="1" ht="10.35" customHeight="1">
      <c r="B92" s="31"/>
      <c r="I92" s="97"/>
      <c r="L92" s="31"/>
    </row>
    <row r="93" spans="2:63" s="9" customFormat="1" ht="29.25" customHeight="1">
      <c r="B93" s="136"/>
      <c r="C93" s="137" t="s">
        <v>144</v>
      </c>
      <c r="D93" s="138" t="s">
        <v>58</v>
      </c>
      <c r="E93" s="138" t="s">
        <v>54</v>
      </c>
      <c r="F93" s="138" t="s">
        <v>55</v>
      </c>
      <c r="G93" s="138" t="s">
        <v>145</v>
      </c>
      <c r="H93" s="138" t="s">
        <v>146</v>
      </c>
      <c r="I93" s="139" t="s">
        <v>147</v>
      </c>
      <c r="J93" s="140" t="s">
        <v>128</v>
      </c>
      <c r="K93" s="141" t="s">
        <v>148</v>
      </c>
      <c r="L93" s="136"/>
      <c r="M93" s="54" t="s">
        <v>1</v>
      </c>
      <c r="N93" s="55" t="s">
        <v>43</v>
      </c>
      <c r="O93" s="55" t="s">
        <v>149</v>
      </c>
      <c r="P93" s="55" t="s">
        <v>150</v>
      </c>
      <c r="Q93" s="55" t="s">
        <v>151</v>
      </c>
      <c r="R93" s="55" t="s">
        <v>152</v>
      </c>
      <c r="S93" s="55" t="s">
        <v>153</v>
      </c>
      <c r="T93" s="56" t="s">
        <v>154</v>
      </c>
    </row>
    <row r="94" spans="2:63" s="1" customFormat="1" ht="22.9" customHeight="1">
      <c r="B94" s="31"/>
      <c r="C94" s="59" t="s">
        <v>155</v>
      </c>
      <c r="I94" s="97"/>
      <c r="J94" s="142">
        <f>BK94</f>
        <v>0</v>
      </c>
      <c r="L94" s="31"/>
      <c r="M94" s="57"/>
      <c r="N94" s="48"/>
      <c r="O94" s="48"/>
      <c r="P94" s="143">
        <f>P95</f>
        <v>0</v>
      </c>
      <c r="Q94" s="48"/>
      <c r="R94" s="143">
        <f>R95</f>
        <v>0</v>
      </c>
      <c r="S94" s="48"/>
      <c r="T94" s="144">
        <f>T95</f>
        <v>0</v>
      </c>
      <c r="AT94" s="15" t="s">
        <v>72</v>
      </c>
      <c r="AU94" s="15" t="s">
        <v>130</v>
      </c>
      <c r="BK94" s="145">
        <f>BK95</f>
        <v>0</v>
      </c>
    </row>
    <row r="95" spans="2:63" s="10" customFormat="1" ht="25.9" customHeight="1">
      <c r="B95" s="146"/>
      <c r="D95" s="147" t="s">
        <v>72</v>
      </c>
      <c r="E95" s="148" t="s">
        <v>156</v>
      </c>
      <c r="F95" s="148" t="s">
        <v>157</v>
      </c>
      <c r="I95" s="149"/>
      <c r="J95" s="150">
        <f>BK95</f>
        <v>0</v>
      </c>
      <c r="L95" s="146"/>
      <c r="M95" s="151"/>
      <c r="N95" s="152"/>
      <c r="O95" s="152"/>
      <c r="P95" s="153">
        <f>P96+P108</f>
        <v>0</v>
      </c>
      <c r="Q95" s="152"/>
      <c r="R95" s="153">
        <f>R96+R108</f>
        <v>0</v>
      </c>
      <c r="S95" s="152"/>
      <c r="T95" s="154">
        <f>T96+T108</f>
        <v>0</v>
      </c>
      <c r="AR95" s="147" t="s">
        <v>21</v>
      </c>
      <c r="AT95" s="155" t="s">
        <v>72</v>
      </c>
      <c r="AU95" s="155" t="s">
        <v>73</v>
      </c>
      <c r="AY95" s="147" t="s">
        <v>158</v>
      </c>
      <c r="BK95" s="156">
        <f>BK96+BK108</f>
        <v>0</v>
      </c>
    </row>
    <row r="96" spans="2:63" s="10" customFormat="1" ht="22.9" customHeight="1">
      <c r="B96" s="146"/>
      <c r="D96" s="147" t="s">
        <v>72</v>
      </c>
      <c r="E96" s="157" t="s">
        <v>21</v>
      </c>
      <c r="F96" s="157" t="s">
        <v>159</v>
      </c>
      <c r="I96" s="149"/>
      <c r="J96" s="158">
        <f>BK96</f>
        <v>0</v>
      </c>
      <c r="L96" s="146"/>
      <c r="M96" s="151"/>
      <c r="N96" s="152"/>
      <c r="O96" s="152"/>
      <c r="P96" s="153">
        <f>SUM(P97:P107)</f>
        <v>0</v>
      </c>
      <c r="Q96" s="152"/>
      <c r="R96" s="153">
        <f>SUM(R97:R107)</f>
        <v>0</v>
      </c>
      <c r="S96" s="152"/>
      <c r="T96" s="154">
        <f>SUM(T97:T107)</f>
        <v>0</v>
      </c>
      <c r="AR96" s="147" t="s">
        <v>21</v>
      </c>
      <c r="AT96" s="155" t="s">
        <v>72</v>
      </c>
      <c r="AU96" s="155" t="s">
        <v>21</v>
      </c>
      <c r="AY96" s="147" t="s">
        <v>158</v>
      </c>
      <c r="BK96" s="156">
        <f>SUM(BK97:BK107)</f>
        <v>0</v>
      </c>
    </row>
    <row r="97" spans="2:65" s="1" customFormat="1" ht="16.5" customHeight="1">
      <c r="B97" s="131"/>
      <c r="C97" s="159" t="s">
        <v>160</v>
      </c>
      <c r="D97" s="159" t="s">
        <v>161</v>
      </c>
      <c r="E97" s="160" t="s">
        <v>162</v>
      </c>
      <c r="F97" s="161" t="s">
        <v>163</v>
      </c>
      <c r="G97" s="162" t="s">
        <v>164</v>
      </c>
      <c r="H97" s="163">
        <v>1584</v>
      </c>
      <c r="I97" s="164"/>
      <c r="J97" s="165">
        <f>ROUND(I97*H97,2)</f>
        <v>0</v>
      </c>
      <c r="K97" s="161" t="s">
        <v>165</v>
      </c>
      <c r="L97" s="31"/>
      <c r="M97" s="166" t="s">
        <v>1</v>
      </c>
      <c r="N97" s="167" t="s">
        <v>44</v>
      </c>
      <c r="O97" s="50"/>
      <c r="P97" s="168">
        <f>O97*H97</f>
        <v>0</v>
      </c>
      <c r="Q97" s="168">
        <v>0</v>
      </c>
      <c r="R97" s="168">
        <f>Q97*H97</f>
        <v>0</v>
      </c>
      <c r="S97" s="168">
        <v>0</v>
      </c>
      <c r="T97" s="169">
        <f>S97*H97</f>
        <v>0</v>
      </c>
      <c r="AR97" s="15" t="s">
        <v>166</v>
      </c>
      <c r="AT97" s="15" t="s">
        <v>161</v>
      </c>
      <c r="AU97" s="15" t="s">
        <v>82</v>
      </c>
      <c r="AY97" s="15" t="s">
        <v>158</v>
      </c>
      <c r="BE97" s="88">
        <f>IF(N97="základní",J97,0)</f>
        <v>0</v>
      </c>
      <c r="BF97" s="88">
        <f>IF(N97="snížená",J97,0)</f>
        <v>0</v>
      </c>
      <c r="BG97" s="88">
        <f>IF(N97="zákl. přenesená",J97,0)</f>
        <v>0</v>
      </c>
      <c r="BH97" s="88">
        <f>IF(N97="sníž. přenesená",J97,0)</f>
        <v>0</v>
      </c>
      <c r="BI97" s="88">
        <f>IF(N97="nulová",J97,0)</f>
        <v>0</v>
      </c>
      <c r="BJ97" s="15" t="s">
        <v>21</v>
      </c>
      <c r="BK97" s="88">
        <f>ROUND(I97*H97,2)</f>
        <v>0</v>
      </c>
      <c r="BL97" s="15" t="s">
        <v>166</v>
      </c>
      <c r="BM97" s="15" t="s">
        <v>167</v>
      </c>
    </row>
    <row r="98" spans="2:65" s="1" customFormat="1" ht="16.5" customHeight="1">
      <c r="B98" s="131"/>
      <c r="C98" s="159" t="s">
        <v>166</v>
      </c>
      <c r="D98" s="159" t="s">
        <v>161</v>
      </c>
      <c r="E98" s="160" t="s">
        <v>168</v>
      </c>
      <c r="F98" s="161" t="s">
        <v>169</v>
      </c>
      <c r="G98" s="162" t="s">
        <v>170</v>
      </c>
      <c r="H98" s="163">
        <v>475.2</v>
      </c>
      <c r="I98" s="164"/>
      <c r="J98" s="165">
        <f>ROUND(I98*H98,2)</f>
        <v>0</v>
      </c>
      <c r="K98" s="161" t="s">
        <v>171</v>
      </c>
      <c r="L98" s="31"/>
      <c r="M98" s="166" t="s">
        <v>1</v>
      </c>
      <c r="N98" s="167" t="s">
        <v>44</v>
      </c>
      <c r="O98" s="50"/>
      <c r="P98" s="168">
        <f>O98*H98</f>
        <v>0</v>
      </c>
      <c r="Q98" s="168">
        <v>0</v>
      </c>
      <c r="R98" s="168">
        <f>Q98*H98</f>
        <v>0</v>
      </c>
      <c r="S98" s="168">
        <v>0</v>
      </c>
      <c r="T98" s="169">
        <f>S98*H98</f>
        <v>0</v>
      </c>
      <c r="AR98" s="15" t="s">
        <v>166</v>
      </c>
      <c r="AT98" s="15" t="s">
        <v>161</v>
      </c>
      <c r="AU98" s="15" t="s">
        <v>82</v>
      </c>
      <c r="AY98" s="15" t="s">
        <v>158</v>
      </c>
      <c r="BE98" s="88">
        <f>IF(N98="základní",J98,0)</f>
        <v>0</v>
      </c>
      <c r="BF98" s="88">
        <f>IF(N98="snížená",J98,0)</f>
        <v>0</v>
      </c>
      <c r="BG98" s="88">
        <f>IF(N98="zákl. přenesená",J98,0)</f>
        <v>0</v>
      </c>
      <c r="BH98" s="88">
        <f>IF(N98="sníž. přenesená",J98,0)</f>
        <v>0</v>
      </c>
      <c r="BI98" s="88">
        <f>IF(N98="nulová",J98,0)</f>
        <v>0</v>
      </c>
      <c r="BJ98" s="15" t="s">
        <v>21</v>
      </c>
      <c r="BK98" s="88">
        <f>ROUND(I98*H98,2)</f>
        <v>0</v>
      </c>
      <c r="BL98" s="15" t="s">
        <v>166</v>
      </c>
      <c r="BM98" s="15" t="s">
        <v>172</v>
      </c>
    </row>
    <row r="99" spans="2:65" s="11" customFormat="1" ht="11.25">
      <c r="B99" s="170"/>
      <c r="D99" s="171" t="s">
        <v>173</v>
      </c>
      <c r="E99" s="172" t="s">
        <v>1</v>
      </c>
      <c r="F99" s="173" t="s">
        <v>174</v>
      </c>
      <c r="H99" s="174">
        <v>475.2</v>
      </c>
      <c r="I99" s="175"/>
      <c r="L99" s="170"/>
      <c r="M99" s="176"/>
      <c r="N99" s="177"/>
      <c r="O99" s="177"/>
      <c r="P99" s="177"/>
      <c r="Q99" s="177"/>
      <c r="R99" s="177"/>
      <c r="S99" s="177"/>
      <c r="T99" s="178"/>
      <c r="AT99" s="172" t="s">
        <v>173</v>
      </c>
      <c r="AU99" s="172" t="s">
        <v>82</v>
      </c>
      <c r="AV99" s="11" t="s">
        <v>82</v>
      </c>
      <c r="AW99" s="11" t="s">
        <v>34</v>
      </c>
      <c r="AX99" s="11" t="s">
        <v>73</v>
      </c>
      <c r="AY99" s="172" t="s">
        <v>158</v>
      </c>
    </row>
    <row r="100" spans="2:65" s="1" customFormat="1" ht="16.5" customHeight="1">
      <c r="B100" s="131"/>
      <c r="C100" s="159" t="s">
        <v>175</v>
      </c>
      <c r="D100" s="159" t="s">
        <v>161</v>
      </c>
      <c r="E100" s="160" t="s">
        <v>176</v>
      </c>
      <c r="F100" s="161" t="s">
        <v>177</v>
      </c>
      <c r="G100" s="162" t="s">
        <v>170</v>
      </c>
      <c r="H100" s="163">
        <v>792</v>
      </c>
      <c r="I100" s="164"/>
      <c r="J100" s="165">
        <f>ROUND(I100*H100,2)</f>
        <v>0</v>
      </c>
      <c r="K100" s="161" t="s">
        <v>171</v>
      </c>
      <c r="L100" s="31"/>
      <c r="M100" s="166" t="s">
        <v>1</v>
      </c>
      <c r="N100" s="167" t="s">
        <v>44</v>
      </c>
      <c r="O100" s="50"/>
      <c r="P100" s="168">
        <f>O100*H100</f>
        <v>0</v>
      </c>
      <c r="Q100" s="168">
        <v>0</v>
      </c>
      <c r="R100" s="168">
        <f>Q100*H100</f>
        <v>0</v>
      </c>
      <c r="S100" s="168">
        <v>0</v>
      </c>
      <c r="T100" s="169">
        <f>S100*H100</f>
        <v>0</v>
      </c>
      <c r="AR100" s="15" t="s">
        <v>166</v>
      </c>
      <c r="AT100" s="15" t="s">
        <v>161</v>
      </c>
      <c r="AU100" s="15" t="s">
        <v>82</v>
      </c>
      <c r="AY100" s="15" t="s">
        <v>158</v>
      </c>
      <c r="BE100" s="88">
        <f>IF(N100="základní",J100,0)</f>
        <v>0</v>
      </c>
      <c r="BF100" s="88">
        <f>IF(N100="snížená",J100,0)</f>
        <v>0</v>
      </c>
      <c r="BG100" s="88">
        <f>IF(N100="zákl. přenesená",J100,0)</f>
        <v>0</v>
      </c>
      <c r="BH100" s="88">
        <f>IF(N100="sníž. přenesená",J100,0)</f>
        <v>0</v>
      </c>
      <c r="BI100" s="88">
        <f>IF(N100="nulová",J100,0)</f>
        <v>0</v>
      </c>
      <c r="BJ100" s="15" t="s">
        <v>21</v>
      </c>
      <c r="BK100" s="88">
        <f>ROUND(I100*H100,2)</f>
        <v>0</v>
      </c>
      <c r="BL100" s="15" t="s">
        <v>166</v>
      </c>
      <c r="BM100" s="15" t="s">
        <v>178</v>
      </c>
    </row>
    <row r="101" spans="2:65" s="11" customFormat="1" ht="11.25">
      <c r="B101" s="170"/>
      <c r="D101" s="171" t="s">
        <v>173</v>
      </c>
      <c r="E101" s="172" t="s">
        <v>1</v>
      </c>
      <c r="F101" s="173" t="s">
        <v>179</v>
      </c>
      <c r="H101" s="174">
        <v>792</v>
      </c>
      <c r="I101" s="175"/>
      <c r="L101" s="170"/>
      <c r="M101" s="176"/>
      <c r="N101" s="177"/>
      <c r="O101" s="177"/>
      <c r="P101" s="177"/>
      <c r="Q101" s="177"/>
      <c r="R101" s="177"/>
      <c r="S101" s="177"/>
      <c r="T101" s="178"/>
      <c r="AT101" s="172" t="s">
        <v>173</v>
      </c>
      <c r="AU101" s="172" t="s">
        <v>82</v>
      </c>
      <c r="AV101" s="11" t="s">
        <v>82</v>
      </c>
      <c r="AW101" s="11" t="s">
        <v>34</v>
      </c>
      <c r="AX101" s="11" t="s">
        <v>21</v>
      </c>
      <c r="AY101" s="172" t="s">
        <v>158</v>
      </c>
    </row>
    <row r="102" spans="2:65" s="1" customFormat="1" ht="16.5" customHeight="1">
      <c r="B102" s="131"/>
      <c r="C102" s="159" t="s">
        <v>180</v>
      </c>
      <c r="D102" s="159" t="s">
        <v>161</v>
      </c>
      <c r="E102" s="160" t="s">
        <v>181</v>
      </c>
      <c r="F102" s="161" t="s">
        <v>182</v>
      </c>
      <c r="G102" s="162" t="s">
        <v>170</v>
      </c>
      <c r="H102" s="163">
        <v>11880</v>
      </c>
      <c r="I102" s="164"/>
      <c r="J102" s="165">
        <f>ROUND(I102*H102,2)</f>
        <v>0</v>
      </c>
      <c r="K102" s="161" t="s">
        <v>171</v>
      </c>
      <c r="L102" s="31"/>
      <c r="M102" s="166" t="s">
        <v>1</v>
      </c>
      <c r="N102" s="167" t="s">
        <v>44</v>
      </c>
      <c r="O102" s="50"/>
      <c r="P102" s="168">
        <f>O102*H102</f>
        <v>0</v>
      </c>
      <c r="Q102" s="168">
        <v>0</v>
      </c>
      <c r="R102" s="168">
        <f>Q102*H102</f>
        <v>0</v>
      </c>
      <c r="S102" s="168">
        <v>0</v>
      </c>
      <c r="T102" s="169">
        <f>S102*H102</f>
        <v>0</v>
      </c>
      <c r="AR102" s="15" t="s">
        <v>166</v>
      </c>
      <c r="AT102" s="15" t="s">
        <v>161</v>
      </c>
      <c r="AU102" s="15" t="s">
        <v>82</v>
      </c>
      <c r="AY102" s="15" t="s">
        <v>158</v>
      </c>
      <c r="BE102" s="88">
        <f>IF(N102="základní",J102,0)</f>
        <v>0</v>
      </c>
      <c r="BF102" s="88">
        <f>IF(N102="snížená",J102,0)</f>
        <v>0</v>
      </c>
      <c r="BG102" s="88">
        <f>IF(N102="zákl. přenesená",J102,0)</f>
        <v>0</v>
      </c>
      <c r="BH102" s="88">
        <f>IF(N102="sníž. přenesená",J102,0)</f>
        <v>0</v>
      </c>
      <c r="BI102" s="88">
        <f>IF(N102="nulová",J102,0)</f>
        <v>0</v>
      </c>
      <c r="BJ102" s="15" t="s">
        <v>21</v>
      </c>
      <c r="BK102" s="88">
        <f>ROUND(I102*H102,2)</f>
        <v>0</v>
      </c>
      <c r="BL102" s="15" t="s">
        <v>166</v>
      </c>
      <c r="BM102" s="15" t="s">
        <v>183</v>
      </c>
    </row>
    <row r="103" spans="2:65" s="11" customFormat="1" ht="11.25">
      <c r="B103" s="170"/>
      <c r="D103" s="171" t="s">
        <v>173</v>
      </c>
      <c r="E103" s="172" t="s">
        <v>1</v>
      </c>
      <c r="F103" s="173" t="s">
        <v>184</v>
      </c>
      <c r="H103" s="174">
        <v>11880</v>
      </c>
      <c r="I103" s="175"/>
      <c r="L103" s="170"/>
      <c r="M103" s="176"/>
      <c r="N103" s="177"/>
      <c r="O103" s="177"/>
      <c r="P103" s="177"/>
      <c r="Q103" s="177"/>
      <c r="R103" s="177"/>
      <c r="S103" s="177"/>
      <c r="T103" s="178"/>
      <c r="AT103" s="172" t="s">
        <v>173</v>
      </c>
      <c r="AU103" s="172" t="s">
        <v>82</v>
      </c>
      <c r="AV103" s="11" t="s">
        <v>82</v>
      </c>
      <c r="AW103" s="11" t="s">
        <v>34</v>
      </c>
      <c r="AX103" s="11" t="s">
        <v>21</v>
      </c>
      <c r="AY103" s="172" t="s">
        <v>158</v>
      </c>
    </row>
    <row r="104" spans="2:65" s="1" customFormat="1" ht="16.5" customHeight="1">
      <c r="B104" s="131"/>
      <c r="C104" s="159" t="s">
        <v>185</v>
      </c>
      <c r="D104" s="159" t="s">
        <v>161</v>
      </c>
      <c r="E104" s="160" t="s">
        <v>186</v>
      </c>
      <c r="F104" s="161" t="s">
        <v>187</v>
      </c>
      <c r="G104" s="162" t="s">
        <v>170</v>
      </c>
      <c r="H104" s="163">
        <v>792</v>
      </c>
      <c r="I104" s="164"/>
      <c r="J104" s="165">
        <f>ROUND(I104*H104,2)</f>
        <v>0</v>
      </c>
      <c r="K104" s="161" t="s">
        <v>171</v>
      </c>
      <c r="L104" s="31"/>
      <c r="M104" s="166" t="s">
        <v>1</v>
      </c>
      <c r="N104" s="167" t="s">
        <v>44</v>
      </c>
      <c r="O104" s="50"/>
      <c r="P104" s="168">
        <f>O104*H104</f>
        <v>0</v>
      </c>
      <c r="Q104" s="168">
        <v>0</v>
      </c>
      <c r="R104" s="168">
        <f>Q104*H104</f>
        <v>0</v>
      </c>
      <c r="S104" s="168">
        <v>0</v>
      </c>
      <c r="T104" s="169">
        <f>S104*H104</f>
        <v>0</v>
      </c>
      <c r="AR104" s="15" t="s">
        <v>166</v>
      </c>
      <c r="AT104" s="15" t="s">
        <v>161</v>
      </c>
      <c r="AU104" s="15" t="s">
        <v>82</v>
      </c>
      <c r="AY104" s="15" t="s">
        <v>158</v>
      </c>
      <c r="BE104" s="88">
        <f>IF(N104="základní",J104,0)</f>
        <v>0</v>
      </c>
      <c r="BF104" s="88">
        <f>IF(N104="snížená",J104,0)</f>
        <v>0</v>
      </c>
      <c r="BG104" s="88">
        <f>IF(N104="zákl. přenesená",J104,0)</f>
        <v>0</v>
      </c>
      <c r="BH104" s="88">
        <f>IF(N104="sníž. přenesená",J104,0)</f>
        <v>0</v>
      </c>
      <c r="BI104" s="88">
        <f>IF(N104="nulová",J104,0)</f>
        <v>0</v>
      </c>
      <c r="BJ104" s="15" t="s">
        <v>21</v>
      </c>
      <c r="BK104" s="88">
        <f>ROUND(I104*H104,2)</f>
        <v>0</v>
      </c>
      <c r="BL104" s="15" t="s">
        <v>166</v>
      </c>
      <c r="BM104" s="15" t="s">
        <v>188</v>
      </c>
    </row>
    <row r="105" spans="2:65" s="1" customFormat="1" ht="16.5" customHeight="1">
      <c r="B105" s="131"/>
      <c r="C105" s="159" t="s">
        <v>189</v>
      </c>
      <c r="D105" s="159" t="s">
        <v>161</v>
      </c>
      <c r="E105" s="160" t="s">
        <v>190</v>
      </c>
      <c r="F105" s="161" t="s">
        <v>191</v>
      </c>
      <c r="G105" s="162" t="s">
        <v>170</v>
      </c>
      <c r="H105" s="163">
        <v>792</v>
      </c>
      <c r="I105" s="164"/>
      <c r="J105" s="165">
        <f>ROUND(I105*H105,2)</f>
        <v>0</v>
      </c>
      <c r="K105" s="161" t="s">
        <v>171</v>
      </c>
      <c r="L105" s="31"/>
      <c r="M105" s="166" t="s">
        <v>1</v>
      </c>
      <c r="N105" s="167" t="s">
        <v>44</v>
      </c>
      <c r="O105" s="50"/>
      <c r="P105" s="168">
        <f>O105*H105</f>
        <v>0</v>
      </c>
      <c r="Q105" s="168">
        <v>0</v>
      </c>
      <c r="R105" s="168">
        <f>Q105*H105</f>
        <v>0</v>
      </c>
      <c r="S105" s="168">
        <v>0</v>
      </c>
      <c r="T105" s="169">
        <f>S105*H105</f>
        <v>0</v>
      </c>
      <c r="AR105" s="15" t="s">
        <v>166</v>
      </c>
      <c r="AT105" s="15" t="s">
        <v>161</v>
      </c>
      <c r="AU105" s="15" t="s">
        <v>82</v>
      </c>
      <c r="AY105" s="15" t="s">
        <v>158</v>
      </c>
      <c r="BE105" s="88">
        <f>IF(N105="základní",J105,0)</f>
        <v>0</v>
      </c>
      <c r="BF105" s="88">
        <f>IF(N105="snížená",J105,0)</f>
        <v>0</v>
      </c>
      <c r="BG105" s="88">
        <f>IF(N105="zákl. přenesená",J105,0)</f>
        <v>0</v>
      </c>
      <c r="BH105" s="88">
        <f>IF(N105="sníž. přenesená",J105,0)</f>
        <v>0</v>
      </c>
      <c r="BI105" s="88">
        <f>IF(N105="nulová",J105,0)</f>
        <v>0</v>
      </c>
      <c r="BJ105" s="15" t="s">
        <v>21</v>
      </c>
      <c r="BK105" s="88">
        <f>ROUND(I105*H105,2)</f>
        <v>0</v>
      </c>
      <c r="BL105" s="15" t="s">
        <v>166</v>
      </c>
      <c r="BM105" s="15" t="s">
        <v>192</v>
      </c>
    </row>
    <row r="106" spans="2:65" s="1" customFormat="1" ht="16.5" customHeight="1">
      <c r="B106" s="131"/>
      <c r="C106" s="159" t="s">
        <v>8</v>
      </c>
      <c r="D106" s="159" t="s">
        <v>161</v>
      </c>
      <c r="E106" s="160" t="s">
        <v>193</v>
      </c>
      <c r="F106" s="161" t="s">
        <v>194</v>
      </c>
      <c r="G106" s="162" t="s">
        <v>195</v>
      </c>
      <c r="H106" s="163">
        <v>1425.6</v>
      </c>
      <c r="I106" s="164"/>
      <c r="J106" s="165">
        <f>ROUND(I106*H106,2)</f>
        <v>0</v>
      </c>
      <c r="K106" s="161" t="s">
        <v>171</v>
      </c>
      <c r="L106" s="31"/>
      <c r="M106" s="166" t="s">
        <v>1</v>
      </c>
      <c r="N106" s="167" t="s">
        <v>44</v>
      </c>
      <c r="O106" s="50"/>
      <c r="P106" s="168">
        <f>O106*H106</f>
        <v>0</v>
      </c>
      <c r="Q106" s="168">
        <v>0</v>
      </c>
      <c r="R106" s="168">
        <f>Q106*H106</f>
        <v>0</v>
      </c>
      <c r="S106" s="168">
        <v>0</v>
      </c>
      <c r="T106" s="169">
        <f>S106*H106</f>
        <v>0</v>
      </c>
      <c r="AR106" s="15" t="s">
        <v>166</v>
      </c>
      <c r="AT106" s="15" t="s">
        <v>161</v>
      </c>
      <c r="AU106" s="15" t="s">
        <v>82</v>
      </c>
      <c r="AY106" s="15" t="s">
        <v>158</v>
      </c>
      <c r="BE106" s="88">
        <f>IF(N106="základní",J106,0)</f>
        <v>0</v>
      </c>
      <c r="BF106" s="88">
        <f>IF(N106="snížená",J106,0)</f>
        <v>0</v>
      </c>
      <c r="BG106" s="88">
        <f>IF(N106="zákl. přenesená",J106,0)</f>
        <v>0</v>
      </c>
      <c r="BH106" s="88">
        <f>IF(N106="sníž. přenesená",J106,0)</f>
        <v>0</v>
      </c>
      <c r="BI106" s="88">
        <f>IF(N106="nulová",J106,0)</f>
        <v>0</v>
      </c>
      <c r="BJ106" s="15" t="s">
        <v>21</v>
      </c>
      <c r="BK106" s="88">
        <f>ROUND(I106*H106,2)</f>
        <v>0</v>
      </c>
      <c r="BL106" s="15" t="s">
        <v>166</v>
      </c>
      <c r="BM106" s="15" t="s">
        <v>196</v>
      </c>
    </row>
    <row r="107" spans="2:65" s="11" customFormat="1" ht="11.25">
      <c r="B107" s="170"/>
      <c r="D107" s="171" t="s">
        <v>173</v>
      </c>
      <c r="E107" s="172" t="s">
        <v>1</v>
      </c>
      <c r="F107" s="173" t="s">
        <v>197</v>
      </c>
      <c r="H107" s="174">
        <v>1425.6</v>
      </c>
      <c r="I107" s="175"/>
      <c r="L107" s="170"/>
      <c r="M107" s="176"/>
      <c r="N107" s="177"/>
      <c r="O107" s="177"/>
      <c r="P107" s="177"/>
      <c r="Q107" s="177"/>
      <c r="R107" s="177"/>
      <c r="S107" s="177"/>
      <c r="T107" s="178"/>
      <c r="AT107" s="172" t="s">
        <v>173</v>
      </c>
      <c r="AU107" s="172" t="s">
        <v>82</v>
      </c>
      <c r="AV107" s="11" t="s">
        <v>82</v>
      </c>
      <c r="AW107" s="11" t="s">
        <v>34</v>
      </c>
      <c r="AX107" s="11" t="s">
        <v>21</v>
      </c>
      <c r="AY107" s="172" t="s">
        <v>158</v>
      </c>
    </row>
    <row r="108" spans="2:65" s="10" customFormat="1" ht="22.9" customHeight="1">
      <c r="B108" s="146"/>
      <c r="D108" s="147" t="s">
        <v>72</v>
      </c>
      <c r="E108" s="157" t="s">
        <v>198</v>
      </c>
      <c r="F108" s="157" t="s">
        <v>135</v>
      </c>
      <c r="I108" s="149"/>
      <c r="J108" s="158">
        <f>BK108</f>
        <v>0</v>
      </c>
      <c r="L108" s="146"/>
      <c r="M108" s="151"/>
      <c r="N108" s="152"/>
      <c r="O108" s="152"/>
      <c r="P108" s="153">
        <f>P109</f>
        <v>0</v>
      </c>
      <c r="Q108" s="152"/>
      <c r="R108" s="153">
        <f>R109</f>
        <v>0</v>
      </c>
      <c r="S108" s="152"/>
      <c r="T108" s="154">
        <f>T109</f>
        <v>0</v>
      </c>
      <c r="AR108" s="147" t="s">
        <v>199</v>
      </c>
      <c r="AT108" s="155" t="s">
        <v>72</v>
      </c>
      <c r="AU108" s="155" t="s">
        <v>21</v>
      </c>
      <c r="AY108" s="147" t="s">
        <v>158</v>
      </c>
      <c r="BK108" s="156">
        <f>BK109</f>
        <v>0</v>
      </c>
    </row>
    <row r="109" spans="2:65" s="1" customFormat="1" ht="16.5" customHeight="1">
      <c r="B109" s="131"/>
      <c r="C109" s="159" t="s">
        <v>200</v>
      </c>
      <c r="D109" s="159" t="s">
        <v>161</v>
      </c>
      <c r="E109" s="160" t="s">
        <v>201</v>
      </c>
      <c r="F109" s="161" t="s">
        <v>202</v>
      </c>
      <c r="G109" s="162" t="s">
        <v>203</v>
      </c>
      <c r="H109" s="163">
        <v>2.5000000000000001E-2</v>
      </c>
      <c r="I109" s="164"/>
      <c r="J109" s="165">
        <f>ROUND(I109*H109,2)</f>
        <v>0</v>
      </c>
      <c r="K109" s="161" t="s">
        <v>204</v>
      </c>
      <c r="L109" s="31"/>
      <c r="M109" s="179" t="s">
        <v>1</v>
      </c>
      <c r="N109" s="180" t="s">
        <v>44</v>
      </c>
      <c r="O109" s="181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AR109" s="15" t="s">
        <v>205</v>
      </c>
      <c r="AT109" s="15" t="s">
        <v>161</v>
      </c>
      <c r="AU109" s="15" t="s">
        <v>82</v>
      </c>
      <c r="AY109" s="15" t="s">
        <v>158</v>
      </c>
      <c r="BE109" s="88">
        <f>IF(N109="základní",J109,0)</f>
        <v>0</v>
      </c>
      <c r="BF109" s="88">
        <f>IF(N109="snížená",J109,0)</f>
        <v>0</v>
      </c>
      <c r="BG109" s="88">
        <f>IF(N109="zákl. přenesená",J109,0)</f>
        <v>0</v>
      </c>
      <c r="BH109" s="88">
        <f>IF(N109="sníž. přenesená",J109,0)</f>
        <v>0</v>
      </c>
      <c r="BI109" s="88">
        <f>IF(N109="nulová",J109,0)</f>
        <v>0</v>
      </c>
      <c r="BJ109" s="15" t="s">
        <v>21</v>
      </c>
      <c r="BK109" s="88">
        <f>ROUND(I109*H109,2)</f>
        <v>0</v>
      </c>
      <c r="BL109" s="15" t="s">
        <v>205</v>
      </c>
      <c r="BM109" s="15" t="s">
        <v>206</v>
      </c>
    </row>
    <row r="110" spans="2:65" s="1" customFormat="1" ht="6.95" customHeight="1">
      <c r="B110" s="40"/>
      <c r="C110" s="41"/>
      <c r="D110" s="41"/>
      <c r="E110" s="41"/>
      <c r="F110" s="41"/>
      <c r="G110" s="41"/>
      <c r="H110" s="41"/>
      <c r="I110" s="113"/>
      <c r="J110" s="41"/>
      <c r="K110" s="41"/>
      <c r="L110" s="31"/>
    </row>
  </sheetData>
  <autoFilter ref="C93:K109" xr:uid="{00000000-0009-0000-0000-000001000000}"/>
  <mergeCells count="14">
    <mergeCell ref="D72:F72"/>
    <mergeCell ref="E84:H84"/>
    <mergeCell ref="E86:H86"/>
    <mergeCell ref="L2:V2"/>
    <mergeCell ref="E52:H52"/>
    <mergeCell ref="D68:F68"/>
    <mergeCell ref="D69:F69"/>
    <mergeCell ref="D70:F70"/>
    <mergeCell ref="D71:F71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4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0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5" t="s">
        <v>85</v>
      </c>
    </row>
    <row r="3" spans="2:46" ht="6.95" customHeight="1">
      <c r="B3" s="16"/>
      <c r="C3" s="17"/>
      <c r="D3" s="17"/>
      <c r="E3" s="17"/>
      <c r="F3" s="17"/>
      <c r="G3" s="17"/>
      <c r="H3" s="17"/>
      <c r="I3" s="96"/>
      <c r="J3" s="17"/>
      <c r="K3" s="17"/>
      <c r="L3" s="18"/>
      <c r="AT3" s="15" t="s">
        <v>82</v>
      </c>
    </row>
    <row r="4" spans="2:46" ht="24.95" customHeight="1">
      <c r="B4" s="18"/>
      <c r="D4" s="19" t="s">
        <v>122</v>
      </c>
      <c r="L4" s="18"/>
      <c r="M4" s="20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4" t="s">
        <v>16</v>
      </c>
      <c r="L6" s="18"/>
    </row>
    <row r="7" spans="2:46" ht="16.5" customHeight="1">
      <c r="B7" s="18"/>
      <c r="E7" s="253" t="str">
        <f>'Rekapitulace stavby'!K6</f>
        <v>PP-Sběrné středisko odpadů Sochorova</v>
      </c>
      <c r="F7" s="254"/>
      <c r="G7" s="254"/>
      <c r="H7" s="254"/>
      <c r="L7" s="18"/>
    </row>
    <row r="8" spans="2:46" s="1" customFormat="1" ht="12" customHeight="1">
      <c r="B8" s="31"/>
      <c r="D8" s="24" t="s">
        <v>123</v>
      </c>
      <c r="I8" s="97"/>
      <c r="L8" s="31"/>
    </row>
    <row r="9" spans="2:46" s="1" customFormat="1" ht="36.950000000000003" customHeight="1">
      <c r="B9" s="31"/>
      <c r="E9" s="225" t="s">
        <v>207</v>
      </c>
      <c r="F9" s="224"/>
      <c r="G9" s="224"/>
      <c r="H9" s="224"/>
      <c r="I9" s="97"/>
      <c r="L9" s="31"/>
    </row>
    <row r="10" spans="2:46" s="1" customFormat="1" ht="11.25">
      <c r="B10" s="31"/>
      <c r="I10" s="97"/>
      <c r="L10" s="31"/>
    </row>
    <row r="11" spans="2:46" s="1" customFormat="1" ht="12" customHeight="1">
      <c r="B11" s="31"/>
      <c r="D11" s="24" t="s">
        <v>19</v>
      </c>
      <c r="F11" s="15" t="s">
        <v>1</v>
      </c>
      <c r="I11" s="98" t="s">
        <v>20</v>
      </c>
      <c r="J11" s="15" t="s">
        <v>1</v>
      </c>
      <c r="L11" s="31"/>
    </row>
    <row r="12" spans="2:46" s="1" customFormat="1" ht="12" customHeight="1">
      <c r="B12" s="31"/>
      <c r="D12" s="24" t="s">
        <v>22</v>
      </c>
      <c r="F12" s="15" t="s">
        <v>23</v>
      </c>
      <c r="I12" s="98" t="s">
        <v>24</v>
      </c>
      <c r="J12" s="47" t="str">
        <f>'Rekapitulace stavby'!AN8</f>
        <v>10. 10. 2019</v>
      </c>
      <c r="L12" s="31"/>
    </row>
    <row r="13" spans="2:46" s="1" customFormat="1" ht="10.9" customHeight="1">
      <c r="B13" s="31"/>
      <c r="I13" s="97"/>
      <c r="L13" s="31"/>
    </row>
    <row r="14" spans="2:46" s="1" customFormat="1" ht="12" customHeight="1">
      <c r="B14" s="31"/>
      <c r="D14" s="24" t="s">
        <v>28</v>
      </c>
      <c r="I14" s="98" t="s">
        <v>29</v>
      </c>
      <c r="J14" s="15" t="str">
        <f>IF('Rekapitulace stavby'!AN10="","",'Rekapitulace stavby'!AN10)</f>
        <v/>
      </c>
      <c r="L14" s="31"/>
    </row>
    <row r="15" spans="2:46" s="1" customFormat="1" ht="18" customHeight="1">
      <c r="B15" s="31"/>
      <c r="E15" s="15" t="str">
        <f>IF('Rekapitulace stavby'!E11="","",'Rekapitulace stavby'!E11)</f>
        <v xml:space="preserve"> </v>
      </c>
      <c r="I15" s="98" t="s">
        <v>30</v>
      </c>
      <c r="J15" s="15" t="str">
        <f>IF('Rekapitulace stavby'!AN11="","",'Rekapitulace stavby'!AN11)</f>
        <v/>
      </c>
      <c r="L15" s="31"/>
    </row>
    <row r="16" spans="2:46" s="1" customFormat="1" ht="6.95" customHeight="1">
      <c r="B16" s="31"/>
      <c r="I16" s="97"/>
      <c r="L16" s="31"/>
    </row>
    <row r="17" spans="2:12" s="1" customFormat="1" ht="12" customHeight="1">
      <c r="B17" s="31"/>
      <c r="D17" s="24" t="s">
        <v>31</v>
      </c>
      <c r="I17" s="98" t="s">
        <v>29</v>
      </c>
      <c r="J17" s="25" t="str">
        <f>'Rekapitulace stavby'!AN13</f>
        <v>Vyplň údaj</v>
      </c>
      <c r="L17" s="31"/>
    </row>
    <row r="18" spans="2:12" s="1" customFormat="1" ht="18" customHeight="1">
      <c r="B18" s="31"/>
      <c r="E18" s="255" t="str">
        <f>'Rekapitulace stavby'!E14</f>
        <v>Vyplň údaj</v>
      </c>
      <c r="F18" s="228"/>
      <c r="G18" s="228"/>
      <c r="H18" s="228"/>
      <c r="I18" s="98" t="s">
        <v>30</v>
      </c>
      <c r="J18" s="25" t="str">
        <f>'Rekapitulace stavby'!AN14</f>
        <v>Vyplň údaj</v>
      </c>
      <c r="L18" s="31"/>
    </row>
    <row r="19" spans="2:12" s="1" customFormat="1" ht="6.95" customHeight="1">
      <c r="B19" s="31"/>
      <c r="I19" s="97"/>
      <c r="L19" s="31"/>
    </row>
    <row r="20" spans="2:12" s="1" customFormat="1" ht="12" customHeight="1">
      <c r="B20" s="31"/>
      <c r="D20" s="24" t="s">
        <v>33</v>
      </c>
      <c r="I20" s="98" t="s">
        <v>29</v>
      </c>
      <c r="J20" s="15" t="str">
        <f>IF('Rekapitulace stavby'!AN16="","",'Rekapitulace stavby'!AN16)</f>
        <v/>
      </c>
      <c r="L20" s="31"/>
    </row>
    <row r="21" spans="2:12" s="1" customFormat="1" ht="18" customHeight="1">
      <c r="B21" s="31"/>
      <c r="E21" s="15" t="str">
        <f>IF('Rekapitulace stavby'!E17="","",'Rekapitulace stavby'!E17)</f>
        <v xml:space="preserve"> </v>
      </c>
      <c r="I21" s="98" t="s">
        <v>30</v>
      </c>
      <c r="J21" s="15" t="str">
        <f>IF('Rekapitulace stavby'!AN17="","",'Rekapitulace stavby'!AN17)</f>
        <v/>
      </c>
      <c r="L21" s="31"/>
    </row>
    <row r="22" spans="2:12" s="1" customFormat="1" ht="6.95" customHeight="1">
      <c r="B22" s="31"/>
      <c r="I22" s="97"/>
      <c r="L22" s="31"/>
    </row>
    <row r="23" spans="2:12" s="1" customFormat="1" ht="12" customHeight="1">
      <c r="B23" s="31"/>
      <c r="D23" s="24" t="s">
        <v>35</v>
      </c>
      <c r="I23" s="98" t="s">
        <v>29</v>
      </c>
      <c r="J23" s="15" t="str">
        <f>IF('Rekapitulace stavby'!AN19="","",'Rekapitulace stavby'!AN19)</f>
        <v/>
      </c>
      <c r="L23" s="31"/>
    </row>
    <row r="24" spans="2:12" s="1" customFormat="1" ht="18" customHeight="1">
      <c r="B24" s="31"/>
      <c r="E24" s="15" t="str">
        <f>IF('Rekapitulace stavby'!E20="","",'Rekapitulace stavby'!E20)</f>
        <v xml:space="preserve"> </v>
      </c>
      <c r="I24" s="98" t="s">
        <v>30</v>
      </c>
      <c r="J24" s="15" t="str">
        <f>IF('Rekapitulace stavby'!AN20="","",'Rekapitulace stavby'!AN20)</f>
        <v/>
      </c>
      <c r="L24" s="31"/>
    </row>
    <row r="25" spans="2:12" s="1" customFormat="1" ht="6.95" customHeight="1">
      <c r="B25" s="31"/>
      <c r="I25" s="97"/>
      <c r="L25" s="31"/>
    </row>
    <row r="26" spans="2:12" s="1" customFormat="1" ht="12" customHeight="1">
      <c r="B26" s="31"/>
      <c r="D26" s="24" t="s">
        <v>36</v>
      </c>
      <c r="I26" s="97"/>
      <c r="L26" s="31"/>
    </row>
    <row r="27" spans="2:12" s="6" customFormat="1" ht="16.5" customHeight="1">
      <c r="B27" s="99"/>
      <c r="E27" s="232" t="s">
        <v>1</v>
      </c>
      <c r="F27" s="232"/>
      <c r="G27" s="232"/>
      <c r="H27" s="232"/>
      <c r="I27" s="100"/>
      <c r="L27" s="99"/>
    </row>
    <row r="28" spans="2:12" s="1" customFormat="1" ht="6.95" customHeight="1">
      <c r="B28" s="31"/>
      <c r="I28" s="97"/>
      <c r="L28" s="31"/>
    </row>
    <row r="29" spans="2:12" s="1" customFormat="1" ht="6.95" customHeight="1">
      <c r="B29" s="31"/>
      <c r="D29" s="48"/>
      <c r="E29" s="48"/>
      <c r="F29" s="48"/>
      <c r="G29" s="48"/>
      <c r="H29" s="48"/>
      <c r="I29" s="101"/>
      <c r="J29" s="48"/>
      <c r="K29" s="48"/>
      <c r="L29" s="31"/>
    </row>
    <row r="30" spans="2:12" s="1" customFormat="1" ht="14.45" customHeight="1">
      <c r="B30" s="31"/>
      <c r="D30" s="102" t="s">
        <v>125</v>
      </c>
      <c r="I30" s="97"/>
      <c r="J30" s="30">
        <f>J61</f>
        <v>0</v>
      </c>
      <c r="L30" s="31"/>
    </row>
    <row r="31" spans="2:12" s="1" customFormat="1" ht="14.45" customHeight="1">
      <c r="B31" s="31"/>
      <c r="D31" s="29" t="s">
        <v>116</v>
      </c>
      <c r="I31" s="97"/>
      <c r="J31" s="30">
        <f>J71</f>
        <v>0</v>
      </c>
      <c r="L31" s="31"/>
    </row>
    <row r="32" spans="2:12" s="1" customFormat="1" ht="25.35" customHeight="1">
      <c r="B32" s="31"/>
      <c r="D32" s="103" t="s">
        <v>39</v>
      </c>
      <c r="I32" s="97"/>
      <c r="J32" s="61">
        <f>ROUND(J30 + J31, 2)</f>
        <v>0</v>
      </c>
      <c r="L32" s="31"/>
    </row>
    <row r="33" spans="2:12" s="1" customFormat="1" ht="6.95" customHeight="1">
      <c r="B33" s="31"/>
      <c r="D33" s="48"/>
      <c r="E33" s="48"/>
      <c r="F33" s="48"/>
      <c r="G33" s="48"/>
      <c r="H33" s="48"/>
      <c r="I33" s="101"/>
      <c r="J33" s="48"/>
      <c r="K33" s="48"/>
      <c r="L33" s="31"/>
    </row>
    <row r="34" spans="2:12" s="1" customFormat="1" ht="14.45" customHeight="1">
      <c r="B34" s="31"/>
      <c r="F34" s="34" t="s">
        <v>41</v>
      </c>
      <c r="I34" s="104" t="s">
        <v>40</v>
      </c>
      <c r="J34" s="34" t="s">
        <v>42</v>
      </c>
      <c r="L34" s="31"/>
    </row>
    <row r="35" spans="2:12" s="1" customFormat="1" ht="14.45" customHeight="1">
      <c r="B35" s="31"/>
      <c r="D35" s="24" t="s">
        <v>43</v>
      </c>
      <c r="E35" s="24" t="s">
        <v>44</v>
      </c>
      <c r="F35" s="105">
        <f>ROUND((SUM(BE71:BE78) + SUM(BE98:BE144)),  2)</f>
        <v>0</v>
      </c>
      <c r="I35" s="106">
        <v>0.21</v>
      </c>
      <c r="J35" s="105">
        <f>ROUND(((SUM(BE71:BE78) + SUM(BE98:BE144))*I35),  2)</f>
        <v>0</v>
      </c>
      <c r="L35" s="31"/>
    </row>
    <row r="36" spans="2:12" s="1" customFormat="1" ht="14.45" customHeight="1">
      <c r="B36" s="31"/>
      <c r="E36" s="24" t="s">
        <v>45</v>
      </c>
      <c r="F36" s="105">
        <f>ROUND((SUM(BF71:BF78) + SUM(BF98:BF144)),  2)</f>
        <v>0</v>
      </c>
      <c r="I36" s="106">
        <v>0.15</v>
      </c>
      <c r="J36" s="105">
        <f>ROUND(((SUM(BF71:BF78) + SUM(BF98:BF144))*I36),  2)</f>
        <v>0</v>
      </c>
      <c r="L36" s="31"/>
    </row>
    <row r="37" spans="2:12" s="1" customFormat="1" ht="14.45" hidden="1" customHeight="1">
      <c r="B37" s="31"/>
      <c r="E37" s="24" t="s">
        <v>46</v>
      </c>
      <c r="F37" s="105">
        <f>ROUND((SUM(BG71:BG78) + SUM(BG98:BG144)),  2)</f>
        <v>0</v>
      </c>
      <c r="I37" s="106">
        <v>0.21</v>
      </c>
      <c r="J37" s="105">
        <f>0</f>
        <v>0</v>
      </c>
      <c r="L37" s="31"/>
    </row>
    <row r="38" spans="2:12" s="1" customFormat="1" ht="14.45" hidden="1" customHeight="1">
      <c r="B38" s="31"/>
      <c r="E38" s="24" t="s">
        <v>47</v>
      </c>
      <c r="F38" s="105">
        <f>ROUND((SUM(BH71:BH78) + SUM(BH98:BH144)),  2)</f>
        <v>0</v>
      </c>
      <c r="I38" s="106">
        <v>0.15</v>
      </c>
      <c r="J38" s="105">
        <f>0</f>
        <v>0</v>
      </c>
      <c r="L38" s="31"/>
    </row>
    <row r="39" spans="2:12" s="1" customFormat="1" ht="14.45" hidden="1" customHeight="1">
      <c r="B39" s="31"/>
      <c r="E39" s="24" t="s">
        <v>48</v>
      </c>
      <c r="F39" s="105">
        <f>ROUND((SUM(BI71:BI78) + SUM(BI98:BI144)),  2)</f>
        <v>0</v>
      </c>
      <c r="I39" s="106">
        <v>0</v>
      </c>
      <c r="J39" s="105">
        <f>0</f>
        <v>0</v>
      </c>
      <c r="L39" s="31"/>
    </row>
    <row r="40" spans="2:12" s="1" customFormat="1" ht="6.95" customHeight="1">
      <c r="B40" s="31"/>
      <c r="I40" s="97"/>
      <c r="L40" s="31"/>
    </row>
    <row r="41" spans="2:12" s="1" customFormat="1" ht="25.35" customHeight="1">
      <c r="B41" s="31"/>
      <c r="C41" s="93"/>
      <c r="D41" s="107" t="s">
        <v>49</v>
      </c>
      <c r="E41" s="52"/>
      <c r="F41" s="52"/>
      <c r="G41" s="108" t="s">
        <v>50</v>
      </c>
      <c r="H41" s="109" t="s">
        <v>51</v>
      </c>
      <c r="I41" s="110"/>
      <c r="J41" s="111">
        <f>SUM(J32:J39)</f>
        <v>0</v>
      </c>
      <c r="K41" s="112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113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114"/>
      <c r="J46" s="43"/>
      <c r="K46" s="43"/>
      <c r="L46" s="31"/>
    </row>
    <row r="47" spans="2:12" s="1" customFormat="1" ht="24.95" customHeight="1">
      <c r="B47" s="31"/>
      <c r="C47" s="19" t="s">
        <v>126</v>
      </c>
      <c r="I47" s="97"/>
      <c r="L47" s="31"/>
    </row>
    <row r="48" spans="2:12" s="1" customFormat="1" ht="6.95" customHeight="1">
      <c r="B48" s="31"/>
      <c r="I48" s="97"/>
      <c r="L48" s="31"/>
    </row>
    <row r="49" spans="2:47" s="1" customFormat="1" ht="12" customHeight="1">
      <c r="B49" s="31"/>
      <c r="C49" s="24" t="s">
        <v>16</v>
      </c>
      <c r="I49" s="97"/>
      <c r="L49" s="31"/>
    </row>
    <row r="50" spans="2:47" s="1" customFormat="1" ht="16.5" customHeight="1">
      <c r="B50" s="31"/>
      <c r="E50" s="253" t="str">
        <f>E7</f>
        <v>PP-Sběrné středisko odpadů Sochorova</v>
      </c>
      <c r="F50" s="254"/>
      <c r="G50" s="254"/>
      <c r="H50" s="254"/>
      <c r="I50" s="97"/>
      <c r="L50" s="31"/>
    </row>
    <row r="51" spans="2:47" s="1" customFormat="1" ht="12" customHeight="1">
      <c r="B51" s="31"/>
      <c r="C51" s="24" t="s">
        <v>123</v>
      </c>
      <c r="I51" s="97"/>
      <c r="L51" s="31"/>
    </row>
    <row r="52" spans="2:47" s="1" customFormat="1" ht="16.5" customHeight="1">
      <c r="B52" s="31"/>
      <c r="E52" s="225" t="str">
        <f>E9</f>
        <v>SO 02 - Zpevněne plochy a komunikace</v>
      </c>
      <c r="F52" s="224"/>
      <c r="G52" s="224"/>
      <c r="H52" s="224"/>
      <c r="I52" s="97"/>
      <c r="L52" s="31"/>
    </row>
    <row r="53" spans="2:47" s="1" customFormat="1" ht="6.95" customHeight="1">
      <c r="B53" s="31"/>
      <c r="I53" s="97"/>
      <c r="L53" s="31"/>
    </row>
    <row r="54" spans="2:47" s="1" customFormat="1" ht="12" customHeight="1">
      <c r="B54" s="31"/>
      <c r="C54" s="24" t="s">
        <v>22</v>
      </c>
      <c r="F54" s="15" t="str">
        <f>F12</f>
        <v xml:space="preserve"> </v>
      </c>
      <c r="I54" s="98" t="s">
        <v>24</v>
      </c>
      <c r="J54" s="47" t="str">
        <f>IF(J12="","",J12)</f>
        <v>10. 10. 2019</v>
      </c>
      <c r="L54" s="31"/>
    </row>
    <row r="55" spans="2:47" s="1" customFormat="1" ht="6.95" customHeight="1">
      <c r="B55" s="31"/>
      <c r="I55" s="97"/>
      <c r="L55" s="31"/>
    </row>
    <row r="56" spans="2:47" s="1" customFormat="1" ht="13.7" customHeight="1">
      <c r="B56" s="31"/>
      <c r="C56" s="24" t="s">
        <v>28</v>
      </c>
      <c r="F56" s="15" t="str">
        <f>E15</f>
        <v xml:space="preserve"> </v>
      </c>
      <c r="I56" s="98" t="s">
        <v>33</v>
      </c>
      <c r="J56" s="27" t="str">
        <f>E21</f>
        <v xml:space="preserve"> </v>
      </c>
      <c r="L56" s="31"/>
    </row>
    <row r="57" spans="2:47" s="1" customFormat="1" ht="13.7" customHeight="1">
      <c r="B57" s="31"/>
      <c r="C57" s="24" t="s">
        <v>31</v>
      </c>
      <c r="F57" s="15" t="str">
        <f>IF(E18="","",E18)</f>
        <v>Vyplň údaj</v>
      </c>
      <c r="I57" s="98" t="s">
        <v>35</v>
      </c>
      <c r="J57" s="27" t="str">
        <f>E24</f>
        <v xml:space="preserve"> </v>
      </c>
      <c r="L57" s="31"/>
    </row>
    <row r="58" spans="2:47" s="1" customFormat="1" ht="10.35" customHeight="1">
      <c r="B58" s="31"/>
      <c r="I58" s="97"/>
      <c r="L58" s="31"/>
    </row>
    <row r="59" spans="2:47" s="1" customFormat="1" ht="29.25" customHeight="1">
      <c r="B59" s="31"/>
      <c r="C59" s="115" t="s">
        <v>127</v>
      </c>
      <c r="D59" s="93"/>
      <c r="E59" s="93"/>
      <c r="F59" s="93"/>
      <c r="G59" s="93"/>
      <c r="H59" s="93"/>
      <c r="I59" s="116"/>
      <c r="J59" s="117" t="s">
        <v>128</v>
      </c>
      <c r="K59" s="93"/>
      <c r="L59" s="31"/>
    </row>
    <row r="60" spans="2:47" s="1" customFormat="1" ht="10.35" customHeight="1">
      <c r="B60" s="31"/>
      <c r="I60" s="97"/>
      <c r="L60" s="31"/>
    </row>
    <row r="61" spans="2:47" s="1" customFormat="1" ht="22.9" customHeight="1">
      <c r="B61" s="31"/>
      <c r="C61" s="118" t="s">
        <v>129</v>
      </c>
      <c r="I61" s="97"/>
      <c r="J61" s="61">
        <f>J98</f>
        <v>0</v>
      </c>
      <c r="L61" s="31"/>
      <c r="AU61" s="15" t="s">
        <v>130</v>
      </c>
    </row>
    <row r="62" spans="2:47" s="7" customFormat="1" ht="24.95" customHeight="1">
      <c r="B62" s="119"/>
      <c r="D62" s="120" t="s">
        <v>131</v>
      </c>
      <c r="E62" s="121"/>
      <c r="F62" s="121"/>
      <c r="G62" s="121"/>
      <c r="H62" s="121"/>
      <c r="I62" s="122"/>
      <c r="J62" s="123">
        <f>J99</f>
        <v>0</v>
      </c>
      <c r="L62" s="119"/>
    </row>
    <row r="63" spans="2:47" s="8" customFormat="1" ht="19.899999999999999" customHeight="1">
      <c r="B63" s="124"/>
      <c r="D63" s="125" t="s">
        <v>132</v>
      </c>
      <c r="E63" s="126"/>
      <c r="F63" s="126"/>
      <c r="G63" s="126"/>
      <c r="H63" s="126"/>
      <c r="I63" s="127"/>
      <c r="J63" s="128">
        <f>J100</f>
        <v>0</v>
      </c>
      <c r="L63" s="124"/>
    </row>
    <row r="64" spans="2:47" s="8" customFormat="1" ht="19.899999999999999" customHeight="1">
      <c r="B64" s="124"/>
      <c r="D64" s="125" t="s">
        <v>208</v>
      </c>
      <c r="E64" s="126"/>
      <c r="F64" s="126"/>
      <c r="G64" s="126"/>
      <c r="H64" s="126"/>
      <c r="I64" s="127"/>
      <c r="J64" s="128">
        <f>J120</f>
        <v>0</v>
      </c>
      <c r="L64" s="124"/>
    </row>
    <row r="65" spans="2:65" s="8" customFormat="1" ht="19.899999999999999" customHeight="1">
      <c r="B65" s="124"/>
      <c r="D65" s="125" t="s">
        <v>209</v>
      </c>
      <c r="E65" s="126"/>
      <c r="F65" s="126"/>
      <c r="G65" s="126"/>
      <c r="H65" s="126"/>
      <c r="I65" s="127"/>
      <c r="J65" s="128">
        <f>J131</f>
        <v>0</v>
      </c>
      <c r="L65" s="124"/>
    </row>
    <row r="66" spans="2:65" s="8" customFormat="1" ht="19.899999999999999" customHeight="1">
      <c r="B66" s="124"/>
      <c r="D66" s="125" t="s">
        <v>210</v>
      </c>
      <c r="E66" s="126"/>
      <c r="F66" s="126"/>
      <c r="G66" s="126"/>
      <c r="H66" s="126"/>
      <c r="I66" s="127"/>
      <c r="J66" s="128">
        <f>J140</f>
        <v>0</v>
      </c>
      <c r="L66" s="124"/>
    </row>
    <row r="67" spans="2:65" s="7" customFormat="1" ht="24.95" customHeight="1">
      <c r="B67" s="119"/>
      <c r="D67" s="120" t="s">
        <v>211</v>
      </c>
      <c r="E67" s="121"/>
      <c r="F67" s="121"/>
      <c r="G67" s="121"/>
      <c r="H67" s="121"/>
      <c r="I67" s="122"/>
      <c r="J67" s="123">
        <f>J142</f>
        <v>0</v>
      </c>
      <c r="L67" s="119"/>
    </row>
    <row r="68" spans="2:65" s="8" customFormat="1" ht="19.899999999999999" customHeight="1">
      <c r="B68" s="124"/>
      <c r="D68" s="125" t="s">
        <v>133</v>
      </c>
      <c r="E68" s="126"/>
      <c r="F68" s="126"/>
      <c r="G68" s="126"/>
      <c r="H68" s="126"/>
      <c r="I68" s="127"/>
      <c r="J68" s="128">
        <f>J143</f>
        <v>0</v>
      </c>
      <c r="L68" s="124"/>
    </row>
    <row r="69" spans="2:65" s="1" customFormat="1" ht="21.75" customHeight="1">
      <c r="B69" s="31"/>
      <c r="I69" s="97"/>
      <c r="L69" s="31"/>
    </row>
    <row r="70" spans="2:65" s="1" customFormat="1" ht="6.95" customHeight="1">
      <c r="B70" s="31"/>
      <c r="I70" s="97"/>
      <c r="L70" s="31"/>
    </row>
    <row r="71" spans="2:65" s="1" customFormat="1" ht="29.25" customHeight="1">
      <c r="B71" s="31"/>
      <c r="C71" s="118" t="s">
        <v>134</v>
      </c>
      <c r="I71" s="97"/>
      <c r="J71" s="129">
        <f>ROUND(J72 + J73 + J74 + J75 + J76 + J77,2)</f>
        <v>0</v>
      </c>
      <c r="L71" s="31"/>
      <c r="N71" s="130" t="s">
        <v>43</v>
      </c>
    </row>
    <row r="72" spans="2:65" s="1" customFormat="1" ht="18" customHeight="1">
      <c r="B72" s="131"/>
      <c r="C72" s="97"/>
      <c r="D72" s="242" t="s">
        <v>135</v>
      </c>
      <c r="E72" s="256"/>
      <c r="F72" s="256"/>
      <c r="G72" s="97"/>
      <c r="H72" s="97"/>
      <c r="I72" s="97"/>
      <c r="J72" s="84">
        <v>0</v>
      </c>
      <c r="K72" s="97"/>
      <c r="L72" s="131"/>
      <c r="M72" s="97"/>
      <c r="N72" s="133" t="s">
        <v>44</v>
      </c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7"/>
      <c r="AK72" s="97"/>
      <c r="AL72" s="97"/>
      <c r="AM72" s="97"/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134" t="s">
        <v>136</v>
      </c>
      <c r="AZ72" s="97"/>
      <c r="BA72" s="97"/>
      <c r="BB72" s="97"/>
      <c r="BC72" s="97"/>
      <c r="BD72" s="97"/>
      <c r="BE72" s="135">
        <f t="shared" ref="BE72:BE77" si="0">IF(N72="základní",J72,0)</f>
        <v>0</v>
      </c>
      <c r="BF72" s="135">
        <f t="shared" ref="BF72:BF77" si="1">IF(N72="snížená",J72,0)</f>
        <v>0</v>
      </c>
      <c r="BG72" s="135">
        <f t="shared" ref="BG72:BG77" si="2">IF(N72="zákl. přenesená",J72,0)</f>
        <v>0</v>
      </c>
      <c r="BH72" s="135">
        <f t="shared" ref="BH72:BH77" si="3">IF(N72="sníž. přenesená",J72,0)</f>
        <v>0</v>
      </c>
      <c r="BI72" s="135">
        <f t="shared" ref="BI72:BI77" si="4">IF(N72="nulová",J72,0)</f>
        <v>0</v>
      </c>
      <c r="BJ72" s="134" t="s">
        <v>21</v>
      </c>
      <c r="BK72" s="97"/>
      <c r="BL72" s="97"/>
      <c r="BM72" s="97"/>
    </row>
    <row r="73" spans="2:65" s="1" customFormat="1" ht="18" customHeight="1">
      <c r="B73" s="131"/>
      <c r="C73" s="97"/>
      <c r="D73" s="242" t="s">
        <v>137</v>
      </c>
      <c r="E73" s="256"/>
      <c r="F73" s="256"/>
      <c r="G73" s="97"/>
      <c r="H73" s="97"/>
      <c r="I73" s="97"/>
      <c r="J73" s="84">
        <v>0</v>
      </c>
      <c r="K73" s="97"/>
      <c r="L73" s="131"/>
      <c r="M73" s="97"/>
      <c r="N73" s="133" t="s">
        <v>44</v>
      </c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  <c r="AH73" s="97"/>
      <c r="AI73" s="97"/>
      <c r="AJ73" s="97"/>
      <c r="AK73" s="97"/>
      <c r="AL73" s="97"/>
      <c r="AM73" s="97"/>
      <c r="AN73" s="97"/>
      <c r="AO73" s="97"/>
      <c r="AP73" s="97"/>
      <c r="AQ73" s="97"/>
      <c r="AR73" s="97"/>
      <c r="AS73" s="97"/>
      <c r="AT73" s="97"/>
      <c r="AU73" s="97"/>
      <c r="AV73" s="97"/>
      <c r="AW73" s="97"/>
      <c r="AX73" s="97"/>
      <c r="AY73" s="134" t="s">
        <v>136</v>
      </c>
      <c r="AZ73" s="97"/>
      <c r="BA73" s="97"/>
      <c r="BB73" s="97"/>
      <c r="BC73" s="97"/>
      <c r="BD73" s="97"/>
      <c r="BE73" s="135">
        <f t="shared" si="0"/>
        <v>0</v>
      </c>
      <c r="BF73" s="135">
        <f t="shared" si="1"/>
        <v>0</v>
      </c>
      <c r="BG73" s="135">
        <f t="shared" si="2"/>
        <v>0</v>
      </c>
      <c r="BH73" s="135">
        <f t="shared" si="3"/>
        <v>0</v>
      </c>
      <c r="BI73" s="135">
        <f t="shared" si="4"/>
        <v>0</v>
      </c>
      <c r="BJ73" s="134" t="s">
        <v>21</v>
      </c>
      <c r="BK73" s="97"/>
      <c r="BL73" s="97"/>
      <c r="BM73" s="97"/>
    </row>
    <row r="74" spans="2:65" s="1" customFormat="1" ht="18" customHeight="1">
      <c r="B74" s="131"/>
      <c r="C74" s="97"/>
      <c r="D74" s="242" t="s">
        <v>138</v>
      </c>
      <c r="E74" s="256"/>
      <c r="F74" s="256"/>
      <c r="G74" s="97"/>
      <c r="H74" s="97"/>
      <c r="I74" s="97"/>
      <c r="J74" s="84">
        <v>0</v>
      </c>
      <c r="K74" s="97"/>
      <c r="L74" s="131"/>
      <c r="M74" s="97"/>
      <c r="N74" s="133" t="s">
        <v>44</v>
      </c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97"/>
      <c r="AL74" s="97"/>
      <c r="AM74" s="97"/>
      <c r="AN74" s="97"/>
      <c r="AO74" s="97"/>
      <c r="AP74" s="97"/>
      <c r="AQ74" s="97"/>
      <c r="AR74" s="97"/>
      <c r="AS74" s="97"/>
      <c r="AT74" s="97"/>
      <c r="AU74" s="97"/>
      <c r="AV74" s="97"/>
      <c r="AW74" s="97"/>
      <c r="AX74" s="97"/>
      <c r="AY74" s="134" t="s">
        <v>136</v>
      </c>
      <c r="AZ74" s="97"/>
      <c r="BA74" s="97"/>
      <c r="BB74" s="97"/>
      <c r="BC74" s="97"/>
      <c r="BD74" s="97"/>
      <c r="BE74" s="135">
        <f t="shared" si="0"/>
        <v>0</v>
      </c>
      <c r="BF74" s="135">
        <f t="shared" si="1"/>
        <v>0</v>
      </c>
      <c r="BG74" s="135">
        <f t="shared" si="2"/>
        <v>0</v>
      </c>
      <c r="BH74" s="135">
        <f t="shared" si="3"/>
        <v>0</v>
      </c>
      <c r="BI74" s="135">
        <f t="shared" si="4"/>
        <v>0</v>
      </c>
      <c r="BJ74" s="134" t="s">
        <v>21</v>
      </c>
      <c r="BK74" s="97"/>
      <c r="BL74" s="97"/>
      <c r="BM74" s="97"/>
    </row>
    <row r="75" spans="2:65" s="1" customFormat="1" ht="18" customHeight="1">
      <c r="B75" s="131"/>
      <c r="C75" s="97"/>
      <c r="D75" s="242" t="s">
        <v>139</v>
      </c>
      <c r="E75" s="256"/>
      <c r="F75" s="256"/>
      <c r="G75" s="97"/>
      <c r="H75" s="97"/>
      <c r="I75" s="97"/>
      <c r="J75" s="84">
        <v>0</v>
      </c>
      <c r="K75" s="97"/>
      <c r="L75" s="131"/>
      <c r="M75" s="97"/>
      <c r="N75" s="133" t="s">
        <v>44</v>
      </c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  <c r="AH75" s="97"/>
      <c r="AI75" s="97"/>
      <c r="AJ75" s="97"/>
      <c r="AK75" s="97"/>
      <c r="AL75" s="97"/>
      <c r="AM75" s="97"/>
      <c r="AN75" s="97"/>
      <c r="AO75" s="97"/>
      <c r="AP75" s="97"/>
      <c r="AQ75" s="97"/>
      <c r="AR75" s="97"/>
      <c r="AS75" s="97"/>
      <c r="AT75" s="97"/>
      <c r="AU75" s="97"/>
      <c r="AV75" s="97"/>
      <c r="AW75" s="97"/>
      <c r="AX75" s="97"/>
      <c r="AY75" s="134" t="s">
        <v>136</v>
      </c>
      <c r="AZ75" s="97"/>
      <c r="BA75" s="97"/>
      <c r="BB75" s="97"/>
      <c r="BC75" s="97"/>
      <c r="BD75" s="97"/>
      <c r="BE75" s="135">
        <f t="shared" si="0"/>
        <v>0</v>
      </c>
      <c r="BF75" s="135">
        <f t="shared" si="1"/>
        <v>0</v>
      </c>
      <c r="BG75" s="135">
        <f t="shared" si="2"/>
        <v>0</v>
      </c>
      <c r="BH75" s="135">
        <f t="shared" si="3"/>
        <v>0</v>
      </c>
      <c r="BI75" s="135">
        <f t="shared" si="4"/>
        <v>0</v>
      </c>
      <c r="BJ75" s="134" t="s">
        <v>21</v>
      </c>
      <c r="BK75" s="97"/>
      <c r="BL75" s="97"/>
      <c r="BM75" s="97"/>
    </row>
    <row r="76" spans="2:65" s="1" customFormat="1" ht="18" customHeight="1">
      <c r="B76" s="131"/>
      <c r="C76" s="97"/>
      <c r="D76" s="242" t="s">
        <v>140</v>
      </c>
      <c r="E76" s="256"/>
      <c r="F76" s="256"/>
      <c r="G76" s="97"/>
      <c r="H76" s="97"/>
      <c r="I76" s="97"/>
      <c r="J76" s="84">
        <v>0</v>
      </c>
      <c r="K76" s="97"/>
      <c r="L76" s="131"/>
      <c r="M76" s="97"/>
      <c r="N76" s="133" t="s">
        <v>44</v>
      </c>
      <c r="O76" s="97"/>
      <c r="P76" s="97"/>
      <c r="Q76" s="97"/>
      <c r="R76" s="97"/>
      <c r="S76" s="97"/>
      <c r="T76" s="97"/>
      <c r="U76" s="97"/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  <c r="AH76" s="97"/>
      <c r="AI76" s="97"/>
      <c r="AJ76" s="97"/>
      <c r="AK76" s="97"/>
      <c r="AL76" s="97"/>
      <c r="AM76" s="97"/>
      <c r="AN76" s="97"/>
      <c r="AO76" s="97"/>
      <c r="AP76" s="97"/>
      <c r="AQ76" s="97"/>
      <c r="AR76" s="97"/>
      <c r="AS76" s="97"/>
      <c r="AT76" s="97"/>
      <c r="AU76" s="97"/>
      <c r="AV76" s="97"/>
      <c r="AW76" s="97"/>
      <c r="AX76" s="97"/>
      <c r="AY76" s="134" t="s">
        <v>136</v>
      </c>
      <c r="AZ76" s="97"/>
      <c r="BA76" s="97"/>
      <c r="BB76" s="97"/>
      <c r="BC76" s="97"/>
      <c r="BD76" s="97"/>
      <c r="BE76" s="135">
        <f t="shared" si="0"/>
        <v>0</v>
      </c>
      <c r="BF76" s="135">
        <f t="shared" si="1"/>
        <v>0</v>
      </c>
      <c r="BG76" s="135">
        <f t="shared" si="2"/>
        <v>0</v>
      </c>
      <c r="BH76" s="135">
        <f t="shared" si="3"/>
        <v>0</v>
      </c>
      <c r="BI76" s="135">
        <f t="shared" si="4"/>
        <v>0</v>
      </c>
      <c r="BJ76" s="134" t="s">
        <v>21</v>
      </c>
      <c r="BK76" s="97"/>
      <c r="BL76" s="97"/>
      <c r="BM76" s="97"/>
    </row>
    <row r="77" spans="2:65" s="1" customFormat="1" ht="18" customHeight="1">
      <c r="B77" s="131"/>
      <c r="C77" s="97"/>
      <c r="D77" s="132" t="s">
        <v>141</v>
      </c>
      <c r="E77" s="97"/>
      <c r="F77" s="97"/>
      <c r="G77" s="97"/>
      <c r="H77" s="97"/>
      <c r="I77" s="97"/>
      <c r="J77" s="84">
        <f>ROUND(J30*T77,2)</f>
        <v>0</v>
      </c>
      <c r="K77" s="97"/>
      <c r="L77" s="131"/>
      <c r="M77" s="97"/>
      <c r="N77" s="133" t="s">
        <v>44</v>
      </c>
      <c r="O77" s="97"/>
      <c r="P77" s="97"/>
      <c r="Q77" s="97"/>
      <c r="R77" s="97"/>
      <c r="S77" s="97"/>
      <c r="T77" s="97"/>
      <c r="U77" s="97"/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  <c r="AH77" s="97"/>
      <c r="AI77" s="97"/>
      <c r="AJ77" s="97"/>
      <c r="AK77" s="97"/>
      <c r="AL77" s="97"/>
      <c r="AM77" s="97"/>
      <c r="AN77" s="97"/>
      <c r="AO77" s="97"/>
      <c r="AP77" s="97"/>
      <c r="AQ77" s="97"/>
      <c r="AR77" s="97"/>
      <c r="AS77" s="97"/>
      <c r="AT77" s="97"/>
      <c r="AU77" s="97"/>
      <c r="AV77" s="97"/>
      <c r="AW77" s="97"/>
      <c r="AX77" s="97"/>
      <c r="AY77" s="134" t="s">
        <v>142</v>
      </c>
      <c r="AZ77" s="97"/>
      <c r="BA77" s="97"/>
      <c r="BB77" s="97"/>
      <c r="BC77" s="97"/>
      <c r="BD77" s="97"/>
      <c r="BE77" s="135">
        <f t="shared" si="0"/>
        <v>0</v>
      </c>
      <c r="BF77" s="135">
        <f t="shared" si="1"/>
        <v>0</v>
      </c>
      <c r="BG77" s="135">
        <f t="shared" si="2"/>
        <v>0</v>
      </c>
      <c r="BH77" s="135">
        <f t="shared" si="3"/>
        <v>0</v>
      </c>
      <c r="BI77" s="135">
        <f t="shared" si="4"/>
        <v>0</v>
      </c>
      <c r="BJ77" s="134" t="s">
        <v>21</v>
      </c>
      <c r="BK77" s="97"/>
      <c r="BL77" s="97"/>
      <c r="BM77" s="97"/>
    </row>
    <row r="78" spans="2:65" s="1" customFormat="1" ht="11.25">
      <c r="B78" s="31"/>
      <c r="I78" s="97"/>
      <c r="L78" s="31"/>
    </row>
    <row r="79" spans="2:65" s="1" customFormat="1" ht="29.25" customHeight="1">
      <c r="B79" s="31"/>
      <c r="C79" s="92" t="s">
        <v>121</v>
      </c>
      <c r="D79" s="93"/>
      <c r="E79" s="93"/>
      <c r="F79" s="93"/>
      <c r="G79" s="93"/>
      <c r="H79" s="93"/>
      <c r="I79" s="116"/>
      <c r="J79" s="94">
        <f>ROUND(J61+J71,2)</f>
        <v>0</v>
      </c>
      <c r="K79" s="93"/>
      <c r="L79" s="31"/>
    </row>
    <row r="80" spans="2:65" s="1" customFormat="1" ht="6.95" customHeight="1">
      <c r="B80" s="40"/>
      <c r="C80" s="41"/>
      <c r="D80" s="41"/>
      <c r="E80" s="41"/>
      <c r="F80" s="41"/>
      <c r="G80" s="41"/>
      <c r="H80" s="41"/>
      <c r="I80" s="113"/>
      <c r="J80" s="41"/>
      <c r="K80" s="41"/>
      <c r="L80" s="31"/>
    </row>
    <row r="84" spans="2:12" s="1" customFormat="1" ht="6.95" customHeight="1">
      <c r="B84" s="42"/>
      <c r="C84" s="43"/>
      <c r="D84" s="43"/>
      <c r="E84" s="43"/>
      <c r="F84" s="43"/>
      <c r="G84" s="43"/>
      <c r="H84" s="43"/>
      <c r="I84" s="114"/>
      <c r="J84" s="43"/>
      <c r="K84" s="43"/>
      <c r="L84" s="31"/>
    </row>
    <row r="85" spans="2:12" s="1" customFormat="1" ht="24.95" customHeight="1">
      <c r="B85" s="31"/>
      <c r="C85" s="19" t="s">
        <v>143</v>
      </c>
      <c r="I85" s="97"/>
      <c r="L85" s="31"/>
    </row>
    <row r="86" spans="2:12" s="1" customFormat="1" ht="6.95" customHeight="1">
      <c r="B86" s="31"/>
      <c r="I86" s="97"/>
      <c r="L86" s="31"/>
    </row>
    <row r="87" spans="2:12" s="1" customFormat="1" ht="12" customHeight="1">
      <c r="B87" s="31"/>
      <c r="C87" s="24" t="s">
        <v>16</v>
      </c>
      <c r="I87" s="97"/>
      <c r="L87" s="31"/>
    </row>
    <row r="88" spans="2:12" s="1" customFormat="1" ht="16.5" customHeight="1">
      <c r="B88" s="31"/>
      <c r="E88" s="253" t="str">
        <f>E7</f>
        <v>PP-Sběrné středisko odpadů Sochorova</v>
      </c>
      <c r="F88" s="254"/>
      <c r="G88" s="254"/>
      <c r="H88" s="254"/>
      <c r="I88" s="97"/>
      <c r="L88" s="31"/>
    </row>
    <row r="89" spans="2:12" s="1" customFormat="1" ht="12" customHeight="1">
      <c r="B89" s="31"/>
      <c r="C89" s="24" t="s">
        <v>123</v>
      </c>
      <c r="I89" s="97"/>
      <c r="L89" s="31"/>
    </row>
    <row r="90" spans="2:12" s="1" customFormat="1" ht="16.5" customHeight="1">
      <c r="B90" s="31"/>
      <c r="E90" s="225" t="str">
        <f>E9</f>
        <v>SO 02 - Zpevněne plochy a komunikace</v>
      </c>
      <c r="F90" s="224"/>
      <c r="G90" s="224"/>
      <c r="H90" s="224"/>
      <c r="I90" s="97"/>
      <c r="L90" s="31"/>
    </row>
    <row r="91" spans="2:12" s="1" customFormat="1" ht="6.95" customHeight="1">
      <c r="B91" s="31"/>
      <c r="I91" s="97"/>
      <c r="L91" s="31"/>
    </row>
    <row r="92" spans="2:12" s="1" customFormat="1" ht="12" customHeight="1">
      <c r="B92" s="31"/>
      <c r="C92" s="24" t="s">
        <v>22</v>
      </c>
      <c r="F92" s="15" t="str">
        <f>F12</f>
        <v xml:space="preserve"> </v>
      </c>
      <c r="I92" s="98" t="s">
        <v>24</v>
      </c>
      <c r="J92" s="47" t="str">
        <f>IF(J12="","",J12)</f>
        <v>10. 10. 2019</v>
      </c>
      <c r="L92" s="31"/>
    </row>
    <row r="93" spans="2:12" s="1" customFormat="1" ht="6.95" customHeight="1">
      <c r="B93" s="31"/>
      <c r="I93" s="97"/>
      <c r="L93" s="31"/>
    </row>
    <row r="94" spans="2:12" s="1" customFormat="1" ht="13.7" customHeight="1">
      <c r="B94" s="31"/>
      <c r="C94" s="24" t="s">
        <v>28</v>
      </c>
      <c r="F94" s="15" t="str">
        <f>E15</f>
        <v xml:space="preserve"> </v>
      </c>
      <c r="I94" s="98" t="s">
        <v>33</v>
      </c>
      <c r="J94" s="27" t="str">
        <f>E21</f>
        <v xml:space="preserve"> </v>
      </c>
      <c r="L94" s="31"/>
    </row>
    <row r="95" spans="2:12" s="1" customFormat="1" ht="13.7" customHeight="1">
      <c r="B95" s="31"/>
      <c r="C95" s="24" t="s">
        <v>31</v>
      </c>
      <c r="F95" s="15" t="str">
        <f>IF(E18="","",E18)</f>
        <v>Vyplň údaj</v>
      </c>
      <c r="I95" s="98" t="s">
        <v>35</v>
      </c>
      <c r="J95" s="27" t="str">
        <f>E24</f>
        <v xml:space="preserve"> </v>
      </c>
      <c r="L95" s="31"/>
    </row>
    <row r="96" spans="2:12" s="1" customFormat="1" ht="10.35" customHeight="1">
      <c r="B96" s="31"/>
      <c r="I96" s="97"/>
      <c r="L96" s="31"/>
    </row>
    <row r="97" spans="2:65" s="9" customFormat="1" ht="29.25" customHeight="1">
      <c r="B97" s="136"/>
      <c r="C97" s="137" t="s">
        <v>144</v>
      </c>
      <c r="D97" s="138" t="s">
        <v>58</v>
      </c>
      <c r="E97" s="138" t="s">
        <v>54</v>
      </c>
      <c r="F97" s="138" t="s">
        <v>55</v>
      </c>
      <c r="G97" s="138" t="s">
        <v>145</v>
      </c>
      <c r="H97" s="138" t="s">
        <v>146</v>
      </c>
      <c r="I97" s="139" t="s">
        <v>147</v>
      </c>
      <c r="J97" s="140" t="s">
        <v>128</v>
      </c>
      <c r="K97" s="141" t="s">
        <v>148</v>
      </c>
      <c r="L97" s="136"/>
      <c r="M97" s="54" t="s">
        <v>1</v>
      </c>
      <c r="N97" s="55" t="s">
        <v>43</v>
      </c>
      <c r="O97" s="55" t="s">
        <v>149</v>
      </c>
      <c r="P97" s="55" t="s">
        <v>150</v>
      </c>
      <c r="Q97" s="55" t="s">
        <v>151</v>
      </c>
      <c r="R97" s="55" t="s">
        <v>152</v>
      </c>
      <c r="S97" s="55" t="s">
        <v>153</v>
      </c>
      <c r="T97" s="56" t="s">
        <v>154</v>
      </c>
    </row>
    <row r="98" spans="2:65" s="1" customFormat="1" ht="22.9" customHeight="1">
      <c r="B98" s="31"/>
      <c r="C98" s="59" t="s">
        <v>155</v>
      </c>
      <c r="I98" s="97"/>
      <c r="J98" s="142">
        <f>BK98</f>
        <v>0</v>
      </c>
      <c r="L98" s="31"/>
      <c r="M98" s="57"/>
      <c r="N98" s="48"/>
      <c r="O98" s="48"/>
      <c r="P98" s="143">
        <f>P99+P142</f>
        <v>0</v>
      </c>
      <c r="Q98" s="48"/>
      <c r="R98" s="143">
        <f>R99+R142</f>
        <v>45.8977</v>
      </c>
      <c r="S98" s="48"/>
      <c r="T98" s="144">
        <f>T99+T142</f>
        <v>0</v>
      </c>
      <c r="AT98" s="15" t="s">
        <v>72</v>
      </c>
      <c r="AU98" s="15" t="s">
        <v>130</v>
      </c>
      <c r="BK98" s="145">
        <f>BK99+BK142</f>
        <v>0</v>
      </c>
    </row>
    <row r="99" spans="2:65" s="10" customFormat="1" ht="25.9" customHeight="1">
      <c r="B99" s="146"/>
      <c r="D99" s="147" t="s">
        <v>72</v>
      </c>
      <c r="E99" s="148" t="s">
        <v>156</v>
      </c>
      <c r="F99" s="148" t="s">
        <v>157</v>
      </c>
      <c r="I99" s="149"/>
      <c r="J99" s="150">
        <f>BK99</f>
        <v>0</v>
      </c>
      <c r="L99" s="146"/>
      <c r="M99" s="151"/>
      <c r="N99" s="152"/>
      <c r="O99" s="152"/>
      <c r="P99" s="153">
        <f>P100+P120+P131+P140</f>
        <v>0</v>
      </c>
      <c r="Q99" s="152"/>
      <c r="R99" s="153">
        <f>R100+R120+R131+R140</f>
        <v>45.8977</v>
      </c>
      <c r="S99" s="152"/>
      <c r="T99" s="154">
        <f>T100+T120+T131+T140</f>
        <v>0</v>
      </c>
      <c r="AR99" s="147" t="s">
        <v>21</v>
      </c>
      <c r="AT99" s="155" t="s">
        <v>72</v>
      </c>
      <c r="AU99" s="155" t="s">
        <v>73</v>
      </c>
      <c r="AY99" s="147" t="s">
        <v>158</v>
      </c>
      <c r="BK99" s="156">
        <f>BK100+BK120+BK131+BK140</f>
        <v>0</v>
      </c>
    </row>
    <row r="100" spans="2:65" s="10" customFormat="1" ht="22.9" customHeight="1">
      <c r="B100" s="146"/>
      <c r="D100" s="147" t="s">
        <v>72</v>
      </c>
      <c r="E100" s="157" t="s">
        <v>21</v>
      </c>
      <c r="F100" s="157" t="s">
        <v>159</v>
      </c>
      <c r="I100" s="149"/>
      <c r="J100" s="158">
        <f>BK100</f>
        <v>0</v>
      </c>
      <c r="L100" s="146"/>
      <c r="M100" s="151"/>
      <c r="N100" s="152"/>
      <c r="O100" s="152"/>
      <c r="P100" s="153">
        <f>SUM(P101:P119)</f>
        <v>0</v>
      </c>
      <c r="Q100" s="152"/>
      <c r="R100" s="153">
        <f>SUM(R101:R119)</f>
        <v>0</v>
      </c>
      <c r="S100" s="152"/>
      <c r="T100" s="154">
        <f>SUM(T101:T119)</f>
        <v>0</v>
      </c>
      <c r="AR100" s="147" t="s">
        <v>21</v>
      </c>
      <c r="AT100" s="155" t="s">
        <v>72</v>
      </c>
      <c r="AU100" s="155" t="s">
        <v>21</v>
      </c>
      <c r="AY100" s="147" t="s">
        <v>158</v>
      </c>
      <c r="BK100" s="156">
        <f>SUM(BK101:BK119)</f>
        <v>0</v>
      </c>
    </row>
    <row r="101" spans="2:65" s="1" customFormat="1" ht="16.5" customHeight="1">
      <c r="B101" s="131"/>
      <c r="C101" s="159" t="s">
        <v>212</v>
      </c>
      <c r="D101" s="159" t="s">
        <v>161</v>
      </c>
      <c r="E101" s="160" t="s">
        <v>213</v>
      </c>
      <c r="F101" s="161" t="s">
        <v>214</v>
      </c>
      <c r="G101" s="162" t="s">
        <v>215</v>
      </c>
      <c r="H101" s="163">
        <v>0.16</v>
      </c>
      <c r="I101" s="164"/>
      <c r="J101" s="165">
        <f>ROUND(I101*H101,2)</f>
        <v>0</v>
      </c>
      <c r="K101" s="161" t="s">
        <v>171</v>
      </c>
      <c r="L101" s="31"/>
      <c r="M101" s="166" t="s">
        <v>1</v>
      </c>
      <c r="N101" s="167" t="s">
        <v>44</v>
      </c>
      <c r="O101" s="50"/>
      <c r="P101" s="168">
        <f>O101*H101</f>
        <v>0</v>
      </c>
      <c r="Q101" s="168">
        <v>0</v>
      </c>
      <c r="R101" s="168">
        <f>Q101*H101</f>
        <v>0</v>
      </c>
      <c r="S101" s="168">
        <v>0</v>
      </c>
      <c r="T101" s="169">
        <f>S101*H101</f>
        <v>0</v>
      </c>
      <c r="AR101" s="15" t="s">
        <v>166</v>
      </c>
      <c r="AT101" s="15" t="s">
        <v>161</v>
      </c>
      <c r="AU101" s="15" t="s">
        <v>82</v>
      </c>
      <c r="AY101" s="15" t="s">
        <v>158</v>
      </c>
      <c r="BE101" s="88">
        <f>IF(N101="základní",J101,0)</f>
        <v>0</v>
      </c>
      <c r="BF101" s="88">
        <f>IF(N101="snížená",J101,0)</f>
        <v>0</v>
      </c>
      <c r="BG101" s="88">
        <f>IF(N101="zákl. přenesená",J101,0)</f>
        <v>0</v>
      </c>
      <c r="BH101" s="88">
        <f>IF(N101="sníž. přenesená",J101,0)</f>
        <v>0</v>
      </c>
      <c r="BI101" s="88">
        <f>IF(N101="nulová",J101,0)</f>
        <v>0</v>
      </c>
      <c r="BJ101" s="15" t="s">
        <v>21</v>
      </c>
      <c r="BK101" s="88">
        <f>ROUND(I101*H101,2)</f>
        <v>0</v>
      </c>
      <c r="BL101" s="15" t="s">
        <v>166</v>
      </c>
      <c r="BM101" s="15" t="s">
        <v>216</v>
      </c>
    </row>
    <row r="102" spans="2:65" s="1" customFormat="1" ht="16.5" customHeight="1">
      <c r="B102" s="131"/>
      <c r="C102" s="159" t="s">
        <v>217</v>
      </c>
      <c r="D102" s="159" t="s">
        <v>161</v>
      </c>
      <c r="E102" s="160" t="s">
        <v>218</v>
      </c>
      <c r="F102" s="161" t="s">
        <v>219</v>
      </c>
      <c r="G102" s="162" t="s">
        <v>220</v>
      </c>
      <c r="H102" s="163">
        <v>1</v>
      </c>
      <c r="I102" s="164"/>
      <c r="J102" s="165">
        <f>ROUND(I102*H102,2)</f>
        <v>0</v>
      </c>
      <c r="K102" s="161" t="s">
        <v>1</v>
      </c>
      <c r="L102" s="31"/>
      <c r="M102" s="166" t="s">
        <v>1</v>
      </c>
      <c r="N102" s="167" t="s">
        <v>44</v>
      </c>
      <c r="O102" s="50"/>
      <c r="P102" s="168">
        <f>O102*H102</f>
        <v>0</v>
      </c>
      <c r="Q102" s="168">
        <v>0</v>
      </c>
      <c r="R102" s="168">
        <f>Q102*H102</f>
        <v>0</v>
      </c>
      <c r="S102" s="168">
        <v>0</v>
      </c>
      <c r="T102" s="169">
        <f>S102*H102</f>
        <v>0</v>
      </c>
      <c r="AR102" s="15" t="s">
        <v>166</v>
      </c>
      <c r="AT102" s="15" t="s">
        <v>161</v>
      </c>
      <c r="AU102" s="15" t="s">
        <v>82</v>
      </c>
      <c r="AY102" s="15" t="s">
        <v>158</v>
      </c>
      <c r="BE102" s="88">
        <f>IF(N102="základní",J102,0)</f>
        <v>0</v>
      </c>
      <c r="BF102" s="88">
        <f>IF(N102="snížená",J102,0)</f>
        <v>0</v>
      </c>
      <c r="BG102" s="88">
        <f>IF(N102="zákl. přenesená",J102,0)</f>
        <v>0</v>
      </c>
      <c r="BH102" s="88">
        <f>IF(N102="sníž. přenesená",J102,0)</f>
        <v>0</v>
      </c>
      <c r="BI102" s="88">
        <f>IF(N102="nulová",J102,0)</f>
        <v>0</v>
      </c>
      <c r="BJ102" s="15" t="s">
        <v>21</v>
      </c>
      <c r="BK102" s="88">
        <f>ROUND(I102*H102,2)</f>
        <v>0</v>
      </c>
      <c r="BL102" s="15" t="s">
        <v>166</v>
      </c>
      <c r="BM102" s="15" t="s">
        <v>221</v>
      </c>
    </row>
    <row r="103" spans="2:65" s="1" customFormat="1" ht="16.5" customHeight="1">
      <c r="B103" s="131"/>
      <c r="C103" s="159" t="s">
        <v>185</v>
      </c>
      <c r="D103" s="159" t="s">
        <v>161</v>
      </c>
      <c r="E103" s="160" t="s">
        <v>222</v>
      </c>
      <c r="F103" s="161" t="s">
        <v>223</v>
      </c>
      <c r="G103" s="162" t="s">
        <v>170</v>
      </c>
      <c r="H103" s="163">
        <v>950.4</v>
      </c>
      <c r="I103" s="164"/>
      <c r="J103" s="165">
        <f>ROUND(I103*H103,2)</f>
        <v>0</v>
      </c>
      <c r="K103" s="161" t="s">
        <v>171</v>
      </c>
      <c r="L103" s="31"/>
      <c r="M103" s="166" t="s">
        <v>1</v>
      </c>
      <c r="N103" s="167" t="s">
        <v>44</v>
      </c>
      <c r="O103" s="50"/>
      <c r="P103" s="168">
        <f>O103*H103</f>
        <v>0</v>
      </c>
      <c r="Q103" s="168">
        <v>0</v>
      </c>
      <c r="R103" s="168">
        <f>Q103*H103</f>
        <v>0</v>
      </c>
      <c r="S103" s="168">
        <v>0</v>
      </c>
      <c r="T103" s="169">
        <f>S103*H103</f>
        <v>0</v>
      </c>
      <c r="AR103" s="15" t="s">
        <v>166</v>
      </c>
      <c r="AT103" s="15" t="s">
        <v>161</v>
      </c>
      <c r="AU103" s="15" t="s">
        <v>82</v>
      </c>
      <c r="AY103" s="15" t="s">
        <v>158</v>
      </c>
      <c r="BE103" s="88">
        <f>IF(N103="základní",J103,0)</f>
        <v>0</v>
      </c>
      <c r="BF103" s="88">
        <f>IF(N103="snížená",J103,0)</f>
        <v>0</v>
      </c>
      <c r="BG103" s="88">
        <f>IF(N103="zákl. přenesená",J103,0)</f>
        <v>0</v>
      </c>
      <c r="BH103" s="88">
        <f>IF(N103="sníž. přenesená",J103,0)</f>
        <v>0</v>
      </c>
      <c r="BI103" s="88">
        <f>IF(N103="nulová",J103,0)</f>
        <v>0</v>
      </c>
      <c r="BJ103" s="15" t="s">
        <v>21</v>
      </c>
      <c r="BK103" s="88">
        <f>ROUND(I103*H103,2)</f>
        <v>0</v>
      </c>
      <c r="BL103" s="15" t="s">
        <v>166</v>
      </c>
      <c r="BM103" s="15" t="s">
        <v>224</v>
      </c>
    </row>
    <row r="104" spans="2:65" s="11" customFormat="1" ht="11.25">
      <c r="B104" s="170"/>
      <c r="D104" s="171" t="s">
        <v>173</v>
      </c>
      <c r="E104" s="172" t="s">
        <v>1</v>
      </c>
      <c r="F104" s="173" t="s">
        <v>225</v>
      </c>
      <c r="H104" s="174">
        <v>950.4</v>
      </c>
      <c r="I104" s="175"/>
      <c r="L104" s="170"/>
      <c r="M104" s="176"/>
      <c r="N104" s="177"/>
      <c r="O104" s="177"/>
      <c r="P104" s="177"/>
      <c r="Q104" s="177"/>
      <c r="R104" s="177"/>
      <c r="S104" s="177"/>
      <c r="T104" s="178"/>
      <c r="AT104" s="172" t="s">
        <v>173</v>
      </c>
      <c r="AU104" s="172" t="s">
        <v>82</v>
      </c>
      <c r="AV104" s="11" t="s">
        <v>82</v>
      </c>
      <c r="AW104" s="11" t="s">
        <v>34</v>
      </c>
      <c r="AX104" s="11" t="s">
        <v>21</v>
      </c>
      <c r="AY104" s="172" t="s">
        <v>158</v>
      </c>
    </row>
    <row r="105" spans="2:65" s="1" customFormat="1" ht="16.5" customHeight="1">
      <c r="B105" s="131"/>
      <c r="C105" s="159" t="s">
        <v>8</v>
      </c>
      <c r="D105" s="159" t="s">
        <v>161</v>
      </c>
      <c r="E105" s="160" t="s">
        <v>226</v>
      </c>
      <c r="F105" s="161" t="s">
        <v>227</v>
      </c>
      <c r="G105" s="162" t="s">
        <v>170</v>
      </c>
      <c r="H105" s="163">
        <v>950.4</v>
      </c>
      <c r="I105" s="164"/>
      <c r="J105" s="165">
        <f t="shared" ref="J105:J110" si="5">ROUND(I105*H105,2)</f>
        <v>0</v>
      </c>
      <c r="K105" s="161" t="s">
        <v>171</v>
      </c>
      <c r="L105" s="31"/>
      <c r="M105" s="166" t="s">
        <v>1</v>
      </c>
      <c r="N105" s="167" t="s">
        <v>44</v>
      </c>
      <c r="O105" s="50"/>
      <c r="P105" s="168">
        <f t="shared" ref="P105:P110" si="6">O105*H105</f>
        <v>0</v>
      </c>
      <c r="Q105" s="168">
        <v>0</v>
      </c>
      <c r="R105" s="168">
        <f t="shared" ref="R105:R110" si="7">Q105*H105</f>
        <v>0</v>
      </c>
      <c r="S105" s="168">
        <v>0</v>
      </c>
      <c r="T105" s="169">
        <f t="shared" ref="T105:T110" si="8">S105*H105</f>
        <v>0</v>
      </c>
      <c r="AR105" s="15" t="s">
        <v>166</v>
      </c>
      <c r="AT105" s="15" t="s">
        <v>161</v>
      </c>
      <c r="AU105" s="15" t="s">
        <v>82</v>
      </c>
      <c r="AY105" s="15" t="s">
        <v>158</v>
      </c>
      <c r="BE105" s="88">
        <f t="shared" ref="BE105:BE110" si="9">IF(N105="základní",J105,0)</f>
        <v>0</v>
      </c>
      <c r="BF105" s="88">
        <f t="shared" ref="BF105:BF110" si="10">IF(N105="snížená",J105,0)</f>
        <v>0</v>
      </c>
      <c r="BG105" s="88">
        <f t="shared" ref="BG105:BG110" si="11">IF(N105="zákl. přenesená",J105,0)</f>
        <v>0</v>
      </c>
      <c r="BH105" s="88">
        <f t="shared" ref="BH105:BH110" si="12">IF(N105="sníž. přenesená",J105,0)</f>
        <v>0</v>
      </c>
      <c r="BI105" s="88">
        <f t="shared" ref="BI105:BI110" si="13">IF(N105="nulová",J105,0)</f>
        <v>0</v>
      </c>
      <c r="BJ105" s="15" t="s">
        <v>21</v>
      </c>
      <c r="BK105" s="88">
        <f t="shared" ref="BK105:BK110" si="14">ROUND(I105*H105,2)</f>
        <v>0</v>
      </c>
      <c r="BL105" s="15" t="s">
        <v>166</v>
      </c>
      <c r="BM105" s="15" t="s">
        <v>228</v>
      </c>
    </row>
    <row r="106" spans="2:65" s="1" customFormat="1" ht="16.5" customHeight="1">
      <c r="B106" s="131"/>
      <c r="C106" s="159" t="s">
        <v>229</v>
      </c>
      <c r="D106" s="159" t="s">
        <v>161</v>
      </c>
      <c r="E106" s="160" t="s">
        <v>230</v>
      </c>
      <c r="F106" s="161" t="s">
        <v>231</v>
      </c>
      <c r="G106" s="162" t="s">
        <v>232</v>
      </c>
      <c r="H106" s="163">
        <v>28</v>
      </c>
      <c r="I106" s="164"/>
      <c r="J106" s="165">
        <f t="shared" si="5"/>
        <v>0</v>
      </c>
      <c r="K106" s="161" t="s">
        <v>165</v>
      </c>
      <c r="L106" s="31"/>
      <c r="M106" s="166" t="s">
        <v>1</v>
      </c>
      <c r="N106" s="167" t="s">
        <v>44</v>
      </c>
      <c r="O106" s="50"/>
      <c r="P106" s="168">
        <f t="shared" si="6"/>
        <v>0</v>
      </c>
      <c r="Q106" s="168">
        <v>0</v>
      </c>
      <c r="R106" s="168">
        <f t="shared" si="7"/>
        <v>0</v>
      </c>
      <c r="S106" s="168">
        <v>0</v>
      </c>
      <c r="T106" s="169">
        <f t="shared" si="8"/>
        <v>0</v>
      </c>
      <c r="AR106" s="15" t="s">
        <v>166</v>
      </c>
      <c r="AT106" s="15" t="s">
        <v>161</v>
      </c>
      <c r="AU106" s="15" t="s">
        <v>82</v>
      </c>
      <c r="AY106" s="15" t="s">
        <v>158</v>
      </c>
      <c r="BE106" s="88">
        <f t="shared" si="9"/>
        <v>0</v>
      </c>
      <c r="BF106" s="88">
        <f t="shared" si="10"/>
        <v>0</v>
      </c>
      <c r="BG106" s="88">
        <f t="shared" si="11"/>
        <v>0</v>
      </c>
      <c r="BH106" s="88">
        <f t="shared" si="12"/>
        <v>0</v>
      </c>
      <c r="BI106" s="88">
        <f t="shared" si="13"/>
        <v>0</v>
      </c>
      <c r="BJ106" s="15" t="s">
        <v>21</v>
      </c>
      <c r="BK106" s="88">
        <f t="shared" si="14"/>
        <v>0</v>
      </c>
      <c r="BL106" s="15" t="s">
        <v>166</v>
      </c>
      <c r="BM106" s="15" t="s">
        <v>233</v>
      </c>
    </row>
    <row r="107" spans="2:65" s="1" customFormat="1" ht="16.5" customHeight="1">
      <c r="B107" s="131"/>
      <c r="C107" s="159" t="s">
        <v>200</v>
      </c>
      <c r="D107" s="159" t="s">
        <v>161</v>
      </c>
      <c r="E107" s="160" t="s">
        <v>234</v>
      </c>
      <c r="F107" s="161" t="s">
        <v>235</v>
      </c>
      <c r="G107" s="162" t="s">
        <v>170</v>
      </c>
      <c r="H107" s="163">
        <v>950.4</v>
      </c>
      <c r="I107" s="164"/>
      <c r="J107" s="165">
        <f t="shared" si="5"/>
        <v>0</v>
      </c>
      <c r="K107" s="161" t="s">
        <v>171</v>
      </c>
      <c r="L107" s="31"/>
      <c r="M107" s="166" t="s">
        <v>1</v>
      </c>
      <c r="N107" s="167" t="s">
        <v>44</v>
      </c>
      <c r="O107" s="50"/>
      <c r="P107" s="168">
        <f t="shared" si="6"/>
        <v>0</v>
      </c>
      <c r="Q107" s="168">
        <v>0</v>
      </c>
      <c r="R107" s="168">
        <f t="shared" si="7"/>
        <v>0</v>
      </c>
      <c r="S107" s="168">
        <v>0</v>
      </c>
      <c r="T107" s="169">
        <f t="shared" si="8"/>
        <v>0</v>
      </c>
      <c r="AR107" s="15" t="s">
        <v>166</v>
      </c>
      <c r="AT107" s="15" t="s">
        <v>161</v>
      </c>
      <c r="AU107" s="15" t="s">
        <v>82</v>
      </c>
      <c r="AY107" s="15" t="s">
        <v>158</v>
      </c>
      <c r="BE107" s="88">
        <f t="shared" si="9"/>
        <v>0</v>
      </c>
      <c r="BF107" s="88">
        <f t="shared" si="10"/>
        <v>0</v>
      </c>
      <c r="BG107" s="88">
        <f t="shared" si="11"/>
        <v>0</v>
      </c>
      <c r="BH107" s="88">
        <f t="shared" si="12"/>
        <v>0</v>
      </c>
      <c r="BI107" s="88">
        <f t="shared" si="13"/>
        <v>0</v>
      </c>
      <c r="BJ107" s="15" t="s">
        <v>21</v>
      </c>
      <c r="BK107" s="88">
        <f t="shared" si="14"/>
        <v>0</v>
      </c>
      <c r="BL107" s="15" t="s">
        <v>166</v>
      </c>
      <c r="BM107" s="15" t="s">
        <v>236</v>
      </c>
    </row>
    <row r="108" spans="2:65" s="1" customFormat="1" ht="16.5" customHeight="1">
      <c r="B108" s="131"/>
      <c r="C108" s="159" t="s">
        <v>237</v>
      </c>
      <c r="D108" s="159" t="s">
        <v>161</v>
      </c>
      <c r="E108" s="160" t="s">
        <v>238</v>
      </c>
      <c r="F108" s="161" t="s">
        <v>239</v>
      </c>
      <c r="G108" s="162" t="s">
        <v>232</v>
      </c>
      <c r="H108" s="163">
        <v>28</v>
      </c>
      <c r="I108" s="164"/>
      <c r="J108" s="165">
        <f t="shared" si="5"/>
        <v>0</v>
      </c>
      <c r="K108" s="161" t="s">
        <v>165</v>
      </c>
      <c r="L108" s="31"/>
      <c r="M108" s="166" t="s">
        <v>1</v>
      </c>
      <c r="N108" s="167" t="s">
        <v>44</v>
      </c>
      <c r="O108" s="50"/>
      <c r="P108" s="168">
        <f t="shared" si="6"/>
        <v>0</v>
      </c>
      <c r="Q108" s="168">
        <v>0</v>
      </c>
      <c r="R108" s="168">
        <f t="shared" si="7"/>
        <v>0</v>
      </c>
      <c r="S108" s="168">
        <v>0</v>
      </c>
      <c r="T108" s="169">
        <f t="shared" si="8"/>
        <v>0</v>
      </c>
      <c r="AR108" s="15" t="s">
        <v>166</v>
      </c>
      <c r="AT108" s="15" t="s">
        <v>161</v>
      </c>
      <c r="AU108" s="15" t="s">
        <v>82</v>
      </c>
      <c r="AY108" s="15" t="s">
        <v>158</v>
      </c>
      <c r="BE108" s="88">
        <f t="shared" si="9"/>
        <v>0</v>
      </c>
      <c r="BF108" s="88">
        <f t="shared" si="10"/>
        <v>0</v>
      </c>
      <c r="BG108" s="88">
        <f t="shared" si="11"/>
        <v>0</v>
      </c>
      <c r="BH108" s="88">
        <f t="shared" si="12"/>
        <v>0</v>
      </c>
      <c r="BI108" s="88">
        <f t="shared" si="13"/>
        <v>0</v>
      </c>
      <c r="BJ108" s="15" t="s">
        <v>21</v>
      </c>
      <c r="BK108" s="88">
        <f t="shared" si="14"/>
        <v>0</v>
      </c>
      <c r="BL108" s="15" t="s">
        <v>166</v>
      </c>
      <c r="BM108" s="15" t="s">
        <v>240</v>
      </c>
    </row>
    <row r="109" spans="2:65" s="1" customFormat="1" ht="16.5" customHeight="1">
      <c r="B109" s="131"/>
      <c r="C109" s="159" t="s">
        <v>241</v>
      </c>
      <c r="D109" s="159" t="s">
        <v>161</v>
      </c>
      <c r="E109" s="160" t="s">
        <v>242</v>
      </c>
      <c r="F109" s="161" t="s">
        <v>243</v>
      </c>
      <c r="G109" s="162" t="s">
        <v>164</v>
      </c>
      <c r="H109" s="163">
        <v>1584</v>
      </c>
      <c r="I109" s="164"/>
      <c r="J109" s="165">
        <f t="shared" si="5"/>
        <v>0</v>
      </c>
      <c r="K109" s="161" t="s">
        <v>171</v>
      </c>
      <c r="L109" s="31"/>
      <c r="M109" s="166" t="s">
        <v>1</v>
      </c>
      <c r="N109" s="167" t="s">
        <v>44</v>
      </c>
      <c r="O109" s="50"/>
      <c r="P109" s="168">
        <f t="shared" si="6"/>
        <v>0</v>
      </c>
      <c r="Q109" s="168">
        <v>0</v>
      </c>
      <c r="R109" s="168">
        <f t="shared" si="7"/>
        <v>0</v>
      </c>
      <c r="S109" s="168">
        <v>0</v>
      </c>
      <c r="T109" s="169">
        <f t="shared" si="8"/>
        <v>0</v>
      </c>
      <c r="AR109" s="15" t="s">
        <v>166</v>
      </c>
      <c r="AT109" s="15" t="s">
        <v>161</v>
      </c>
      <c r="AU109" s="15" t="s">
        <v>82</v>
      </c>
      <c r="AY109" s="15" t="s">
        <v>158</v>
      </c>
      <c r="BE109" s="88">
        <f t="shared" si="9"/>
        <v>0</v>
      </c>
      <c r="BF109" s="88">
        <f t="shared" si="10"/>
        <v>0</v>
      </c>
      <c r="BG109" s="88">
        <f t="shared" si="11"/>
        <v>0</v>
      </c>
      <c r="BH109" s="88">
        <f t="shared" si="12"/>
        <v>0</v>
      </c>
      <c r="BI109" s="88">
        <f t="shared" si="13"/>
        <v>0</v>
      </c>
      <c r="BJ109" s="15" t="s">
        <v>21</v>
      </c>
      <c r="BK109" s="88">
        <f t="shared" si="14"/>
        <v>0</v>
      </c>
      <c r="BL109" s="15" t="s">
        <v>166</v>
      </c>
      <c r="BM109" s="15" t="s">
        <v>244</v>
      </c>
    </row>
    <row r="110" spans="2:65" s="1" customFormat="1" ht="16.5" customHeight="1">
      <c r="B110" s="131"/>
      <c r="C110" s="159" t="s">
        <v>245</v>
      </c>
      <c r="D110" s="159" t="s">
        <v>161</v>
      </c>
      <c r="E110" s="160" t="s">
        <v>246</v>
      </c>
      <c r="F110" s="161" t="s">
        <v>247</v>
      </c>
      <c r="G110" s="162" t="s">
        <v>232</v>
      </c>
      <c r="H110" s="163">
        <v>140</v>
      </c>
      <c r="I110" s="164"/>
      <c r="J110" s="165">
        <f t="shared" si="5"/>
        <v>0</v>
      </c>
      <c r="K110" s="161" t="s">
        <v>165</v>
      </c>
      <c r="L110" s="31"/>
      <c r="M110" s="166" t="s">
        <v>1</v>
      </c>
      <c r="N110" s="167" t="s">
        <v>44</v>
      </c>
      <c r="O110" s="50"/>
      <c r="P110" s="168">
        <f t="shared" si="6"/>
        <v>0</v>
      </c>
      <c r="Q110" s="168">
        <v>0</v>
      </c>
      <c r="R110" s="168">
        <f t="shared" si="7"/>
        <v>0</v>
      </c>
      <c r="S110" s="168">
        <v>0</v>
      </c>
      <c r="T110" s="169">
        <f t="shared" si="8"/>
        <v>0</v>
      </c>
      <c r="AR110" s="15" t="s">
        <v>166</v>
      </c>
      <c r="AT110" s="15" t="s">
        <v>161</v>
      </c>
      <c r="AU110" s="15" t="s">
        <v>82</v>
      </c>
      <c r="AY110" s="15" t="s">
        <v>158</v>
      </c>
      <c r="BE110" s="88">
        <f t="shared" si="9"/>
        <v>0</v>
      </c>
      <c r="BF110" s="88">
        <f t="shared" si="10"/>
        <v>0</v>
      </c>
      <c r="BG110" s="88">
        <f t="shared" si="11"/>
        <v>0</v>
      </c>
      <c r="BH110" s="88">
        <f t="shared" si="12"/>
        <v>0</v>
      </c>
      <c r="BI110" s="88">
        <f t="shared" si="13"/>
        <v>0</v>
      </c>
      <c r="BJ110" s="15" t="s">
        <v>21</v>
      </c>
      <c r="BK110" s="88">
        <f t="shared" si="14"/>
        <v>0</v>
      </c>
      <c r="BL110" s="15" t="s">
        <v>166</v>
      </c>
      <c r="BM110" s="15" t="s">
        <v>248</v>
      </c>
    </row>
    <row r="111" spans="2:65" s="11" customFormat="1" ht="11.25">
      <c r="B111" s="170"/>
      <c r="D111" s="171" t="s">
        <v>173</v>
      </c>
      <c r="E111" s="172" t="s">
        <v>1</v>
      </c>
      <c r="F111" s="173" t="s">
        <v>249</v>
      </c>
      <c r="H111" s="174">
        <v>140</v>
      </c>
      <c r="I111" s="175"/>
      <c r="L111" s="170"/>
      <c r="M111" s="176"/>
      <c r="N111" s="177"/>
      <c r="O111" s="177"/>
      <c r="P111" s="177"/>
      <c r="Q111" s="177"/>
      <c r="R111" s="177"/>
      <c r="S111" s="177"/>
      <c r="T111" s="178"/>
      <c r="AT111" s="172" t="s">
        <v>173</v>
      </c>
      <c r="AU111" s="172" t="s">
        <v>82</v>
      </c>
      <c r="AV111" s="11" t="s">
        <v>82</v>
      </c>
      <c r="AW111" s="11" t="s">
        <v>34</v>
      </c>
      <c r="AX111" s="11" t="s">
        <v>21</v>
      </c>
      <c r="AY111" s="172" t="s">
        <v>158</v>
      </c>
    </row>
    <row r="112" spans="2:65" s="1" customFormat="1" ht="16.5" customHeight="1">
      <c r="B112" s="131"/>
      <c r="C112" s="159" t="s">
        <v>250</v>
      </c>
      <c r="D112" s="159" t="s">
        <v>161</v>
      </c>
      <c r="E112" s="160" t="s">
        <v>190</v>
      </c>
      <c r="F112" s="161" t="s">
        <v>191</v>
      </c>
      <c r="G112" s="162" t="s">
        <v>170</v>
      </c>
      <c r="H112" s="163">
        <v>950.4</v>
      </c>
      <c r="I112" s="164"/>
      <c r="J112" s="165">
        <f>ROUND(I112*H112,2)</f>
        <v>0</v>
      </c>
      <c r="K112" s="161" t="s">
        <v>171</v>
      </c>
      <c r="L112" s="31"/>
      <c r="M112" s="166" t="s">
        <v>1</v>
      </c>
      <c r="N112" s="167" t="s">
        <v>44</v>
      </c>
      <c r="O112" s="50"/>
      <c r="P112" s="168">
        <f>O112*H112</f>
        <v>0</v>
      </c>
      <c r="Q112" s="168">
        <v>0</v>
      </c>
      <c r="R112" s="168">
        <f>Q112*H112</f>
        <v>0</v>
      </c>
      <c r="S112" s="168">
        <v>0</v>
      </c>
      <c r="T112" s="169">
        <f>S112*H112</f>
        <v>0</v>
      </c>
      <c r="AR112" s="15" t="s">
        <v>166</v>
      </c>
      <c r="AT112" s="15" t="s">
        <v>161</v>
      </c>
      <c r="AU112" s="15" t="s">
        <v>82</v>
      </c>
      <c r="AY112" s="15" t="s">
        <v>158</v>
      </c>
      <c r="BE112" s="88">
        <f>IF(N112="základní",J112,0)</f>
        <v>0</v>
      </c>
      <c r="BF112" s="88">
        <f>IF(N112="snížená",J112,0)</f>
        <v>0</v>
      </c>
      <c r="BG112" s="88">
        <f>IF(N112="zákl. přenesená",J112,0)</f>
        <v>0</v>
      </c>
      <c r="BH112" s="88">
        <f>IF(N112="sníž. přenesená",J112,0)</f>
        <v>0</v>
      </c>
      <c r="BI112" s="88">
        <f>IF(N112="nulová",J112,0)</f>
        <v>0</v>
      </c>
      <c r="BJ112" s="15" t="s">
        <v>21</v>
      </c>
      <c r="BK112" s="88">
        <f>ROUND(I112*H112,2)</f>
        <v>0</v>
      </c>
      <c r="BL112" s="15" t="s">
        <v>166</v>
      </c>
      <c r="BM112" s="15" t="s">
        <v>251</v>
      </c>
    </row>
    <row r="113" spans="2:65" s="1" customFormat="1" ht="16.5" customHeight="1">
      <c r="B113" s="131"/>
      <c r="C113" s="159" t="s">
        <v>7</v>
      </c>
      <c r="D113" s="159" t="s">
        <v>161</v>
      </c>
      <c r="E113" s="160" t="s">
        <v>181</v>
      </c>
      <c r="F113" s="161" t="s">
        <v>182</v>
      </c>
      <c r="G113" s="162" t="s">
        <v>170</v>
      </c>
      <c r="H113" s="163">
        <v>9504</v>
      </c>
      <c r="I113" s="164"/>
      <c r="J113" s="165">
        <f>ROUND(I113*H113,2)</f>
        <v>0</v>
      </c>
      <c r="K113" s="161" t="s">
        <v>171</v>
      </c>
      <c r="L113" s="31"/>
      <c r="M113" s="166" t="s">
        <v>1</v>
      </c>
      <c r="N113" s="167" t="s">
        <v>44</v>
      </c>
      <c r="O113" s="50"/>
      <c r="P113" s="168">
        <f>O113*H113</f>
        <v>0</v>
      </c>
      <c r="Q113" s="168">
        <v>0</v>
      </c>
      <c r="R113" s="168">
        <f>Q113*H113</f>
        <v>0</v>
      </c>
      <c r="S113" s="168">
        <v>0</v>
      </c>
      <c r="T113" s="169">
        <f>S113*H113</f>
        <v>0</v>
      </c>
      <c r="AR113" s="15" t="s">
        <v>166</v>
      </c>
      <c r="AT113" s="15" t="s">
        <v>161</v>
      </c>
      <c r="AU113" s="15" t="s">
        <v>82</v>
      </c>
      <c r="AY113" s="15" t="s">
        <v>158</v>
      </c>
      <c r="BE113" s="88">
        <f>IF(N113="základní",J113,0)</f>
        <v>0</v>
      </c>
      <c r="BF113" s="88">
        <f>IF(N113="snížená",J113,0)</f>
        <v>0</v>
      </c>
      <c r="BG113" s="88">
        <f>IF(N113="zákl. přenesená",J113,0)</f>
        <v>0</v>
      </c>
      <c r="BH113" s="88">
        <f>IF(N113="sníž. přenesená",J113,0)</f>
        <v>0</v>
      </c>
      <c r="BI113" s="88">
        <f>IF(N113="nulová",J113,0)</f>
        <v>0</v>
      </c>
      <c r="BJ113" s="15" t="s">
        <v>21</v>
      </c>
      <c r="BK113" s="88">
        <f>ROUND(I113*H113,2)</f>
        <v>0</v>
      </c>
      <c r="BL113" s="15" t="s">
        <v>166</v>
      </c>
      <c r="BM113" s="15" t="s">
        <v>252</v>
      </c>
    </row>
    <row r="114" spans="2:65" s="11" customFormat="1" ht="11.25">
      <c r="B114" s="170"/>
      <c r="D114" s="171" t="s">
        <v>173</v>
      </c>
      <c r="E114" s="172" t="s">
        <v>1</v>
      </c>
      <c r="F114" s="173" t="s">
        <v>253</v>
      </c>
      <c r="H114" s="174">
        <v>9504</v>
      </c>
      <c r="I114" s="175"/>
      <c r="L114" s="170"/>
      <c r="M114" s="176"/>
      <c r="N114" s="177"/>
      <c r="O114" s="177"/>
      <c r="P114" s="177"/>
      <c r="Q114" s="177"/>
      <c r="R114" s="177"/>
      <c r="S114" s="177"/>
      <c r="T114" s="178"/>
      <c r="AT114" s="172" t="s">
        <v>173</v>
      </c>
      <c r="AU114" s="172" t="s">
        <v>82</v>
      </c>
      <c r="AV114" s="11" t="s">
        <v>82</v>
      </c>
      <c r="AW114" s="11" t="s">
        <v>34</v>
      </c>
      <c r="AX114" s="11" t="s">
        <v>21</v>
      </c>
      <c r="AY114" s="172" t="s">
        <v>158</v>
      </c>
    </row>
    <row r="115" spans="2:65" s="1" customFormat="1" ht="16.5" customHeight="1">
      <c r="B115" s="131"/>
      <c r="C115" s="159" t="s">
        <v>180</v>
      </c>
      <c r="D115" s="159" t="s">
        <v>161</v>
      </c>
      <c r="E115" s="160" t="s">
        <v>254</v>
      </c>
      <c r="F115" s="161" t="s">
        <v>255</v>
      </c>
      <c r="G115" s="162" t="s">
        <v>170</v>
      </c>
      <c r="H115" s="163">
        <v>950.4</v>
      </c>
      <c r="I115" s="164"/>
      <c r="J115" s="165">
        <f>ROUND(I115*H115,2)</f>
        <v>0</v>
      </c>
      <c r="K115" s="161" t="s">
        <v>171</v>
      </c>
      <c r="L115" s="31"/>
      <c r="M115" s="166" t="s">
        <v>1</v>
      </c>
      <c r="N115" s="167" t="s">
        <v>44</v>
      </c>
      <c r="O115" s="50"/>
      <c r="P115" s="168">
        <f>O115*H115</f>
        <v>0</v>
      </c>
      <c r="Q115" s="168">
        <v>0</v>
      </c>
      <c r="R115" s="168">
        <f>Q115*H115</f>
        <v>0</v>
      </c>
      <c r="S115" s="168">
        <v>0</v>
      </c>
      <c r="T115" s="169">
        <f>S115*H115</f>
        <v>0</v>
      </c>
      <c r="AR115" s="15" t="s">
        <v>166</v>
      </c>
      <c r="AT115" s="15" t="s">
        <v>161</v>
      </c>
      <c r="AU115" s="15" t="s">
        <v>82</v>
      </c>
      <c r="AY115" s="15" t="s">
        <v>158</v>
      </c>
      <c r="BE115" s="88">
        <f>IF(N115="základní",J115,0)</f>
        <v>0</v>
      </c>
      <c r="BF115" s="88">
        <f>IF(N115="snížená",J115,0)</f>
        <v>0</v>
      </c>
      <c r="BG115" s="88">
        <f>IF(N115="zákl. přenesená",J115,0)</f>
        <v>0</v>
      </c>
      <c r="BH115" s="88">
        <f>IF(N115="sníž. přenesená",J115,0)</f>
        <v>0</v>
      </c>
      <c r="BI115" s="88">
        <f>IF(N115="nulová",J115,0)</f>
        <v>0</v>
      </c>
      <c r="BJ115" s="15" t="s">
        <v>21</v>
      </c>
      <c r="BK115" s="88">
        <f>ROUND(I115*H115,2)</f>
        <v>0</v>
      </c>
      <c r="BL115" s="15" t="s">
        <v>166</v>
      </c>
      <c r="BM115" s="15" t="s">
        <v>256</v>
      </c>
    </row>
    <row r="116" spans="2:65" s="1" customFormat="1" ht="16.5" customHeight="1">
      <c r="B116" s="131"/>
      <c r="C116" s="159" t="s">
        <v>257</v>
      </c>
      <c r="D116" s="159" t="s">
        <v>161</v>
      </c>
      <c r="E116" s="160" t="s">
        <v>186</v>
      </c>
      <c r="F116" s="161" t="s">
        <v>187</v>
      </c>
      <c r="G116" s="162" t="s">
        <v>170</v>
      </c>
      <c r="H116" s="163">
        <v>950.4</v>
      </c>
      <c r="I116" s="164"/>
      <c r="J116" s="165">
        <f>ROUND(I116*H116,2)</f>
        <v>0</v>
      </c>
      <c r="K116" s="161" t="s">
        <v>171</v>
      </c>
      <c r="L116" s="31"/>
      <c r="M116" s="166" t="s">
        <v>1</v>
      </c>
      <c r="N116" s="167" t="s">
        <v>44</v>
      </c>
      <c r="O116" s="50"/>
      <c r="P116" s="168">
        <f>O116*H116</f>
        <v>0</v>
      </c>
      <c r="Q116" s="168">
        <v>0</v>
      </c>
      <c r="R116" s="168">
        <f>Q116*H116</f>
        <v>0</v>
      </c>
      <c r="S116" s="168">
        <v>0</v>
      </c>
      <c r="T116" s="169">
        <f>S116*H116</f>
        <v>0</v>
      </c>
      <c r="AR116" s="15" t="s">
        <v>166</v>
      </c>
      <c r="AT116" s="15" t="s">
        <v>161</v>
      </c>
      <c r="AU116" s="15" t="s">
        <v>82</v>
      </c>
      <c r="AY116" s="15" t="s">
        <v>158</v>
      </c>
      <c r="BE116" s="88">
        <f>IF(N116="základní",J116,0)</f>
        <v>0</v>
      </c>
      <c r="BF116" s="88">
        <f>IF(N116="snížená",J116,0)</f>
        <v>0</v>
      </c>
      <c r="BG116" s="88">
        <f>IF(N116="zákl. přenesená",J116,0)</f>
        <v>0</v>
      </c>
      <c r="BH116" s="88">
        <f>IF(N116="sníž. přenesená",J116,0)</f>
        <v>0</v>
      </c>
      <c r="BI116" s="88">
        <f>IF(N116="nulová",J116,0)</f>
        <v>0</v>
      </c>
      <c r="BJ116" s="15" t="s">
        <v>21</v>
      </c>
      <c r="BK116" s="88">
        <f>ROUND(I116*H116,2)</f>
        <v>0</v>
      </c>
      <c r="BL116" s="15" t="s">
        <v>166</v>
      </c>
      <c r="BM116" s="15" t="s">
        <v>258</v>
      </c>
    </row>
    <row r="117" spans="2:65" s="1" customFormat="1" ht="16.5" customHeight="1">
      <c r="B117" s="131"/>
      <c r="C117" s="159" t="s">
        <v>259</v>
      </c>
      <c r="D117" s="159" t="s">
        <v>161</v>
      </c>
      <c r="E117" s="160" t="s">
        <v>193</v>
      </c>
      <c r="F117" s="161" t="s">
        <v>194</v>
      </c>
      <c r="G117" s="162" t="s">
        <v>195</v>
      </c>
      <c r="H117" s="163">
        <v>1587.1679999999999</v>
      </c>
      <c r="I117" s="164"/>
      <c r="J117" s="165">
        <f>ROUND(I117*H117,2)</f>
        <v>0</v>
      </c>
      <c r="K117" s="161" t="s">
        <v>171</v>
      </c>
      <c r="L117" s="31"/>
      <c r="M117" s="166" t="s">
        <v>1</v>
      </c>
      <c r="N117" s="167" t="s">
        <v>44</v>
      </c>
      <c r="O117" s="50"/>
      <c r="P117" s="168">
        <f>O117*H117</f>
        <v>0</v>
      </c>
      <c r="Q117" s="168">
        <v>0</v>
      </c>
      <c r="R117" s="168">
        <f>Q117*H117</f>
        <v>0</v>
      </c>
      <c r="S117" s="168">
        <v>0</v>
      </c>
      <c r="T117" s="169">
        <f>S117*H117</f>
        <v>0</v>
      </c>
      <c r="AR117" s="15" t="s">
        <v>166</v>
      </c>
      <c r="AT117" s="15" t="s">
        <v>161</v>
      </c>
      <c r="AU117" s="15" t="s">
        <v>82</v>
      </c>
      <c r="AY117" s="15" t="s">
        <v>158</v>
      </c>
      <c r="BE117" s="88">
        <f>IF(N117="základní",J117,0)</f>
        <v>0</v>
      </c>
      <c r="BF117" s="88">
        <f>IF(N117="snížená",J117,0)</f>
        <v>0</v>
      </c>
      <c r="BG117" s="88">
        <f>IF(N117="zákl. přenesená",J117,0)</f>
        <v>0</v>
      </c>
      <c r="BH117" s="88">
        <f>IF(N117="sníž. přenesená",J117,0)</f>
        <v>0</v>
      </c>
      <c r="BI117" s="88">
        <f>IF(N117="nulová",J117,0)</f>
        <v>0</v>
      </c>
      <c r="BJ117" s="15" t="s">
        <v>21</v>
      </c>
      <c r="BK117" s="88">
        <f>ROUND(I117*H117,2)</f>
        <v>0</v>
      </c>
      <c r="BL117" s="15" t="s">
        <v>166</v>
      </c>
      <c r="BM117" s="15" t="s">
        <v>260</v>
      </c>
    </row>
    <row r="118" spans="2:65" s="11" customFormat="1" ht="11.25">
      <c r="B118" s="170"/>
      <c r="D118" s="171" t="s">
        <v>173</v>
      </c>
      <c r="E118" s="172" t="s">
        <v>1</v>
      </c>
      <c r="F118" s="173" t="s">
        <v>261</v>
      </c>
      <c r="H118" s="174">
        <v>1587.1679999999999</v>
      </c>
      <c r="I118" s="175"/>
      <c r="L118" s="170"/>
      <c r="M118" s="176"/>
      <c r="N118" s="177"/>
      <c r="O118" s="177"/>
      <c r="P118" s="177"/>
      <c r="Q118" s="177"/>
      <c r="R118" s="177"/>
      <c r="S118" s="177"/>
      <c r="T118" s="178"/>
      <c r="AT118" s="172" t="s">
        <v>173</v>
      </c>
      <c r="AU118" s="172" t="s">
        <v>82</v>
      </c>
      <c r="AV118" s="11" t="s">
        <v>82</v>
      </c>
      <c r="AW118" s="11" t="s">
        <v>34</v>
      </c>
      <c r="AX118" s="11" t="s">
        <v>21</v>
      </c>
      <c r="AY118" s="172" t="s">
        <v>158</v>
      </c>
    </row>
    <row r="119" spans="2:65" s="1" customFormat="1" ht="16.5" customHeight="1">
      <c r="B119" s="131"/>
      <c r="C119" s="159" t="s">
        <v>262</v>
      </c>
      <c r="D119" s="159" t="s">
        <v>161</v>
      </c>
      <c r="E119" s="160" t="s">
        <v>263</v>
      </c>
      <c r="F119" s="161" t="s">
        <v>264</v>
      </c>
      <c r="G119" s="162" t="s">
        <v>265</v>
      </c>
      <c r="H119" s="163">
        <v>80</v>
      </c>
      <c r="I119" s="164"/>
      <c r="J119" s="165">
        <f>ROUND(I119*H119,2)</f>
        <v>0</v>
      </c>
      <c r="K119" s="161" t="s">
        <v>1</v>
      </c>
      <c r="L119" s="31"/>
      <c r="M119" s="166" t="s">
        <v>1</v>
      </c>
      <c r="N119" s="167" t="s">
        <v>44</v>
      </c>
      <c r="O119" s="50"/>
      <c r="P119" s="168">
        <f>O119*H119</f>
        <v>0</v>
      </c>
      <c r="Q119" s="168">
        <v>0</v>
      </c>
      <c r="R119" s="168">
        <f>Q119*H119</f>
        <v>0</v>
      </c>
      <c r="S119" s="168">
        <v>0</v>
      </c>
      <c r="T119" s="169">
        <f>S119*H119</f>
        <v>0</v>
      </c>
      <c r="AR119" s="15" t="s">
        <v>166</v>
      </c>
      <c r="AT119" s="15" t="s">
        <v>161</v>
      </c>
      <c r="AU119" s="15" t="s">
        <v>82</v>
      </c>
      <c r="AY119" s="15" t="s">
        <v>158</v>
      </c>
      <c r="BE119" s="88">
        <f>IF(N119="základní",J119,0)</f>
        <v>0</v>
      </c>
      <c r="BF119" s="88">
        <f>IF(N119="snížená",J119,0)</f>
        <v>0</v>
      </c>
      <c r="BG119" s="88">
        <f>IF(N119="zákl. přenesená",J119,0)</f>
        <v>0</v>
      </c>
      <c r="BH119" s="88">
        <f>IF(N119="sníž. přenesená",J119,0)</f>
        <v>0</v>
      </c>
      <c r="BI119" s="88">
        <f>IF(N119="nulová",J119,0)</f>
        <v>0</v>
      </c>
      <c r="BJ119" s="15" t="s">
        <v>21</v>
      </c>
      <c r="BK119" s="88">
        <f>ROUND(I119*H119,2)</f>
        <v>0</v>
      </c>
      <c r="BL119" s="15" t="s">
        <v>166</v>
      </c>
      <c r="BM119" s="15" t="s">
        <v>266</v>
      </c>
    </row>
    <row r="120" spans="2:65" s="10" customFormat="1" ht="22.9" customHeight="1">
      <c r="B120" s="146"/>
      <c r="D120" s="147" t="s">
        <v>72</v>
      </c>
      <c r="E120" s="157" t="s">
        <v>199</v>
      </c>
      <c r="F120" s="157" t="s">
        <v>267</v>
      </c>
      <c r="I120" s="149"/>
      <c r="J120" s="158">
        <f>BK120</f>
        <v>0</v>
      </c>
      <c r="L120" s="146"/>
      <c r="M120" s="151"/>
      <c r="N120" s="152"/>
      <c r="O120" s="152"/>
      <c r="P120" s="153">
        <f>SUM(P121:P130)</f>
        <v>0</v>
      </c>
      <c r="Q120" s="152"/>
      <c r="R120" s="153">
        <f>SUM(R121:R130)</f>
        <v>6.206999999999999</v>
      </c>
      <c r="S120" s="152"/>
      <c r="T120" s="154">
        <f>SUM(T121:T130)</f>
        <v>0</v>
      </c>
      <c r="AR120" s="147" t="s">
        <v>21</v>
      </c>
      <c r="AT120" s="155" t="s">
        <v>72</v>
      </c>
      <c r="AU120" s="155" t="s">
        <v>21</v>
      </c>
      <c r="AY120" s="147" t="s">
        <v>158</v>
      </c>
      <c r="BK120" s="156">
        <f>SUM(BK121:BK130)</f>
        <v>0</v>
      </c>
    </row>
    <row r="121" spans="2:65" s="1" customFormat="1" ht="16.5" customHeight="1">
      <c r="B121" s="131"/>
      <c r="C121" s="159" t="s">
        <v>166</v>
      </c>
      <c r="D121" s="159" t="s">
        <v>161</v>
      </c>
      <c r="E121" s="160" t="s">
        <v>268</v>
      </c>
      <c r="F121" s="161" t="s">
        <v>269</v>
      </c>
      <c r="G121" s="162" t="s">
        <v>164</v>
      </c>
      <c r="H121" s="163">
        <v>1584</v>
      </c>
      <c r="I121" s="164"/>
      <c r="J121" s="165">
        <f>ROUND(I121*H121,2)</f>
        <v>0</v>
      </c>
      <c r="K121" s="161" t="s">
        <v>171</v>
      </c>
      <c r="L121" s="31"/>
      <c r="M121" s="166" t="s">
        <v>1</v>
      </c>
      <c r="N121" s="167" t="s">
        <v>44</v>
      </c>
      <c r="O121" s="50"/>
      <c r="P121" s="168">
        <f>O121*H121</f>
        <v>0</v>
      </c>
      <c r="Q121" s="168">
        <v>0</v>
      </c>
      <c r="R121" s="168">
        <f>Q121*H121</f>
        <v>0</v>
      </c>
      <c r="S121" s="168">
        <v>0</v>
      </c>
      <c r="T121" s="169">
        <f>S121*H121</f>
        <v>0</v>
      </c>
      <c r="AR121" s="15" t="s">
        <v>166</v>
      </c>
      <c r="AT121" s="15" t="s">
        <v>161</v>
      </c>
      <c r="AU121" s="15" t="s">
        <v>82</v>
      </c>
      <c r="AY121" s="15" t="s">
        <v>158</v>
      </c>
      <c r="BE121" s="88">
        <f>IF(N121="základní",J121,0)</f>
        <v>0</v>
      </c>
      <c r="BF121" s="88">
        <f>IF(N121="snížená",J121,0)</f>
        <v>0</v>
      </c>
      <c r="BG121" s="88">
        <f>IF(N121="zákl. přenesená",J121,0)</f>
        <v>0</v>
      </c>
      <c r="BH121" s="88">
        <f>IF(N121="sníž. přenesená",J121,0)</f>
        <v>0</v>
      </c>
      <c r="BI121" s="88">
        <f>IF(N121="nulová",J121,0)</f>
        <v>0</v>
      </c>
      <c r="BJ121" s="15" t="s">
        <v>21</v>
      </c>
      <c r="BK121" s="88">
        <f>ROUND(I121*H121,2)</f>
        <v>0</v>
      </c>
      <c r="BL121" s="15" t="s">
        <v>166</v>
      </c>
      <c r="BM121" s="15" t="s">
        <v>270</v>
      </c>
    </row>
    <row r="122" spans="2:65" s="1" customFormat="1" ht="16.5" customHeight="1">
      <c r="B122" s="131"/>
      <c r="C122" s="159" t="s">
        <v>199</v>
      </c>
      <c r="D122" s="159" t="s">
        <v>161</v>
      </c>
      <c r="E122" s="160" t="s">
        <v>271</v>
      </c>
      <c r="F122" s="161" t="s">
        <v>272</v>
      </c>
      <c r="G122" s="162" t="s">
        <v>164</v>
      </c>
      <c r="H122" s="163">
        <v>1584</v>
      </c>
      <c r="I122" s="164"/>
      <c r="J122" s="165">
        <f>ROUND(I122*H122,2)</f>
        <v>0</v>
      </c>
      <c r="K122" s="161" t="s">
        <v>171</v>
      </c>
      <c r="L122" s="31"/>
      <c r="M122" s="166" t="s">
        <v>1</v>
      </c>
      <c r="N122" s="167" t="s">
        <v>44</v>
      </c>
      <c r="O122" s="50"/>
      <c r="P122" s="168">
        <f>O122*H122</f>
        <v>0</v>
      </c>
      <c r="Q122" s="168">
        <v>0</v>
      </c>
      <c r="R122" s="168">
        <f>Q122*H122</f>
        <v>0</v>
      </c>
      <c r="S122" s="168">
        <v>0</v>
      </c>
      <c r="T122" s="169">
        <f>S122*H122</f>
        <v>0</v>
      </c>
      <c r="AR122" s="15" t="s">
        <v>166</v>
      </c>
      <c r="AT122" s="15" t="s">
        <v>161</v>
      </c>
      <c r="AU122" s="15" t="s">
        <v>82</v>
      </c>
      <c r="AY122" s="15" t="s">
        <v>158</v>
      </c>
      <c r="BE122" s="88">
        <f>IF(N122="základní",J122,0)</f>
        <v>0</v>
      </c>
      <c r="BF122" s="88">
        <f>IF(N122="snížená",J122,0)</f>
        <v>0</v>
      </c>
      <c r="BG122" s="88">
        <f>IF(N122="zákl. přenesená",J122,0)</f>
        <v>0</v>
      </c>
      <c r="BH122" s="88">
        <f>IF(N122="sníž. přenesená",J122,0)</f>
        <v>0</v>
      </c>
      <c r="BI122" s="88">
        <f>IF(N122="nulová",J122,0)</f>
        <v>0</v>
      </c>
      <c r="BJ122" s="15" t="s">
        <v>21</v>
      </c>
      <c r="BK122" s="88">
        <f>ROUND(I122*H122,2)</f>
        <v>0</v>
      </c>
      <c r="BL122" s="15" t="s">
        <v>166</v>
      </c>
      <c r="BM122" s="15" t="s">
        <v>273</v>
      </c>
    </row>
    <row r="123" spans="2:65" s="11" customFormat="1" ht="11.25">
      <c r="B123" s="170"/>
      <c r="D123" s="171" t="s">
        <v>173</v>
      </c>
      <c r="E123" s="172" t="s">
        <v>1</v>
      </c>
      <c r="F123" s="173" t="s">
        <v>274</v>
      </c>
      <c r="H123" s="174">
        <v>1584</v>
      </c>
      <c r="I123" s="175"/>
      <c r="L123" s="170"/>
      <c r="M123" s="176"/>
      <c r="N123" s="177"/>
      <c r="O123" s="177"/>
      <c r="P123" s="177"/>
      <c r="Q123" s="177"/>
      <c r="R123" s="177"/>
      <c r="S123" s="177"/>
      <c r="T123" s="178"/>
      <c r="AT123" s="172" t="s">
        <v>173</v>
      </c>
      <c r="AU123" s="172" t="s">
        <v>82</v>
      </c>
      <c r="AV123" s="11" t="s">
        <v>82</v>
      </c>
      <c r="AW123" s="11" t="s">
        <v>34</v>
      </c>
      <c r="AX123" s="11" t="s">
        <v>21</v>
      </c>
      <c r="AY123" s="172" t="s">
        <v>158</v>
      </c>
    </row>
    <row r="124" spans="2:65" s="1" customFormat="1" ht="16.5" customHeight="1">
      <c r="B124" s="131"/>
      <c r="C124" s="159" t="s">
        <v>275</v>
      </c>
      <c r="D124" s="159" t="s">
        <v>161</v>
      </c>
      <c r="E124" s="160" t="s">
        <v>276</v>
      </c>
      <c r="F124" s="161" t="s">
        <v>277</v>
      </c>
      <c r="G124" s="162" t="s">
        <v>164</v>
      </c>
      <c r="H124" s="163">
        <v>1584</v>
      </c>
      <c r="I124" s="164"/>
      <c r="J124" s="165">
        <f>ROUND(I124*H124,2)</f>
        <v>0</v>
      </c>
      <c r="K124" s="161" t="s">
        <v>171</v>
      </c>
      <c r="L124" s="31"/>
      <c r="M124" s="166" t="s">
        <v>1</v>
      </c>
      <c r="N124" s="167" t="s">
        <v>44</v>
      </c>
      <c r="O124" s="50"/>
      <c r="P124" s="168">
        <f>O124*H124</f>
        <v>0</v>
      </c>
      <c r="Q124" s="168">
        <v>0</v>
      </c>
      <c r="R124" s="168">
        <f>Q124*H124</f>
        <v>0</v>
      </c>
      <c r="S124" s="168">
        <v>0</v>
      </c>
      <c r="T124" s="169">
        <f>S124*H124</f>
        <v>0</v>
      </c>
      <c r="AR124" s="15" t="s">
        <v>166</v>
      </c>
      <c r="AT124" s="15" t="s">
        <v>161</v>
      </c>
      <c r="AU124" s="15" t="s">
        <v>82</v>
      </c>
      <c r="AY124" s="15" t="s">
        <v>158</v>
      </c>
      <c r="BE124" s="88">
        <f>IF(N124="základní",J124,0)</f>
        <v>0</v>
      </c>
      <c r="BF124" s="88">
        <f>IF(N124="snížená",J124,0)</f>
        <v>0</v>
      </c>
      <c r="BG124" s="88">
        <f>IF(N124="zákl. přenesená",J124,0)</f>
        <v>0</v>
      </c>
      <c r="BH124" s="88">
        <f>IF(N124="sníž. přenesená",J124,0)</f>
        <v>0</v>
      </c>
      <c r="BI124" s="88">
        <f>IF(N124="nulová",J124,0)</f>
        <v>0</v>
      </c>
      <c r="BJ124" s="15" t="s">
        <v>21</v>
      </c>
      <c r="BK124" s="88">
        <f>ROUND(I124*H124,2)</f>
        <v>0</v>
      </c>
      <c r="BL124" s="15" t="s">
        <v>166</v>
      </c>
      <c r="BM124" s="15" t="s">
        <v>278</v>
      </c>
    </row>
    <row r="125" spans="2:65" s="11" customFormat="1" ht="11.25">
      <c r="B125" s="170"/>
      <c r="D125" s="171" t="s">
        <v>173</v>
      </c>
      <c r="E125" s="172" t="s">
        <v>1</v>
      </c>
      <c r="F125" s="173" t="s">
        <v>274</v>
      </c>
      <c r="H125" s="174">
        <v>1584</v>
      </c>
      <c r="I125" s="175"/>
      <c r="L125" s="170"/>
      <c r="M125" s="176"/>
      <c r="N125" s="177"/>
      <c r="O125" s="177"/>
      <c r="P125" s="177"/>
      <c r="Q125" s="177"/>
      <c r="R125" s="177"/>
      <c r="S125" s="177"/>
      <c r="T125" s="178"/>
      <c r="AT125" s="172" t="s">
        <v>173</v>
      </c>
      <c r="AU125" s="172" t="s">
        <v>82</v>
      </c>
      <c r="AV125" s="11" t="s">
        <v>82</v>
      </c>
      <c r="AW125" s="11" t="s">
        <v>34</v>
      </c>
      <c r="AX125" s="11" t="s">
        <v>21</v>
      </c>
      <c r="AY125" s="172" t="s">
        <v>158</v>
      </c>
    </row>
    <row r="126" spans="2:65" s="1" customFormat="1" ht="16.5" customHeight="1">
      <c r="B126" s="131"/>
      <c r="C126" s="159" t="s">
        <v>279</v>
      </c>
      <c r="D126" s="159" t="s">
        <v>161</v>
      </c>
      <c r="E126" s="160" t="s">
        <v>280</v>
      </c>
      <c r="F126" s="161" t="s">
        <v>281</v>
      </c>
      <c r="G126" s="162" t="s">
        <v>164</v>
      </c>
      <c r="H126" s="163">
        <v>10</v>
      </c>
      <c r="I126" s="164"/>
      <c r="J126" s="165">
        <f>ROUND(I126*H126,2)</f>
        <v>0</v>
      </c>
      <c r="K126" s="161" t="s">
        <v>165</v>
      </c>
      <c r="L126" s="31"/>
      <c r="M126" s="166" t="s">
        <v>1</v>
      </c>
      <c r="N126" s="167" t="s">
        <v>44</v>
      </c>
      <c r="O126" s="50"/>
      <c r="P126" s="168">
        <f>O126*H126</f>
        <v>0</v>
      </c>
      <c r="Q126" s="168">
        <v>0.19536000000000001</v>
      </c>
      <c r="R126" s="168">
        <f>Q126*H126</f>
        <v>1.9536</v>
      </c>
      <c r="S126" s="168">
        <v>0</v>
      </c>
      <c r="T126" s="169">
        <f>S126*H126</f>
        <v>0</v>
      </c>
      <c r="AR126" s="15" t="s">
        <v>166</v>
      </c>
      <c r="AT126" s="15" t="s">
        <v>161</v>
      </c>
      <c r="AU126" s="15" t="s">
        <v>82</v>
      </c>
      <c r="AY126" s="15" t="s">
        <v>158</v>
      </c>
      <c r="BE126" s="88">
        <f>IF(N126="základní",J126,0)</f>
        <v>0</v>
      </c>
      <c r="BF126" s="88">
        <f>IF(N126="snížená",J126,0)</f>
        <v>0</v>
      </c>
      <c r="BG126" s="88">
        <f>IF(N126="zákl. přenesená",J126,0)</f>
        <v>0</v>
      </c>
      <c r="BH126" s="88">
        <f>IF(N126="sníž. přenesená",J126,0)</f>
        <v>0</v>
      </c>
      <c r="BI126" s="88">
        <f>IF(N126="nulová",J126,0)</f>
        <v>0</v>
      </c>
      <c r="BJ126" s="15" t="s">
        <v>21</v>
      </c>
      <c r="BK126" s="88">
        <f>ROUND(I126*H126,2)</f>
        <v>0</v>
      </c>
      <c r="BL126" s="15" t="s">
        <v>166</v>
      </c>
      <c r="BM126" s="15" t="s">
        <v>282</v>
      </c>
    </row>
    <row r="127" spans="2:65" s="12" customFormat="1" ht="11.25">
      <c r="B127" s="184"/>
      <c r="D127" s="171" t="s">
        <v>173</v>
      </c>
      <c r="E127" s="185" t="s">
        <v>1</v>
      </c>
      <c r="F127" s="186" t="s">
        <v>283</v>
      </c>
      <c r="H127" s="185" t="s">
        <v>1</v>
      </c>
      <c r="I127" s="187"/>
      <c r="L127" s="184"/>
      <c r="M127" s="188"/>
      <c r="N127" s="189"/>
      <c r="O127" s="189"/>
      <c r="P127" s="189"/>
      <c r="Q127" s="189"/>
      <c r="R127" s="189"/>
      <c r="S127" s="189"/>
      <c r="T127" s="190"/>
      <c r="AT127" s="185" t="s">
        <v>173</v>
      </c>
      <c r="AU127" s="185" t="s">
        <v>82</v>
      </c>
      <c r="AV127" s="12" t="s">
        <v>21</v>
      </c>
      <c r="AW127" s="12" t="s">
        <v>34</v>
      </c>
      <c r="AX127" s="12" t="s">
        <v>73</v>
      </c>
      <c r="AY127" s="185" t="s">
        <v>158</v>
      </c>
    </row>
    <row r="128" spans="2:65" s="11" customFormat="1" ht="11.25">
      <c r="B128" s="170"/>
      <c r="D128" s="171" t="s">
        <v>173</v>
      </c>
      <c r="E128" s="172" t="s">
        <v>1</v>
      </c>
      <c r="F128" s="173" t="s">
        <v>284</v>
      </c>
      <c r="H128" s="174">
        <v>10</v>
      </c>
      <c r="I128" s="175"/>
      <c r="L128" s="170"/>
      <c r="M128" s="176"/>
      <c r="N128" s="177"/>
      <c r="O128" s="177"/>
      <c r="P128" s="177"/>
      <c r="Q128" s="177"/>
      <c r="R128" s="177"/>
      <c r="S128" s="177"/>
      <c r="T128" s="178"/>
      <c r="AT128" s="172" t="s">
        <v>173</v>
      </c>
      <c r="AU128" s="172" t="s">
        <v>82</v>
      </c>
      <c r="AV128" s="11" t="s">
        <v>82</v>
      </c>
      <c r="AW128" s="11" t="s">
        <v>34</v>
      </c>
      <c r="AX128" s="11" t="s">
        <v>21</v>
      </c>
      <c r="AY128" s="172" t="s">
        <v>158</v>
      </c>
    </row>
    <row r="129" spans="2:65" s="1" customFormat="1" ht="16.5" customHeight="1">
      <c r="B129" s="131"/>
      <c r="C129" s="191" t="s">
        <v>285</v>
      </c>
      <c r="D129" s="191" t="s">
        <v>286</v>
      </c>
      <c r="E129" s="192" t="s">
        <v>287</v>
      </c>
      <c r="F129" s="193" t="s">
        <v>288</v>
      </c>
      <c r="G129" s="194" t="s">
        <v>164</v>
      </c>
      <c r="H129" s="195">
        <v>10.199999999999999</v>
      </c>
      <c r="I129" s="196"/>
      <c r="J129" s="197">
        <f>ROUND(I129*H129,2)</f>
        <v>0</v>
      </c>
      <c r="K129" s="193" t="s">
        <v>165</v>
      </c>
      <c r="L129" s="198"/>
      <c r="M129" s="199" t="s">
        <v>1</v>
      </c>
      <c r="N129" s="200" t="s">
        <v>44</v>
      </c>
      <c r="O129" s="50"/>
      <c r="P129" s="168">
        <f>O129*H129</f>
        <v>0</v>
      </c>
      <c r="Q129" s="168">
        <v>0.41699999999999998</v>
      </c>
      <c r="R129" s="168">
        <f>Q129*H129</f>
        <v>4.2533999999999992</v>
      </c>
      <c r="S129" s="168">
        <v>0</v>
      </c>
      <c r="T129" s="169">
        <f>S129*H129</f>
        <v>0</v>
      </c>
      <c r="AR129" s="15" t="s">
        <v>289</v>
      </c>
      <c r="AT129" s="15" t="s">
        <v>286</v>
      </c>
      <c r="AU129" s="15" t="s">
        <v>82</v>
      </c>
      <c r="AY129" s="15" t="s">
        <v>158</v>
      </c>
      <c r="BE129" s="88">
        <f>IF(N129="základní",J129,0)</f>
        <v>0</v>
      </c>
      <c r="BF129" s="88">
        <f>IF(N129="snížená",J129,0)</f>
        <v>0</v>
      </c>
      <c r="BG129" s="88">
        <f>IF(N129="zákl. přenesená",J129,0)</f>
        <v>0</v>
      </c>
      <c r="BH129" s="88">
        <f>IF(N129="sníž. přenesená",J129,0)</f>
        <v>0</v>
      </c>
      <c r="BI129" s="88">
        <f>IF(N129="nulová",J129,0)</f>
        <v>0</v>
      </c>
      <c r="BJ129" s="15" t="s">
        <v>21</v>
      </c>
      <c r="BK129" s="88">
        <f>ROUND(I129*H129,2)</f>
        <v>0</v>
      </c>
      <c r="BL129" s="15" t="s">
        <v>166</v>
      </c>
      <c r="BM129" s="15" t="s">
        <v>290</v>
      </c>
    </row>
    <row r="130" spans="2:65" s="11" customFormat="1" ht="11.25">
      <c r="B130" s="170"/>
      <c r="D130" s="171" t="s">
        <v>173</v>
      </c>
      <c r="F130" s="173" t="s">
        <v>291</v>
      </c>
      <c r="H130" s="174">
        <v>10.199999999999999</v>
      </c>
      <c r="I130" s="175"/>
      <c r="L130" s="170"/>
      <c r="M130" s="176"/>
      <c r="N130" s="177"/>
      <c r="O130" s="177"/>
      <c r="P130" s="177"/>
      <c r="Q130" s="177"/>
      <c r="R130" s="177"/>
      <c r="S130" s="177"/>
      <c r="T130" s="178"/>
      <c r="AT130" s="172" t="s">
        <v>173</v>
      </c>
      <c r="AU130" s="172" t="s">
        <v>82</v>
      </c>
      <c r="AV130" s="11" t="s">
        <v>82</v>
      </c>
      <c r="AW130" s="11" t="s">
        <v>3</v>
      </c>
      <c r="AX130" s="11" t="s">
        <v>21</v>
      </c>
      <c r="AY130" s="172" t="s">
        <v>158</v>
      </c>
    </row>
    <row r="131" spans="2:65" s="10" customFormat="1" ht="22.9" customHeight="1">
      <c r="B131" s="146"/>
      <c r="D131" s="147" t="s">
        <v>72</v>
      </c>
      <c r="E131" s="157" t="s">
        <v>160</v>
      </c>
      <c r="F131" s="157" t="s">
        <v>292</v>
      </c>
      <c r="I131" s="149"/>
      <c r="J131" s="158">
        <f>BK131</f>
        <v>0</v>
      </c>
      <c r="L131" s="146"/>
      <c r="M131" s="151"/>
      <c r="N131" s="152"/>
      <c r="O131" s="152"/>
      <c r="P131" s="153">
        <f>SUM(P132:P139)</f>
        <v>0</v>
      </c>
      <c r="Q131" s="152"/>
      <c r="R131" s="153">
        <f>SUM(R132:R139)</f>
        <v>39.6907</v>
      </c>
      <c r="S131" s="152"/>
      <c r="T131" s="154">
        <f>SUM(T132:T139)</f>
        <v>0</v>
      </c>
      <c r="AR131" s="147" t="s">
        <v>21</v>
      </c>
      <c r="AT131" s="155" t="s">
        <v>72</v>
      </c>
      <c r="AU131" s="155" t="s">
        <v>21</v>
      </c>
      <c r="AY131" s="147" t="s">
        <v>158</v>
      </c>
      <c r="BK131" s="156">
        <f>SUM(BK132:BK139)</f>
        <v>0</v>
      </c>
    </row>
    <row r="132" spans="2:65" s="1" customFormat="1" ht="16.5" customHeight="1">
      <c r="B132" s="131"/>
      <c r="C132" s="159" t="s">
        <v>293</v>
      </c>
      <c r="D132" s="159" t="s">
        <v>161</v>
      </c>
      <c r="E132" s="160" t="s">
        <v>294</v>
      </c>
      <c r="F132" s="161" t="s">
        <v>295</v>
      </c>
      <c r="G132" s="162" t="s">
        <v>265</v>
      </c>
      <c r="H132" s="163">
        <v>181</v>
      </c>
      <c r="I132" s="164"/>
      <c r="J132" s="165">
        <f>ROUND(I132*H132,2)</f>
        <v>0</v>
      </c>
      <c r="K132" s="161" t="s">
        <v>171</v>
      </c>
      <c r="L132" s="31"/>
      <c r="M132" s="166" t="s">
        <v>1</v>
      </c>
      <c r="N132" s="167" t="s">
        <v>44</v>
      </c>
      <c r="O132" s="50"/>
      <c r="P132" s="168">
        <f>O132*H132</f>
        <v>0</v>
      </c>
      <c r="Q132" s="168">
        <v>0.15540000000000001</v>
      </c>
      <c r="R132" s="168">
        <f>Q132*H132</f>
        <v>28.127400000000002</v>
      </c>
      <c r="S132" s="168">
        <v>0</v>
      </c>
      <c r="T132" s="169">
        <f>S132*H132</f>
        <v>0</v>
      </c>
      <c r="AR132" s="15" t="s">
        <v>166</v>
      </c>
      <c r="AT132" s="15" t="s">
        <v>161</v>
      </c>
      <c r="AU132" s="15" t="s">
        <v>82</v>
      </c>
      <c r="AY132" s="15" t="s">
        <v>158</v>
      </c>
      <c r="BE132" s="88">
        <f>IF(N132="základní",J132,0)</f>
        <v>0</v>
      </c>
      <c r="BF132" s="88">
        <f>IF(N132="snížená",J132,0)</f>
        <v>0</v>
      </c>
      <c r="BG132" s="88">
        <f>IF(N132="zákl. přenesená",J132,0)</f>
        <v>0</v>
      </c>
      <c r="BH132" s="88">
        <f>IF(N132="sníž. přenesená",J132,0)</f>
        <v>0</v>
      </c>
      <c r="BI132" s="88">
        <f>IF(N132="nulová",J132,0)</f>
        <v>0</v>
      </c>
      <c r="BJ132" s="15" t="s">
        <v>21</v>
      </c>
      <c r="BK132" s="88">
        <f>ROUND(I132*H132,2)</f>
        <v>0</v>
      </c>
      <c r="BL132" s="15" t="s">
        <v>166</v>
      </c>
      <c r="BM132" s="15" t="s">
        <v>296</v>
      </c>
    </row>
    <row r="133" spans="2:65" s="11" customFormat="1" ht="11.25">
      <c r="B133" s="170"/>
      <c r="D133" s="171" t="s">
        <v>173</v>
      </c>
      <c r="E133" s="172" t="s">
        <v>1</v>
      </c>
      <c r="F133" s="173" t="s">
        <v>297</v>
      </c>
      <c r="H133" s="174">
        <v>181</v>
      </c>
      <c r="I133" s="175"/>
      <c r="L133" s="170"/>
      <c r="M133" s="176"/>
      <c r="N133" s="177"/>
      <c r="O133" s="177"/>
      <c r="P133" s="177"/>
      <c r="Q133" s="177"/>
      <c r="R133" s="177"/>
      <c r="S133" s="177"/>
      <c r="T133" s="178"/>
      <c r="AT133" s="172" t="s">
        <v>173</v>
      </c>
      <c r="AU133" s="172" t="s">
        <v>82</v>
      </c>
      <c r="AV133" s="11" t="s">
        <v>82</v>
      </c>
      <c r="AW133" s="11" t="s">
        <v>34</v>
      </c>
      <c r="AX133" s="11" t="s">
        <v>73</v>
      </c>
      <c r="AY133" s="172" t="s">
        <v>158</v>
      </c>
    </row>
    <row r="134" spans="2:65" s="13" customFormat="1" ht="11.25">
      <c r="B134" s="201"/>
      <c r="D134" s="171" t="s">
        <v>173</v>
      </c>
      <c r="E134" s="202" t="s">
        <v>1</v>
      </c>
      <c r="F134" s="203" t="s">
        <v>298</v>
      </c>
      <c r="H134" s="204">
        <v>181</v>
      </c>
      <c r="I134" s="205"/>
      <c r="L134" s="201"/>
      <c r="M134" s="206"/>
      <c r="N134" s="207"/>
      <c r="O134" s="207"/>
      <c r="P134" s="207"/>
      <c r="Q134" s="207"/>
      <c r="R134" s="207"/>
      <c r="S134" s="207"/>
      <c r="T134" s="208"/>
      <c r="AT134" s="202" t="s">
        <v>173</v>
      </c>
      <c r="AU134" s="202" t="s">
        <v>82</v>
      </c>
      <c r="AV134" s="13" t="s">
        <v>166</v>
      </c>
      <c r="AW134" s="13" t="s">
        <v>34</v>
      </c>
      <c r="AX134" s="13" t="s">
        <v>21</v>
      </c>
      <c r="AY134" s="202" t="s">
        <v>158</v>
      </c>
    </row>
    <row r="135" spans="2:65" s="1" customFormat="1" ht="16.5" customHeight="1">
      <c r="B135" s="131"/>
      <c r="C135" s="191" t="s">
        <v>299</v>
      </c>
      <c r="D135" s="191" t="s">
        <v>286</v>
      </c>
      <c r="E135" s="192" t="s">
        <v>300</v>
      </c>
      <c r="F135" s="193" t="s">
        <v>301</v>
      </c>
      <c r="G135" s="194" t="s">
        <v>265</v>
      </c>
      <c r="H135" s="195">
        <v>91</v>
      </c>
      <c r="I135" s="196"/>
      <c r="J135" s="197">
        <f>ROUND(I135*H135,2)</f>
        <v>0</v>
      </c>
      <c r="K135" s="193" t="s">
        <v>165</v>
      </c>
      <c r="L135" s="198"/>
      <c r="M135" s="199" t="s">
        <v>1</v>
      </c>
      <c r="N135" s="200" t="s">
        <v>44</v>
      </c>
      <c r="O135" s="50"/>
      <c r="P135" s="168">
        <f>O135*H135</f>
        <v>0</v>
      </c>
      <c r="Q135" s="168">
        <v>4.8300000000000003E-2</v>
      </c>
      <c r="R135" s="168">
        <f>Q135*H135</f>
        <v>4.3953000000000007</v>
      </c>
      <c r="S135" s="168">
        <v>0</v>
      </c>
      <c r="T135" s="169">
        <f>S135*H135</f>
        <v>0</v>
      </c>
      <c r="AR135" s="15" t="s">
        <v>289</v>
      </c>
      <c r="AT135" s="15" t="s">
        <v>286</v>
      </c>
      <c r="AU135" s="15" t="s">
        <v>82</v>
      </c>
      <c r="AY135" s="15" t="s">
        <v>158</v>
      </c>
      <c r="BE135" s="88">
        <f>IF(N135="základní",J135,0)</f>
        <v>0</v>
      </c>
      <c r="BF135" s="88">
        <f>IF(N135="snížená",J135,0)</f>
        <v>0</v>
      </c>
      <c r="BG135" s="88">
        <f>IF(N135="zákl. přenesená",J135,0)</f>
        <v>0</v>
      </c>
      <c r="BH135" s="88">
        <f>IF(N135="sníž. přenesená",J135,0)</f>
        <v>0</v>
      </c>
      <c r="BI135" s="88">
        <f>IF(N135="nulová",J135,0)</f>
        <v>0</v>
      </c>
      <c r="BJ135" s="15" t="s">
        <v>21</v>
      </c>
      <c r="BK135" s="88">
        <f>ROUND(I135*H135,2)</f>
        <v>0</v>
      </c>
      <c r="BL135" s="15" t="s">
        <v>166</v>
      </c>
      <c r="BM135" s="15" t="s">
        <v>302</v>
      </c>
    </row>
    <row r="136" spans="2:65" s="11" customFormat="1" ht="11.25">
      <c r="B136" s="170"/>
      <c r="D136" s="171" t="s">
        <v>173</v>
      </c>
      <c r="E136" s="172" t="s">
        <v>1</v>
      </c>
      <c r="F136" s="173" t="s">
        <v>303</v>
      </c>
      <c r="H136" s="174">
        <v>91</v>
      </c>
      <c r="I136" s="175"/>
      <c r="L136" s="170"/>
      <c r="M136" s="176"/>
      <c r="N136" s="177"/>
      <c r="O136" s="177"/>
      <c r="P136" s="177"/>
      <c r="Q136" s="177"/>
      <c r="R136" s="177"/>
      <c r="S136" s="177"/>
      <c r="T136" s="178"/>
      <c r="AT136" s="172" t="s">
        <v>173</v>
      </c>
      <c r="AU136" s="172" t="s">
        <v>82</v>
      </c>
      <c r="AV136" s="11" t="s">
        <v>82</v>
      </c>
      <c r="AW136" s="11" t="s">
        <v>34</v>
      </c>
      <c r="AX136" s="11" t="s">
        <v>21</v>
      </c>
      <c r="AY136" s="172" t="s">
        <v>158</v>
      </c>
    </row>
    <row r="137" spans="2:65" s="1" customFormat="1" ht="16.5" customHeight="1">
      <c r="B137" s="131"/>
      <c r="C137" s="191" t="s">
        <v>304</v>
      </c>
      <c r="D137" s="191" t="s">
        <v>286</v>
      </c>
      <c r="E137" s="192" t="s">
        <v>305</v>
      </c>
      <c r="F137" s="193" t="s">
        <v>306</v>
      </c>
      <c r="G137" s="194" t="s">
        <v>232</v>
      </c>
      <c r="H137" s="195">
        <v>2</v>
      </c>
      <c r="I137" s="196"/>
      <c r="J137" s="197">
        <f>ROUND(I137*H137,2)</f>
        <v>0</v>
      </c>
      <c r="K137" s="193" t="s">
        <v>171</v>
      </c>
      <c r="L137" s="198"/>
      <c r="M137" s="199" t="s">
        <v>1</v>
      </c>
      <c r="N137" s="200" t="s">
        <v>44</v>
      </c>
      <c r="O137" s="50"/>
      <c r="P137" s="168">
        <f>O137*H137</f>
        <v>0</v>
      </c>
      <c r="Q137" s="168">
        <v>6.4000000000000001E-2</v>
      </c>
      <c r="R137" s="168">
        <f>Q137*H137</f>
        <v>0.128</v>
      </c>
      <c r="S137" s="168">
        <v>0</v>
      </c>
      <c r="T137" s="169">
        <f>S137*H137</f>
        <v>0</v>
      </c>
      <c r="AR137" s="15" t="s">
        <v>289</v>
      </c>
      <c r="AT137" s="15" t="s">
        <v>286</v>
      </c>
      <c r="AU137" s="15" t="s">
        <v>82</v>
      </c>
      <c r="AY137" s="15" t="s">
        <v>158</v>
      </c>
      <c r="BE137" s="88">
        <f>IF(N137="základní",J137,0)</f>
        <v>0</v>
      </c>
      <c r="BF137" s="88">
        <f>IF(N137="snížená",J137,0)</f>
        <v>0</v>
      </c>
      <c r="BG137" s="88">
        <f>IF(N137="zákl. přenesená",J137,0)</f>
        <v>0</v>
      </c>
      <c r="BH137" s="88">
        <f>IF(N137="sníž. přenesená",J137,0)</f>
        <v>0</v>
      </c>
      <c r="BI137" s="88">
        <f>IF(N137="nulová",J137,0)</f>
        <v>0</v>
      </c>
      <c r="BJ137" s="15" t="s">
        <v>21</v>
      </c>
      <c r="BK137" s="88">
        <f>ROUND(I137*H137,2)</f>
        <v>0</v>
      </c>
      <c r="BL137" s="15" t="s">
        <v>166</v>
      </c>
      <c r="BM137" s="15" t="s">
        <v>307</v>
      </c>
    </row>
    <row r="138" spans="2:65" s="1" customFormat="1" ht="16.5" customHeight="1">
      <c r="B138" s="131"/>
      <c r="C138" s="191" t="s">
        <v>308</v>
      </c>
      <c r="D138" s="191" t="s">
        <v>286</v>
      </c>
      <c r="E138" s="192" t="s">
        <v>309</v>
      </c>
      <c r="F138" s="193" t="s">
        <v>310</v>
      </c>
      <c r="G138" s="194" t="s">
        <v>232</v>
      </c>
      <c r="H138" s="195">
        <v>88</v>
      </c>
      <c r="I138" s="196"/>
      <c r="J138" s="197">
        <f>ROUND(I138*H138,2)</f>
        <v>0</v>
      </c>
      <c r="K138" s="193" t="s">
        <v>171</v>
      </c>
      <c r="L138" s="198"/>
      <c r="M138" s="199" t="s">
        <v>1</v>
      </c>
      <c r="N138" s="200" t="s">
        <v>44</v>
      </c>
      <c r="O138" s="50"/>
      <c r="P138" s="168">
        <f>O138*H138</f>
        <v>0</v>
      </c>
      <c r="Q138" s="168">
        <v>0.08</v>
      </c>
      <c r="R138" s="168">
        <f>Q138*H138</f>
        <v>7.04</v>
      </c>
      <c r="S138" s="168">
        <v>0</v>
      </c>
      <c r="T138" s="169">
        <f>S138*H138</f>
        <v>0</v>
      </c>
      <c r="AR138" s="15" t="s">
        <v>289</v>
      </c>
      <c r="AT138" s="15" t="s">
        <v>286</v>
      </c>
      <c r="AU138" s="15" t="s">
        <v>82</v>
      </c>
      <c r="AY138" s="15" t="s">
        <v>158</v>
      </c>
      <c r="BE138" s="88">
        <f>IF(N138="základní",J138,0)</f>
        <v>0</v>
      </c>
      <c r="BF138" s="88">
        <f>IF(N138="snížená",J138,0)</f>
        <v>0</v>
      </c>
      <c r="BG138" s="88">
        <f>IF(N138="zákl. přenesená",J138,0)</f>
        <v>0</v>
      </c>
      <c r="BH138" s="88">
        <f>IF(N138="sníž. přenesená",J138,0)</f>
        <v>0</v>
      </c>
      <c r="BI138" s="88">
        <f>IF(N138="nulová",J138,0)</f>
        <v>0</v>
      </c>
      <c r="BJ138" s="15" t="s">
        <v>21</v>
      </c>
      <c r="BK138" s="88">
        <f>ROUND(I138*H138,2)</f>
        <v>0</v>
      </c>
      <c r="BL138" s="15" t="s">
        <v>166</v>
      </c>
      <c r="BM138" s="15" t="s">
        <v>311</v>
      </c>
    </row>
    <row r="139" spans="2:65" s="11" customFormat="1" ht="11.25">
      <c r="B139" s="170"/>
      <c r="D139" s="171" t="s">
        <v>173</v>
      </c>
      <c r="E139" s="172" t="s">
        <v>1</v>
      </c>
      <c r="F139" s="173" t="s">
        <v>312</v>
      </c>
      <c r="H139" s="174">
        <v>88</v>
      </c>
      <c r="I139" s="175"/>
      <c r="L139" s="170"/>
      <c r="M139" s="176"/>
      <c r="N139" s="177"/>
      <c r="O139" s="177"/>
      <c r="P139" s="177"/>
      <c r="Q139" s="177"/>
      <c r="R139" s="177"/>
      <c r="S139" s="177"/>
      <c r="T139" s="178"/>
      <c r="AT139" s="172" t="s">
        <v>173</v>
      </c>
      <c r="AU139" s="172" t="s">
        <v>82</v>
      </c>
      <c r="AV139" s="11" t="s">
        <v>82</v>
      </c>
      <c r="AW139" s="11" t="s">
        <v>34</v>
      </c>
      <c r="AX139" s="11" t="s">
        <v>21</v>
      </c>
      <c r="AY139" s="172" t="s">
        <v>158</v>
      </c>
    </row>
    <row r="140" spans="2:65" s="10" customFormat="1" ht="22.9" customHeight="1">
      <c r="B140" s="146"/>
      <c r="D140" s="147" t="s">
        <v>72</v>
      </c>
      <c r="E140" s="157" t="s">
        <v>313</v>
      </c>
      <c r="F140" s="157" t="s">
        <v>314</v>
      </c>
      <c r="I140" s="149"/>
      <c r="J140" s="158">
        <f>BK140</f>
        <v>0</v>
      </c>
      <c r="L140" s="146"/>
      <c r="M140" s="151"/>
      <c r="N140" s="152"/>
      <c r="O140" s="152"/>
      <c r="P140" s="153">
        <f>P141</f>
        <v>0</v>
      </c>
      <c r="Q140" s="152"/>
      <c r="R140" s="153">
        <f>R141</f>
        <v>0</v>
      </c>
      <c r="S140" s="152"/>
      <c r="T140" s="154">
        <f>T141</f>
        <v>0</v>
      </c>
      <c r="AR140" s="147" t="s">
        <v>21</v>
      </c>
      <c r="AT140" s="155" t="s">
        <v>72</v>
      </c>
      <c r="AU140" s="155" t="s">
        <v>21</v>
      </c>
      <c r="AY140" s="147" t="s">
        <v>158</v>
      </c>
      <c r="BK140" s="156">
        <f>BK141</f>
        <v>0</v>
      </c>
    </row>
    <row r="141" spans="2:65" s="1" customFormat="1" ht="16.5" customHeight="1">
      <c r="B141" s="131"/>
      <c r="C141" s="159" t="s">
        <v>315</v>
      </c>
      <c r="D141" s="159" t="s">
        <v>161</v>
      </c>
      <c r="E141" s="160" t="s">
        <v>316</v>
      </c>
      <c r="F141" s="161" t="s">
        <v>317</v>
      </c>
      <c r="G141" s="162" t="s">
        <v>195</v>
      </c>
      <c r="H141" s="163">
        <v>45.898000000000003</v>
      </c>
      <c r="I141" s="164"/>
      <c r="J141" s="165">
        <f>ROUND(I141*H141,2)</f>
        <v>0</v>
      </c>
      <c r="K141" s="161" t="s">
        <v>171</v>
      </c>
      <c r="L141" s="31"/>
      <c r="M141" s="166" t="s">
        <v>1</v>
      </c>
      <c r="N141" s="167" t="s">
        <v>44</v>
      </c>
      <c r="O141" s="50"/>
      <c r="P141" s="168">
        <f>O141*H141</f>
        <v>0</v>
      </c>
      <c r="Q141" s="168">
        <v>0</v>
      </c>
      <c r="R141" s="168">
        <f>Q141*H141</f>
        <v>0</v>
      </c>
      <c r="S141" s="168">
        <v>0</v>
      </c>
      <c r="T141" s="169">
        <f>S141*H141</f>
        <v>0</v>
      </c>
      <c r="AR141" s="15" t="s">
        <v>166</v>
      </c>
      <c r="AT141" s="15" t="s">
        <v>161</v>
      </c>
      <c r="AU141" s="15" t="s">
        <v>82</v>
      </c>
      <c r="AY141" s="15" t="s">
        <v>158</v>
      </c>
      <c r="BE141" s="88">
        <f>IF(N141="základní",J141,0)</f>
        <v>0</v>
      </c>
      <c r="BF141" s="88">
        <f>IF(N141="snížená",J141,0)</f>
        <v>0</v>
      </c>
      <c r="BG141" s="88">
        <f>IF(N141="zákl. přenesená",J141,0)</f>
        <v>0</v>
      </c>
      <c r="BH141" s="88">
        <f>IF(N141="sníž. přenesená",J141,0)</f>
        <v>0</v>
      </c>
      <c r="BI141" s="88">
        <f>IF(N141="nulová",J141,0)</f>
        <v>0</v>
      </c>
      <c r="BJ141" s="15" t="s">
        <v>21</v>
      </c>
      <c r="BK141" s="88">
        <f>ROUND(I141*H141,2)</f>
        <v>0</v>
      </c>
      <c r="BL141" s="15" t="s">
        <v>166</v>
      </c>
      <c r="BM141" s="15" t="s">
        <v>318</v>
      </c>
    </row>
    <row r="142" spans="2:65" s="10" customFormat="1" ht="25.9" customHeight="1">
      <c r="B142" s="146"/>
      <c r="D142" s="147" t="s">
        <v>72</v>
      </c>
      <c r="E142" s="148" t="s">
        <v>136</v>
      </c>
      <c r="F142" s="148" t="s">
        <v>319</v>
      </c>
      <c r="I142" s="149"/>
      <c r="J142" s="150">
        <f>BK142</f>
        <v>0</v>
      </c>
      <c r="L142" s="146"/>
      <c r="M142" s="151"/>
      <c r="N142" s="152"/>
      <c r="O142" s="152"/>
      <c r="P142" s="153">
        <f>P143</f>
        <v>0</v>
      </c>
      <c r="Q142" s="152"/>
      <c r="R142" s="153">
        <f>R143</f>
        <v>0</v>
      </c>
      <c r="S142" s="152"/>
      <c r="T142" s="154">
        <f>T143</f>
        <v>0</v>
      </c>
      <c r="AR142" s="147" t="s">
        <v>199</v>
      </c>
      <c r="AT142" s="155" t="s">
        <v>72</v>
      </c>
      <c r="AU142" s="155" t="s">
        <v>73</v>
      </c>
      <c r="AY142" s="147" t="s">
        <v>158</v>
      </c>
      <c r="BK142" s="156">
        <f>BK143</f>
        <v>0</v>
      </c>
    </row>
    <row r="143" spans="2:65" s="10" customFormat="1" ht="22.9" customHeight="1">
      <c r="B143" s="146"/>
      <c r="D143" s="147" t="s">
        <v>72</v>
      </c>
      <c r="E143" s="157" t="s">
        <v>198</v>
      </c>
      <c r="F143" s="157" t="s">
        <v>135</v>
      </c>
      <c r="I143" s="149"/>
      <c r="J143" s="158">
        <f>BK143</f>
        <v>0</v>
      </c>
      <c r="L143" s="146"/>
      <c r="M143" s="151"/>
      <c r="N143" s="152"/>
      <c r="O143" s="152"/>
      <c r="P143" s="153">
        <f>P144</f>
        <v>0</v>
      </c>
      <c r="Q143" s="152"/>
      <c r="R143" s="153">
        <f>R144</f>
        <v>0</v>
      </c>
      <c r="S143" s="152"/>
      <c r="T143" s="154">
        <f>T144</f>
        <v>0</v>
      </c>
      <c r="AR143" s="147" t="s">
        <v>199</v>
      </c>
      <c r="AT143" s="155" t="s">
        <v>72</v>
      </c>
      <c r="AU143" s="155" t="s">
        <v>21</v>
      </c>
      <c r="AY143" s="147" t="s">
        <v>158</v>
      </c>
      <c r="BK143" s="156">
        <f>BK144</f>
        <v>0</v>
      </c>
    </row>
    <row r="144" spans="2:65" s="1" customFormat="1" ht="16.5" customHeight="1">
      <c r="B144" s="131"/>
      <c r="C144" s="159" t="s">
        <v>320</v>
      </c>
      <c r="D144" s="159" t="s">
        <v>161</v>
      </c>
      <c r="E144" s="160" t="s">
        <v>201</v>
      </c>
      <c r="F144" s="161" t="s">
        <v>202</v>
      </c>
      <c r="G144" s="162" t="s">
        <v>203</v>
      </c>
      <c r="H144" s="163">
        <v>2.5000000000000001E-2</v>
      </c>
      <c r="I144" s="164"/>
      <c r="J144" s="165">
        <f>ROUND(I144*H144,2)</f>
        <v>0</v>
      </c>
      <c r="K144" s="161" t="s">
        <v>204</v>
      </c>
      <c r="L144" s="31"/>
      <c r="M144" s="179" t="s">
        <v>1</v>
      </c>
      <c r="N144" s="180" t="s">
        <v>44</v>
      </c>
      <c r="O144" s="181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AR144" s="15" t="s">
        <v>205</v>
      </c>
      <c r="AT144" s="15" t="s">
        <v>161</v>
      </c>
      <c r="AU144" s="15" t="s">
        <v>82</v>
      </c>
      <c r="AY144" s="15" t="s">
        <v>158</v>
      </c>
      <c r="BE144" s="88">
        <f>IF(N144="základní",J144,0)</f>
        <v>0</v>
      </c>
      <c r="BF144" s="88">
        <f>IF(N144="snížená",J144,0)</f>
        <v>0</v>
      </c>
      <c r="BG144" s="88">
        <f>IF(N144="zákl. přenesená",J144,0)</f>
        <v>0</v>
      </c>
      <c r="BH144" s="88">
        <f>IF(N144="sníž. přenesená",J144,0)</f>
        <v>0</v>
      </c>
      <c r="BI144" s="88">
        <f>IF(N144="nulová",J144,0)</f>
        <v>0</v>
      </c>
      <c r="BJ144" s="15" t="s">
        <v>21</v>
      </c>
      <c r="BK144" s="88">
        <f>ROUND(I144*H144,2)</f>
        <v>0</v>
      </c>
      <c r="BL144" s="15" t="s">
        <v>205</v>
      </c>
      <c r="BM144" s="15" t="s">
        <v>321</v>
      </c>
    </row>
    <row r="145" spans="2:12" s="1" customFormat="1" ht="6.95" customHeight="1">
      <c r="B145" s="40"/>
      <c r="C145" s="41"/>
      <c r="D145" s="41"/>
      <c r="E145" s="41"/>
      <c r="F145" s="41"/>
      <c r="G145" s="41"/>
      <c r="H145" s="41"/>
      <c r="I145" s="113"/>
      <c r="J145" s="41"/>
      <c r="K145" s="41"/>
      <c r="L145" s="31"/>
    </row>
  </sheetData>
  <autoFilter ref="C97:K144" xr:uid="{00000000-0009-0000-0000-000002000000}"/>
  <mergeCells count="14">
    <mergeCell ref="D76:F76"/>
    <mergeCell ref="E88:H88"/>
    <mergeCell ref="E90:H90"/>
    <mergeCell ref="L2:V2"/>
    <mergeCell ref="E52:H52"/>
    <mergeCell ref="D72:F72"/>
    <mergeCell ref="D73:F73"/>
    <mergeCell ref="D74:F74"/>
    <mergeCell ref="D75:F75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16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0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5" t="s">
        <v>88</v>
      </c>
    </row>
    <row r="3" spans="2:46" ht="6.95" customHeight="1">
      <c r="B3" s="16"/>
      <c r="C3" s="17"/>
      <c r="D3" s="17"/>
      <c r="E3" s="17"/>
      <c r="F3" s="17"/>
      <c r="G3" s="17"/>
      <c r="H3" s="17"/>
      <c r="I3" s="96"/>
      <c r="J3" s="17"/>
      <c r="K3" s="17"/>
      <c r="L3" s="18"/>
      <c r="AT3" s="15" t="s">
        <v>82</v>
      </c>
    </row>
    <row r="4" spans="2:46" ht="24.95" customHeight="1">
      <c r="B4" s="18"/>
      <c r="D4" s="19" t="s">
        <v>122</v>
      </c>
      <c r="L4" s="18"/>
      <c r="M4" s="20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4" t="s">
        <v>16</v>
      </c>
      <c r="L6" s="18"/>
    </row>
    <row r="7" spans="2:46" ht="16.5" customHeight="1">
      <c r="B7" s="18"/>
      <c r="E7" s="253" t="str">
        <f>'Rekapitulace stavby'!K6</f>
        <v>PP-Sběrné středisko odpadů Sochorova</v>
      </c>
      <c r="F7" s="254"/>
      <c r="G7" s="254"/>
      <c r="H7" s="254"/>
      <c r="L7" s="18"/>
    </row>
    <row r="8" spans="2:46" s="1" customFormat="1" ht="12" customHeight="1">
      <c r="B8" s="31"/>
      <c r="D8" s="24" t="s">
        <v>123</v>
      </c>
      <c r="I8" s="97"/>
      <c r="L8" s="31"/>
    </row>
    <row r="9" spans="2:46" s="1" customFormat="1" ht="36.950000000000003" customHeight="1">
      <c r="B9" s="31"/>
      <c r="E9" s="225" t="s">
        <v>322</v>
      </c>
      <c r="F9" s="224"/>
      <c r="G9" s="224"/>
      <c r="H9" s="224"/>
      <c r="I9" s="97"/>
      <c r="L9" s="31"/>
    </row>
    <row r="10" spans="2:46" s="1" customFormat="1" ht="11.25">
      <c r="B10" s="31"/>
      <c r="I10" s="97"/>
      <c r="L10" s="31"/>
    </row>
    <row r="11" spans="2:46" s="1" customFormat="1" ht="12" customHeight="1">
      <c r="B11" s="31"/>
      <c r="D11" s="24" t="s">
        <v>19</v>
      </c>
      <c r="F11" s="15" t="s">
        <v>1</v>
      </c>
      <c r="I11" s="98" t="s">
        <v>20</v>
      </c>
      <c r="J11" s="15" t="s">
        <v>1</v>
      </c>
      <c r="L11" s="31"/>
    </row>
    <row r="12" spans="2:46" s="1" customFormat="1" ht="12" customHeight="1">
      <c r="B12" s="31"/>
      <c r="D12" s="24" t="s">
        <v>22</v>
      </c>
      <c r="F12" s="15" t="s">
        <v>23</v>
      </c>
      <c r="I12" s="98" t="s">
        <v>24</v>
      </c>
      <c r="J12" s="47" t="str">
        <f>'Rekapitulace stavby'!AN8</f>
        <v>10. 10. 2019</v>
      </c>
      <c r="L12" s="31"/>
    </row>
    <row r="13" spans="2:46" s="1" customFormat="1" ht="10.9" customHeight="1">
      <c r="B13" s="31"/>
      <c r="I13" s="97"/>
      <c r="L13" s="31"/>
    </row>
    <row r="14" spans="2:46" s="1" customFormat="1" ht="12" customHeight="1">
      <c r="B14" s="31"/>
      <c r="D14" s="24" t="s">
        <v>28</v>
      </c>
      <c r="I14" s="98" t="s">
        <v>29</v>
      </c>
      <c r="J14" s="15" t="str">
        <f>IF('Rekapitulace stavby'!AN10="","",'Rekapitulace stavby'!AN10)</f>
        <v/>
      </c>
      <c r="L14" s="31"/>
    </row>
    <row r="15" spans="2:46" s="1" customFormat="1" ht="18" customHeight="1">
      <c r="B15" s="31"/>
      <c r="E15" s="15" t="str">
        <f>IF('Rekapitulace stavby'!E11="","",'Rekapitulace stavby'!E11)</f>
        <v xml:space="preserve"> </v>
      </c>
      <c r="I15" s="98" t="s">
        <v>30</v>
      </c>
      <c r="J15" s="15" t="str">
        <f>IF('Rekapitulace stavby'!AN11="","",'Rekapitulace stavby'!AN11)</f>
        <v/>
      </c>
      <c r="L15" s="31"/>
    </row>
    <row r="16" spans="2:46" s="1" customFormat="1" ht="6.95" customHeight="1">
      <c r="B16" s="31"/>
      <c r="I16" s="97"/>
      <c r="L16" s="31"/>
    </row>
    <row r="17" spans="2:12" s="1" customFormat="1" ht="12" customHeight="1">
      <c r="B17" s="31"/>
      <c r="D17" s="24" t="s">
        <v>31</v>
      </c>
      <c r="I17" s="98" t="s">
        <v>29</v>
      </c>
      <c r="J17" s="25" t="str">
        <f>'Rekapitulace stavby'!AN13</f>
        <v>Vyplň údaj</v>
      </c>
      <c r="L17" s="31"/>
    </row>
    <row r="18" spans="2:12" s="1" customFormat="1" ht="18" customHeight="1">
      <c r="B18" s="31"/>
      <c r="E18" s="255" t="str">
        <f>'Rekapitulace stavby'!E14</f>
        <v>Vyplň údaj</v>
      </c>
      <c r="F18" s="228"/>
      <c r="G18" s="228"/>
      <c r="H18" s="228"/>
      <c r="I18" s="98" t="s">
        <v>30</v>
      </c>
      <c r="J18" s="25" t="str">
        <f>'Rekapitulace stavby'!AN14</f>
        <v>Vyplň údaj</v>
      </c>
      <c r="L18" s="31"/>
    </row>
    <row r="19" spans="2:12" s="1" customFormat="1" ht="6.95" customHeight="1">
      <c r="B19" s="31"/>
      <c r="I19" s="97"/>
      <c r="L19" s="31"/>
    </row>
    <row r="20" spans="2:12" s="1" customFormat="1" ht="12" customHeight="1">
      <c r="B20" s="31"/>
      <c r="D20" s="24" t="s">
        <v>33</v>
      </c>
      <c r="I20" s="98" t="s">
        <v>29</v>
      </c>
      <c r="J20" s="15" t="str">
        <f>IF('Rekapitulace stavby'!AN16="","",'Rekapitulace stavby'!AN16)</f>
        <v/>
      </c>
      <c r="L20" s="31"/>
    </row>
    <row r="21" spans="2:12" s="1" customFormat="1" ht="18" customHeight="1">
      <c r="B21" s="31"/>
      <c r="E21" s="15" t="str">
        <f>IF('Rekapitulace stavby'!E17="","",'Rekapitulace stavby'!E17)</f>
        <v xml:space="preserve"> </v>
      </c>
      <c r="I21" s="98" t="s">
        <v>30</v>
      </c>
      <c r="J21" s="15" t="str">
        <f>IF('Rekapitulace stavby'!AN17="","",'Rekapitulace stavby'!AN17)</f>
        <v/>
      </c>
      <c r="L21" s="31"/>
    </row>
    <row r="22" spans="2:12" s="1" customFormat="1" ht="6.95" customHeight="1">
      <c r="B22" s="31"/>
      <c r="I22" s="97"/>
      <c r="L22" s="31"/>
    </row>
    <row r="23" spans="2:12" s="1" customFormat="1" ht="12" customHeight="1">
      <c r="B23" s="31"/>
      <c r="D23" s="24" t="s">
        <v>35</v>
      </c>
      <c r="I23" s="98" t="s">
        <v>29</v>
      </c>
      <c r="J23" s="15" t="str">
        <f>IF('Rekapitulace stavby'!AN19="","",'Rekapitulace stavby'!AN19)</f>
        <v/>
      </c>
      <c r="L23" s="31"/>
    </row>
    <row r="24" spans="2:12" s="1" customFormat="1" ht="18" customHeight="1">
      <c r="B24" s="31"/>
      <c r="E24" s="15" t="str">
        <f>IF('Rekapitulace stavby'!E20="","",'Rekapitulace stavby'!E20)</f>
        <v xml:space="preserve"> </v>
      </c>
      <c r="I24" s="98" t="s">
        <v>30</v>
      </c>
      <c r="J24" s="15" t="str">
        <f>IF('Rekapitulace stavby'!AN20="","",'Rekapitulace stavby'!AN20)</f>
        <v/>
      </c>
      <c r="L24" s="31"/>
    </row>
    <row r="25" spans="2:12" s="1" customFormat="1" ht="6.95" customHeight="1">
      <c r="B25" s="31"/>
      <c r="I25" s="97"/>
      <c r="L25" s="31"/>
    </row>
    <row r="26" spans="2:12" s="1" customFormat="1" ht="12" customHeight="1">
      <c r="B26" s="31"/>
      <c r="D26" s="24" t="s">
        <v>36</v>
      </c>
      <c r="I26" s="97"/>
      <c r="L26" s="31"/>
    </row>
    <row r="27" spans="2:12" s="6" customFormat="1" ht="16.5" customHeight="1">
      <c r="B27" s="99"/>
      <c r="E27" s="232" t="s">
        <v>1</v>
      </c>
      <c r="F27" s="232"/>
      <c r="G27" s="232"/>
      <c r="H27" s="232"/>
      <c r="I27" s="100"/>
      <c r="L27" s="99"/>
    </row>
    <row r="28" spans="2:12" s="1" customFormat="1" ht="6.95" customHeight="1">
      <c r="B28" s="31"/>
      <c r="I28" s="97"/>
      <c r="L28" s="31"/>
    </row>
    <row r="29" spans="2:12" s="1" customFormat="1" ht="6.95" customHeight="1">
      <c r="B29" s="31"/>
      <c r="D29" s="48"/>
      <c r="E29" s="48"/>
      <c r="F29" s="48"/>
      <c r="G29" s="48"/>
      <c r="H29" s="48"/>
      <c r="I29" s="101"/>
      <c r="J29" s="48"/>
      <c r="K29" s="48"/>
      <c r="L29" s="31"/>
    </row>
    <row r="30" spans="2:12" s="1" customFormat="1" ht="14.45" customHeight="1">
      <c r="B30" s="31"/>
      <c r="D30" s="102" t="s">
        <v>125</v>
      </c>
      <c r="I30" s="97"/>
      <c r="J30" s="30">
        <f>J61</f>
        <v>0</v>
      </c>
      <c r="L30" s="31"/>
    </row>
    <row r="31" spans="2:12" s="1" customFormat="1" ht="14.45" customHeight="1">
      <c r="B31" s="31"/>
      <c r="D31" s="29" t="s">
        <v>116</v>
      </c>
      <c r="I31" s="97"/>
      <c r="J31" s="30">
        <f>J69</f>
        <v>0</v>
      </c>
      <c r="L31" s="31"/>
    </row>
    <row r="32" spans="2:12" s="1" customFormat="1" ht="25.35" customHeight="1">
      <c r="B32" s="31"/>
      <c r="D32" s="103" t="s">
        <v>39</v>
      </c>
      <c r="I32" s="97"/>
      <c r="J32" s="61">
        <f>ROUND(J30 + J31, 2)</f>
        <v>0</v>
      </c>
      <c r="L32" s="31"/>
    </row>
    <row r="33" spans="2:12" s="1" customFormat="1" ht="6.95" customHeight="1">
      <c r="B33" s="31"/>
      <c r="D33" s="48"/>
      <c r="E33" s="48"/>
      <c r="F33" s="48"/>
      <c r="G33" s="48"/>
      <c r="H33" s="48"/>
      <c r="I33" s="101"/>
      <c r="J33" s="48"/>
      <c r="K33" s="48"/>
      <c r="L33" s="31"/>
    </row>
    <row r="34" spans="2:12" s="1" customFormat="1" ht="14.45" customHeight="1">
      <c r="B34" s="31"/>
      <c r="F34" s="34" t="s">
        <v>41</v>
      </c>
      <c r="I34" s="104" t="s">
        <v>40</v>
      </c>
      <c r="J34" s="34" t="s">
        <v>42</v>
      </c>
      <c r="L34" s="31"/>
    </row>
    <row r="35" spans="2:12" s="1" customFormat="1" ht="14.45" customHeight="1">
      <c r="B35" s="31"/>
      <c r="D35" s="24" t="s">
        <v>43</v>
      </c>
      <c r="E35" s="24" t="s">
        <v>44</v>
      </c>
      <c r="F35" s="105">
        <f>ROUND((SUM(BE69:BE76) + SUM(BE96:BE115)),  2)</f>
        <v>0</v>
      </c>
      <c r="I35" s="106">
        <v>0.21</v>
      </c>
      <c r="J35" s="105">
        <f>ROUND(((SUM(BE69:BE76) + SUM(BE96:BE115))*I35),  2)</f>
        <v>0</v>
      </c>
      <c r="L35" s="31"/>
    </row>
    <row r="36" spans="2:12" s="1" customFormat="1" ht="14.45" customHeight="1">
      <c r="B36" s="31"/>
      <c r="E36" s="24" t="s">
        <v>45</v>
      </c>
      <c r="F36" s="105">
        <f>ROUND((SUM(BF69:BF76) + SUM(BF96:BF115)),  2)</f>
        <v>0</v>
      </c>
      <c r="I36" s="106">
        <v>0.15</v>
      </c>
      <c r="J36" s="105">
        <f>ROUND(((SUM(BF69:BF76) + SUM(BF96:BF115))*I36),  2)</f>
        <v>0</v>
      </c>
      <c r="L36" s="31"/>
    </row>
    <row r="37" spans="2:12" s="1" customFormat="1" ht="14.45" hidden="1" customHeight="1">
      <c r="B37" s="31"/>
      <c r="E37" s="24" t="s">
        <v>46</v>
      </c>
      <c r="F37" s="105">
        <f>ROUND((SUM(BG69:BG76) + SUM(BG96:BG115)),  2)</f>
        <v>0</v>
      </c>
      <c r="I37" s="106">
        <v>0.21</v>
      </c>
      <c r="J37" s="105">
        <f>0</f>
        <v>0</v>
      </c>
      <c r="L37" s="31"/>
    </row>
    <row r="38" spans="2:12" s="1" customFormat="1" ht="14.45" hidden="1" customHeight="1">
      <c r="B38" s="31"/>
      <c r="E38" s="24" t="s">
        <v>47</v>
      </c>
      <c r="F38" s="105">
        <f>ROUND((SUM(BH69:BH76) + SUM(BH96:BH115)),  2)</f>
        <v>0</v>
      </c>
      <c r="I38" s="106">
        <v>0.15</v>
      </c>
      <c r="J38" s="105">
        <f>0</f>
        <v>0</v>
      </c>
      <c r="L38" s="31"/>
    </row>
    <row r="39" spans="2:12" s="1" customFormat="1" ht="14.45" hidden="1" customHeight="1">
      <c r="B39" s="31"/>
      <c r="E39" s="24" t="s">
        <v>48</v>
      </c>
      <c r="F39" s="105">
        <f>ROUND((SUM(BI69:BI76) + SUM(BI96:BI115)),  2)</f>
        <v>0</v>
      </c>
      <c r="I39" s="106">
        <v>0</v>
      </c>
      <c r="J39" s="105">
        <f>0</f>
        <v>0</v>
      </c>
      <c r="L39" s="31"/>
    </row>
    <row r="40" spans="2:12" s="1" customFormat="1" ht="6.95" customHeight="1">
      <c r="B40" s="31"/>
      <c r="I40" s="97"/>
      <c r="L40" s="31"/>
    </row>
    <row r="41" spans="2:12" s="1" customFormat="1" ht="25.35" customHeight="1">
      <c r="B41" s="31"/>
      <c r="C41" s="93"/>
      <c r="D41" s="107" t="s">
        <v>49</v>
      </c>
      <c r="E41" s="52"/>
      <c r="F41" s="52"/>
      <c r="G41" s="108" t="s">
        <v>50</v>
      </c>
      <c r="H41" s="109" t="s">
        <v>51</v>
      </c>
      <c r="I41" s="110"/>
      <c r="J41" s="111">
        <f>SUM(J32:J39)</f>
        <v>0</v>
      </c>
      <c r="K41" s="112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113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114"/>
      <c r="J46" s="43"/>
      <c r="K46" s="43"/>
      <c r="L46" s="31"/>
    </row>
    <row r="47" spans="2:12" s="1" customFormat="1" ht="24.95" customHeight="1">
      <c r="B47" s="31"/>
      <c r="C47" s="19" t="s">
        <v>126</v>
      </c>
      <c r="I47" s="97"/>
      <c r="L47" s="31"/>
    </row>
    <row r="48" spans="2:12" s="1" customFormat="1" ht="6.95" customHeight="1">
      <c r="B48" s="31"/>
      <c r="I48" s="97"/>
      <c r="L48" s="31"/>
    </row>
    <row r="49" spans="2:47" s="1" customFormat="1" ht="12" customHeight="1">
      <c r="B49" s="31"/>
      <c r="C49" s="24" t="s">
        <v>16</v>
      </c>
      <c r="I49" s="97"/>
      <c r="L49" s="31"/>
    </row>
    <row r="50" spans="2:47" s="1" customFormat="1" ht="16.5" customHeight="1">
      <c r="B50" s="31"/>
      <c r="E50" s="253" t="str">
        <f>E7</f>
        <v>PP-Sběrné středisko odpadů Sochorova</v>
      </c>
      <c r="F50" s="254"/>
      <c r="G50" s="254"/>
      <c r="H50" s="254"/>
      <c r="I50" s="97"/>
      <c r="L50" s="31"/>
    </row>
    <row r="51" spans="2:47" s="1" customFormat="1" ht="12" customHeight="1">
      <c r="B51" s="31"/>
      <c r="C51" s="24" t="s">
        <v>123</v>
      </c>
      <c r="I51" s="97"/>
      <c r="L51" s="31"/>
    </row>
    <row r="52" spans="2:47" s="1" customFormat="1" ht="16.5" customHeight="1">
      <c r="B52" s="31"/>
      <c r="E52" s="225" t="str">
        <f>E9</f>
        <v>SO 03 - Kancelářská bunka</v>
      </c>
      <c r="F52" s="224"/>
      <c r="G52" s="224"/>
      <c r="H52" s="224"/>
      <c r="I52" s="97"/>
      <c r="L52" s="31"/>
    </row>
    <row r="53" spans="2:47" s="1" customFormat="1" ht="6.95" customHeight="1">
      <c r="B53" s="31"/>
      <c r="I53" s="97"/>
      <c r="L53" s="31"/>
    </row>
    <row r="54" spans="2:47" s="1" customFormat="1" ht="12" customHeight="1">
      <c r="B54" s="31"/>
      <c r="C54" s="24" t="s">
        <v>22</v>
      </c>
      <c r="F54" s="15" t="str">
        <f>F12</f>
        <v xml:space="preserve"> </v>
      </c>
      <c r="I54" s="98" t="s">
        <v>24</v>
      </c>
      <c r="J54" s="47" t="str">
        <f>IF(J12="","",J12)</f>
        <v>10. 10. 2019</v>
      </c>
      <c r="L54" s="31"/>
    </row>
    <row r="55" spans="2:47" s="1" customFormat="1" ht="6.95" customHeight="1">
      <c r="B55" s="31"/>
      <c r="I55" s="97"/>
      <c r="L55" s="31"/>
    </row>
    <row r="56" spans="2:47" s="1" customFormat="1" ht="13.7" customHeight="1">
      <c r="B56" s="31"/>
      <c r="C56" s="24" t="s">
        <v>28</v>
      </c>
      <c r="F56" s="15" t="str">
        <f>E15</f>
        <v xml:space="preserve"> </v>
      </c>
      <c r="I56" s="98" t="s">
        <v>33</v>
      </c>
      <c r="J56" s="27" t="str">
        <f>E21</f>
        <v xml:space="preserve"> </v>
      </c>
      <c r="L56" s="31"/>
    </row>
    <row r="57" spans="2:47" s="1" customFormat="1" ht="13.7" customHeight="1">
      <c r="B57" s="31"/>
      <c r="C57" s="24" t="s">
        <v>31</v>
      </c>
      <c r="F57" s="15" t="str">
        <f>IF(E18="","",E18)</f>
        <v>Vyplň údaj</v>
      </c>
      <c r="I57" s="98" t="s">
        <v>35</v>
      </c>
      <c r="J57" s="27" t="str">
        <f>E24</f>
        <v xml:space="preserve"> </v>
      </c>
      <c r="L57" s="31"/>
    </row>
    <row r="58" spans="2:47" s="1" customFormat="1" ht="10.35" customHeight="1">
      <c r="B58" s="31"/>
      <c r="I58" s="97"/>
      <c r="L58" s="31"/>
    </row>
    <row r="59" spans="2:47" s="1" customFormat="1" ht="29.25" customHeight="1">
      <c r="B59" s="31"/>
      <c r="C59" s="115" t="s">
        <v>127</v>
      </c>
      <c r="D59" s="93"/>
      <c r="E59" s="93"/>
      <c r="F59" s="93"/>
      <c r="G59" s="93"/>
      <c r="H59" s="93"/>
      <c r="I59" s="116"/>
      <c r="J59" s="117" t="s">
        <v>128</v>
      </c>
      <c r="K59" s="93"/>
      <c r="L59" s="31"/>
    </row>
    <row r="60" spans="2:47" s="1" customFormat="1" ht="10.35" customHeight="1">
      <c r="B60" s="31"/>
      <c r="I60" s="97"/>
      <c r="L60" s="31"/>
    </row>
    <row r="61" spans="2:47" s="1" customFormat="1" ht="22.9" customHeight="1">
      <c r="B61" s="31"/>
      <c r="C61" s="118" t="s">
        <v>129</v>
      </c>
      <c r="I61" s="97"/>
      <c r="J61" s="61">
        <f>J96</f>
        <v>0</v>
      </c>
      <c r="L61" s="31"/>
      <c r="AU61" s="15" t="s">
        <v>130</v>
      </c>
    </row>
    <row r="62" spans="2:47" s="7" customFormat="1" ht="24.95" customHeight="1">
      <c r="B62" s="119"/>
      <c r="D62" s="120" t="s">
        <v>131</v>
      </c>
      <c r="E62" s="121"/>
      <c r="F62" s="121"/>
      <c r="G62" s="121"/>
      <c r="H62" s="121"/>
      <c r="I62" s="122"/>
      <c r="J62" s="123">
        <f>J97</f>
        <v>0</v>
      </c>
      <c r="L62" s="119"/>
    </row>
    <row r="63" spans="2:47" s="8" customFormat="1" ht="19.899999999999999" customHeight="1">
      <c r="B63" s="124"/>
      <c r="D63" s="125" t="s">
        <v>132</v>
      </c>
      <c r="E63" s="126"/>
      <c r="F63" s="126"/>
      <c r="G63" s="126"/>
      <c r="H63" s="126"/>
      <c r="I63" s="127"/>
      <c r="J63" s="128">
        <f>J98</f>
        <v>0</v>
      </c>
      <c r="L63" s="124"/>
    </row>
    <row r="64" spans="2:47" s="8" customFormat="1" ht="19.899999999999999" customHeight="1">
      <c r="B64" s="124"/>
      <c r="D64" s="125" t="s">
        <v>208</v>
      </c>
      <c r="E64" s="126"/>
      <c r="F64" s="126"/>
      <c r="G64" s="126"/>
      <c r="H64" s="126"/>
      <c r="I64" s="127"/>
      <c r="J64" s="128">
        <f>J108</f>
        <v>0</v>
      </c>
      <c r="L64" s="124"/>
    </row>
    <row r="65" spans="2:65" s="7" customFormat="1" ht="24.95" customHeight="1">
      <c r="B65" s="119"/>
      <c r="D65" s="120" t="s">
        <v>211</v>
      </c>
      <c r="E65" s="121"/>
      <c r="F65" s="121"/>
      <c r="G65" s="121"/>
      <c r="H65" s="121"/>
      <c r="I65" s="122"/>
      <c r="J65" s="123">
        <f>J113</f>
        <v>0</v>
      </c>
      <c r="L65" s="119"/>
    </row>
    <row r="66" spans="2:65" s="8" customFormat="1" ht="19.899999999999999" customHeight="1">
      <c r="B66" s="124"/>
      <c r="D66" s="125" t="s">
        <v>133</v>
      </c>
      <c r="E66" s="126"/>
      <c r="F66" s="126"/>
      <c r="G66" s="126"/>
      <c r="H66" s="126"/>
      <c r="I66" s="127"/>
      <c r="J66" s="128">
        <f>J114</f>
        <v>0</v>
      </c>
      <c r="L66" s="124"/>
    </row>
    <row r="67" spans="2:65" s="1" customFormat="1" ht="21.75" customHeight="1">
      <c r="B67" s="31"/>
      <c r="I67" s="97"/>
      <c r="L67" s="31"/>
    </row>
    <row r="68" spans="2:65" s="1" customFormat="1" ht="6.95" customHeight="1">
      <c r="B68" s="31"/>
      <c r="I68" s="97"/>
      <c r="L68" s="31"/>
    </row>
    <row r="69" spans="2:65" s="1" customFormat="1" ht="29.25" customHeight="1">
      <c r="B69" s="31"/>
      <c r="C69" s="118" t="s">
        <v>134</v>
      </c>
      <c r="I69" s="97"/>
      <c r="J69" s="129">
        <f>ROUND(J70 + J71 + J72 + J73 + J74 + J75,2)</f>
        <v>0</v>
      </c>
      <c r="L69" s="31"/>
      <c r="N69" s="130" t="s">
        <v>43</v>
      </c>
    </row>
    <row r="70" spans="2:65" s="1" customFormat="1" ht="18" customHeight="1">
      <c r="B70" s="131"/>
      <c r="C70" s="97"/>
      <c r="D70" s="242" t="s">
        <v>135</v>
      </c>
      <c r="E70" s="256"/>
      <c r="F70" s="256"/>
      <c r="G70" s="97"/>
      <c r="H70" s="97"/>
      <c r="I70" s="97"/>
      <c r="J70" s="84">
        <v>0</v>
      </c>
      <c r="K70" s="97"/>
      <c r="L70" s="131"/>
      <c r="M70" s="97"/>
      <c r="N70" s="133" t="s">
        <v>44</v>
      </c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97"/>
      <c r="AJ70" s="97"/>
      <c r="AK70" s="97"/>
      <c r="AL70" s="97"/>
      <c r="AM70" s="97"/>
      <c r="AN70" s="97"/>
      <c r="AO70" s="97"/>
      <c r="AP70" s="97"/>
      <c r="AQ70" s="97"/>
      <c r="AR70" s="97"/>
      <c r="AS70" s="97"/>
      <c r="AT70" s="97"/>
      <c r="AU70" s="97"/>
      <c r="AV70" s="97"/>
      <c r="AW70" s="97"/>
      <c r="AX70" s="97"/>
      <c r="AY70" s="134" t="s">
        <v>136</v>
      </c>
      <c r="AZ70" s="97"/>
      <c r="BA70" s="97"/>
      <c r="BB70" s="97"/>
      <c r="BC70" s="97"/>
      <c r="BD70" s="97"/>
      <c r="BE70" s="135">
        <f t="shared" ref="BE70:BE75" si="0">IF(N70="základní",J70,0)</f>
        <v>0</v>
      </c>
      <c r="BF70" s="135">
        <f t="shared" ref="BF70:BF75" si="1">IF(N70="snížená",J70,0)</f>
        <v>0</v>
      </c>
      <c r="BG70" s="135">
        <f t="shared" ref="BG70:BG75" si="2">IF(N70="zákl. přenesená",J70,0)</f>
        <v>0</v>
      </c>
      <c r="BH70" s="135">
        <f t="shared" ref="BH70:BH75" si="3">IF(N70="sníž. přenesená",J70,0)</f>
        <v>0</v>
      </c>
      <c r="BI70" s="135">
        <f t="shared" ref="BI70:BI75" si="4">IF(N70="nulová",J70,0)</f>
        <v>0</v>
      </c>
      <c r="BJ70" s="134" t="s">
        <v>21</v>
      </c>
      <c r="BK70" s="97"/>
      <c r="BL70" s="97"/>
      <c r="BM70" s="97"/>
    </row>
    <row r="71" spans="2:65" s="1" customFormat="1" ht="18" customHeight="1">
      <c r="B71" s="131"/>
      <c r="C71" s="97"/>
      <c r="D71" s="242" t="s">
        <v>137</v>
      </c>
      <c r="E71" s="256"/>
      <c r="F71" s="256"/>
      <c r="G71" s="97"/>
      <c r="H71" s="97"/>
      <c r="I71" s="97"/>
      <c r="J71" s="84">
        <v>0</v>
      </c>
      <c r="K71" s="97"/>
      <c r="L71" s="131"/>
      <c r="M71" s="97"/>
      <c r="N71" s="133" t="s">
        <v>44</v>
      </c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  <c r="AH71" s="97"/>
      <c r="AI71" s="97"/>
      <c r="AJ71" s="97"/>
      <c r="AK71" s="97"/>
      <c r="AL71" s="97"/>
      <c r="AM71" s="97"/>
      <c r="AN71" s="97"/>
      <c r="AO71" s="97"/>
      <c r="AP71" s="97"/>
      <c r="AQ71" s="97"/>
      <c r="AR71" s="97"/>
      <c r="AS71" s="97"/>
      <c r="AT71" s="97"/>
      <c r="AU71" s="97"/>
      <c r="AV71" s="97"/>
      <c r="AW71" s="97"/>
      <c r="AX71" s="97"/>
      <c r="AY71" s="134" t="s">
        <v>136</v>
      </c>
      <c r="AZ71" s="97"/>
      <c r="BA71" s="97"/>
      <c r="BB71" s="97"/>
      <c r="BC71" s="97"/>
      <c r="BD71" s="97"/>
      <c r="BE71" s="135">
        <f t="shared" si="0"/>
        <v>0</v>
      </c>
      <c r="BF71" s="135">
        <f t="shared" si="1"/>
        <v>0</v>
      </c>
      <c r="BG71" s="135">
        <f t="shared" si="2"/>
        <v>0</v>
      </c>
      <c r="BH71" s="135">
        <f t="shared" si="3"/>
        <v>0</v>
      </c>
      <c r="BI71" s="135">
        <f t="shared" si="4"/>
        <v>0</v>
      </c>
      <c r="BJ71" s="134" t="s">
        <v>21</v>
      </c>
      <c r="BK71" s="97"/>
      <c r="BL71" s="97"/>
      <c r="BM71" s="97"/>
    </row>
    <row r="72" spans="2:65" s="1" customFormat="1" ht="18" customHeight="1">
      <c r="B72" s="131"/>
      <c r="C72" s="97"/>
      <c r="D72" s="242" t="s">
        <v>138</v>
      </c>
      <c r="E72" s="256"/>
      <c r="F72" s="256"/>
      <c r="G72" s="97"/>
      <c r="H72" s="97"/>
      <c r="I72" s="97"/>
      <c r="J72" s="84">
        <v>0</v>
      </c>
      <c r="K72" s="97"/>
      <c r="L72" s="131"/>
      <c r="M72" s="97"/>
      <c r="N72" s="133" t="s">
        <v>44</v>
      </c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7"/>
      <c r="AK72" s="97"/>
      <c r="AL72" s="97"/>
      <c r="AM72" s="97"/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134" t="s">
        <v>136</v>
      </c>
      <c r="AZ72" s="97"/>
      <c r="BA72" s="97"/>
      <c r="BB72" s="97"/>
      <c r="BC72" s="97"/>
      <c r="BD72" s="97"/>
      <c r="BE72" s="135">
        <f t="shared" si="0"/>
        <v>0</v>
      </c>
      <c r="BF72" s="135">
        <f t="shared" si="1"/>
        <v>0</v>
      </c>
      <c r="BG72" s="135">
        <f t="shared" si="2"/>
        <v>0</v>
      </c>
      <c r="BH72" s="135">
        <f t="shared" si="3"/>
        <v>0</v>
      </c>
      <c r="BI72" s="135">
        <f t="shared" si="4"/>
        <v>0</v>
      </c>
      <c r="BJ72" s="134" t="s">
        <v>21</v>
      </c>
      <c r="BK72" s="97"/>
      <c r="BL72" s="97"/>
      <c r="BM72" s="97"/>
    </row>
    <row r="73" spans="2:65" s="1" customFormat="1" ht="18" customHeight="1">
      <c r="B73" s="131"/>
      <c r="C73" s="97"/>
      <c r="D73" s="242" t="s">
        <v>139</v>
      </c>
      <c r="E73" s="256"/>
      <c r="F73" s="256"/>
      <c r="G73" s="97"/>
      <c r="H73" s="97"/>
      <c r="I73" s="97"/>
      <c r="J73" s="84">
        <v>0</v>
      </c>
      <c r="K73" s="97"/>
      <c r="L73" s="131"/>
      <c r="M73" s="97"/>
      <c r="N73" s="133" t="s">
        <v>44</v>
      </c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  <c r="AH73" s="97"/>
      <c r="AI73" s="97"/>
      <c r="AJ73" s="97"/>
      <c r="AK73" s="97"/>
      <c r="AL73" s="97"/>
      <c r="AM73" s="97"/>
      <c r="AN73" s="97"/>
      <c r="AO73" s="97"/>
      <c r="AP73" s="97"/>
      <c r="AQ73" s="97"/>
      <c r="AR73" s="97"/>
      <c r="AS73" s="97"/>
      <c r="AT73" s="97"/>
      <c r="AU73" s="97"/>
      <c r="AV73" s="97"/>
      <c r="AW73" s="97"/>
      <c r="AX73" s="97"/>
      <c r="AY73" s="134" t="s">
        <v>136</v>
      </c>
      <c r="AZ73" s="97"/>
      <c r="BA73" s="97"/>
      <c r="BB73" s="97"/>
      <c r="BC73" s="97"/>
      <c r="BD73" s="97"/>
      <c r="BE73" s="135">
        <f t="shared" si="0"/>
        <v>0</v>
      </c>
      <c r="BF73" s="135">
        <f t="shared" si="1"/>
        <v>0</v>
      </c>
      <c r="BG73" s="135">
        <f t="shared" si="2"/>
        <v>0</v>
      </c>
      <c r="BH73" s="135">
        <f t="shared" si="3"/>
        <v>0</v>
      </c>
      <c r="BI73" s="135">
        <f t="shared" si="4"/>
        <v>0</v>
      </c>
      <c r="BJ73" s="134" t="s">
        <v>21</v>
      </c>
      <c r="BK73" s="97"/>
      <c r="BL73" s="97"/>
      <c r="BM73" s="97"/>
    </row>
    <row r="74" spans="2:65" s="1" customFormat="1" ht="18" customHeight="1">
      <c r="B74" s="131"/>
      <c r="C74" s="97"/>
      <c r="D74" s="242" t="s">
        <v>140</v>
      </c>
      <c r="E74" s="256"/>
      <c r="F74" s="256"/>
      <c r="G74" s="97"/>
      <c r="H74" s="97"/>
      <c r="I74" s="97"/>
      <c r="J74" s="84">
        <v>0</v>
      </c>
      <c r="K74" s="97"/>
      <c r="L74" s="131"/>
      <c r="M74" s="97"/>
      <c r="N74" s="133" t="s">
        <v>44</v>
      </c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97"/>
      <c r="AL74" s="97"/>
      <c r="AM74" s="97"/>
      <c r="AN74" s="97"/>
      <c r="AO74" s="97"/>
      <c r="AP74" s="97"/>
      <c r="AQ74" s="97"/>
      <c r="AR74" s="97"/>
      <c r="AS74" s="97"/>
      <c r="AT74" s="97"/>
      <c r="AU74" s="97"/>
      <c r="AV74" s="97"/>
      <c r="AW74" s="97"/>
      <c r="AX74" s="97"/>
      <c r="AY74" s="134" t="s">
        <v>136</v>
      </c>
      <c r="AZ74" s="97"/>
      <c r="BA74" s="97"/>
      <c r="BB74" s="97"/>
      <c r="BC74" s="97"/>
      <c r="BD74" s="97"/>
      <c r="BE74" s="135">
        <f t="shared" si="0"/>
        <v>0</v>
      </c>
      <c r="BF74" s="135">
        <f t="shared" si="1"/>
        <v>0</v>
      </c>
      <c r="BG74" s="135">
        <f t="shared" si="2"/>
        <v>0</v>
      </c>
      <c r="BH74" s="135">
        <f t="shared" si="3"/>
        <v>0</v>
      </c>
      <c r="BI74" s="135">
        <f t="shared" si="4"/>
        <v>0</v>
      </c>
      <c r="BJ74" s="134" t="s">
        <v>21</v>
      </c>
      <c r="BK74" s="97"/>
      <c r="BL74" s="97"/>
      <c r="BM74" s="97"/>
    </row>
    <row r="75" spans="2:65" s="1" customFormat="1" ht="18" customHeight="1">
      <c r="B75" s="131"/>
      <c r="C75" s="97"/>
      <c r="D75" s="132" t="s">
        <v>141</v>
      </c>
      <c r="E75" s="97"/>
      <c r="F75" s="97"/>
      <c r="G75" s="97"/>
      <c r="H75" s="97"/>
      <c r="I75" s="97"/>
      <c r="J75" s="84">
        <f>ROUND(J30*T75,2)</f>
        <v>0</v>
      </c>
      <c r="K75" s="97"/>
      <c r="L75" s="131"/>
      <c r="M75" s="97"/>
      <c r="N75" s="133" t="s">
        <v>44</v>
      </c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  <c r="AH75" s="97"/>
      <c r="AI75" s="97"/>
      <c r="AJ75" s="97"/>
      <c r="AK75" s="97"/>
      <c r="AL75" s="97"/>
      <c r="AM75" s="97"/>
      <c r="AN75" s="97"/>
      <c r="AO75" s="97"/>
      <c r="AP75" s="97"/>
      <c r="AQ75" s="97"/>
      <c r="AR75" s="97"/>
      <c r="AS75" s="97"/>
      <c r="AT75" s="97"/>
      <c r="AU75" s="97"/>
      <c r="AV75" s="97"/>
      <c r="AW75" s="97"/>
      <c r="AX75" s="97"/>
      <c r="AY75" s="134" t="s">
        <v>142</v>
      </c>
      <c r="AZ75" s="97"/>
      <c r="BA75" s="97"/>
      <c r="BB75" s="97"/>
      <c r="BC75" s="97"/>
      <c r="BD75" s="97"/>
      <c r="BE75" s="135">
        <f t="shared" si="0"/>
        <v>0</v>
      </c>
      <c r="BF75" s="135">
        <f t="shared" si="1"/>
        <v>0</v>
      </c>
      <c r="BG75" s="135">
        <f t="shared" si="2"/>
        <v>0</v>
      </c>
      <c r="BH75" s="135">
        <f t="shared" si="3"/>
        <v>0</v>
      </c>
      <c r="BI75" s="135">
        <f t="shared" si="4"/>
        <v>0</v>
      </c>
      <c r="BJ75" s="134" t="s">
        <v>21</v>
      </c>
      <c r="BK75" s="97"/>
      <c r="BL75" s="97"/>
      <c r="BM75" s="97"/>
    </row>
    <row r="76" spans="2:65" s="1" customFormat="1" ht="11.25">
      <c r="B76" s="31"/>
      <c r="I76" s="97"/>
      <c r="L76" s="31"/>
    </row>
    <row r="77" spans="2:65" s="1" customFormat="1" ht="29.25" customHeight="1">
      <c r="B77" s="31"/>
      <c r="C77" s="92" t="s">
        <v>121</v>
      </c>
      <c r="D77" s="93"/>
      <c r="E77" s="93"/>
      <c r="F77" s="93"/>
      <c r="G77" s="93"/>
      <c r="H77" s="93"/>
      <c r="I77" s="116"/>
      <c r="J77" s="94">
        <f>ROUND(J61+J69,2)</f>
        <v>0</v>
      </c>
      <c r="K77" s="93"/>
      <c r="L77" s="31"/>
    </row>
    <row r="78" spans="2:65" s="1" customFormat="1" ht="6.95" customHeight="1">
      <c r="B78" s="40"/>
      <c r="C78" s="41"/>
      <c r="D78" s="41"/>
      <c r="E78" s="41"/>
      <c r="F78" s="41"/>
      <c r="G78" s="41"/>
      <c r="H78" s="41"/>
      <c r="I78" s="113"/>
      <c r="J78" s="41"/>
      <c r="K78" s="41"/>
      <c r="L78" s="31"/>
    </row>
    <row r="82" spans="2:63" s="1" customFormat="1" ht="6.95" customHeight="1">
      <c r="B82" s="42"/>
      <c r="C82" s="43"/>
      <c r="D82" s="43"/>
      <c r="E82" s="43"/>
      <c r="F82" s="43"/>
      <c r="G82" s="43"/>
      <c r="H82" s="43"/>
      <c r="I82" s="114"/>
      <c r="J82" s="43"/>
      <c r="K82" s="43"/>
      <c r="L82" s="31"/>
    </row>
    <row r="83" spans="2:63" s="1" customFormat="1" ht="24.95" customHeight="1">
      <c r="B83" s="31"/>
      <c r="C83" s="19" t="s">
        <v>143</v>
      </c>
      <c r="I83" s="97"/>
      <c r="L83" s="31"/>
    </row>
    <row r="84" spans="2:63" s="1" customFormat="1" ht="6.95" customHeight="1">
      <c r="B84" s="31"/>
      <c r="I84" s="97"/>
      <c r="L84" s="31"/>
    </row>
    <row r="85" spans="2:63" s="1" customFormat="1" ht="12" customHeight="1">
      <c r="B85" s="31"/>
      <c r="C85" s="24" t="s">
        <v>16</v>
      </c>
      <c r="I85" s="97"/>
      <c r="L85" s="31"/>
    </row>
    <row r="86" spans="2:63" s="1" customFormat="1" ht="16.5" customHeight="1">
      <c r="B86" s="31"/>
      <c r="E86" s="253" t="str">
        <f>E7</f>
        <v>PP-Sběrné středisko odpadů Sochorova</v>
      </c>
      <c r="F86" s="254"/>
      <c r="G86" s="254"/>
      <c r="H86" s="254"/>
      <c r="I86" s="97"/>
      <c r="L86" s="31"/>
    </row>
    <row r="87" spans="2:63" s="1" customFormat="1" ht="12" customHeight="1">
      <c r="B87" s="31"/>
      <c r="C87" s="24" t="s">
        <v>123</v>
      </c>
      <c r="I87" s="97"/>
      <c r="L87" s="31"/>
    </row>
    <row r="88" spans="2:63" s="1" customFormat="1" ht="16.5" customHeight="1">
      <c r="B88" s="31"/>
      <c r="E88" s="225" t="str">
        <f>E9</f>
        <v>SO 03 - Kancelářská bunka</v>
      </c>
      <c r="F88" s="224"/>
      <c r="G88" s="224"/>
      <c r="H88" s="224"/>
      <c r="I88" s="97"/>
      <c r="L88" s="31"/>
    </row>
    <row r="89" spans="2:63" s="1" customFormat="1" ht="6.95" customHeight="1">
      <c r="B89" s="31"/>
      <c r="I89" s="97"/>
      <c r="L89" s="31"/>
    </row>
    <row r="90" spans="2:63" s="1" customFormat="1" ht="12" customHeight="1">
      <c r="B90" s="31"/>
      <c r="C90" s="24" t="s">
        <v>22</v>
      </c>
      <c r="F90" s="15" t="str">
        <f>F12</f>
        <v xml:space="preserve"> </v>
      </c>
      <c r="I90" s="98" t="s">
        <v>24</v>
      </c>
      <c r="J90" s="47" t="str">
        <f>IF(J12="","",J12)</f>
        <v>10. 10. 2019</v>
      </c>
      <c r="L90" s="31"/>
    </row>
    <row r="91" spans="2:63" s="1" customFormat="1" ht="6.95" customHeight="1">
      <c r="B91" s="31"/>
      <c r="I91" s="97"/>
      <c r="L91" s="31"/>
    </row>
    <row r="92" spans="2:63" s="1" customFormat="1" ht="13.7" customHeight="1">
      <c r="B92" s="31"/>
      <c r="C92" s="24" t="s">
        <v>28</v>
      </c>
      <c r="F92" s="15" t="str">
        <f>E15</f>
        <v xml:space="preserve"> </v>
      </c>
      <c r="I92" s="98" t="s">
        <v>33</v>
      </c>
      <c r="J92" s="27" t="str">
        <f>E21</f>
        <v xml:space="preserve"> </v>
      </c>
      <c r="L92" s="31"/>
    </row>
    <row r="93" spans="2:63" s="1" customFormat="1" ht="13.7" customHeight="1">
      <c r="B93" s="31"/>
      <c r="C93" s="24" t="s">
        <v>31</v>
      </c>
      <c r="F93" s="15" t="str">
        <f>IF(E18="","",E18)</f>
        <v>Vyplň údaj</v>
      </c>
      <c r="I93" s="98" t="s">
        <v>35</v>
      </c>
      <c r="J93" s="27" t="str">
        <f>E24</f>
        <v xml:space="preserve"> </v>
      </c>
      <c r="L93" s="31"/>
    </row>
    <row r="94" spans="2:63" s="1" customFormat="1" ht="10.35" customHeight="1">
      <c r="B94" s="31"/>
      <c r="I94" s="97"/>
      <c r="L94" s="31"/>
    </row>
    <row r="95" spans="2:63" s="9" customFormat="1" ht="29.25" customHeight="1">
      <c r="B95" s="136"/>
      <c r="C95" s="137" t="s">
        <v>144</v>
      </c>
      <c r="D95" s="138" t="s">
        <v>58</v>
      </c>
      <c r="E95" s="138" t="s">
        <v>54</v>
      </c>
      <c r="F95" s="138" t="s">
        <v>55</v>
      </c>
      <c r="G95" s="138" t="s">
        <v>145</v>
      </c>
      <c r="H95" s="138" t="s">
        <v>146</v>
      </c>
      <c r="I95" s="139" t="s">
        <v>147</v>
      </c>
      <c r="J95" s="140" t="s">
        <v>128</v>
      </c>
      <c r="K95" s="141" t="s">
        <v>148</v>
      </c>
      <c r="L95" s="136"/>
      <c r="M95" s="54" t="s">
        <v>1</v>
      </c>
      <c r="N95" s="55" t="s">
        <v>43</v>
      </c>
      <c r="O95" s="55" t="s">
        <v>149</v>
      </c>
      <c r="P95" s="55" t="s">
        <v>150</v>
      </c>
      <c r="Q95" s="55" t="s">
        <v>151</v>
      </c>
      <c r="R95" s="55" t="s">
        <v>152</v>
      </c>
      <c r="S95" s="55" t="s">
        <v>153</v>
      </c>
      <c r="T95" s="56" t="s">
        <v>154</v>
      </c>
    </row>
    <row r="96" spans="2:63" s="1" customFormat="1" ht="22.9" customHeight="1">
      <c r="B96" s="31"/>
      <c r="C96" s="59" t="s">
        <v>155</v>
      </c>
      <c r="I96" s="97"/>
      <c r="J96" s="142">
        <f>BK96</f>
        <v>0</v>
      </c>
      <c r="L96" s="31"/>
      <c r="M96" s="57"/>
      <c r="N96" s="48"/>
      <c r="O96" s="48"/>
      <c r="P96" s="143">
        <f>P97+P113</f>
        <v>0</v>
      </c>
      <c r="Q96" s="48"/>
      <c r="R96" s="143">
        <f>R97+R113</f>
        <v>0</v>
      </c>
      <c r="S96" s="48"/>
      <c r="T96" s="144">
        <f>T97+T113</f>
        <v>0</v>
      </c>
      <c r="AT96" s="15" t="s">
        <v>72</v>
      </c>
      <c r="AU96" s="15" t="s">
        <v>130</v>
      </c>
      <c r="BK96" s="145">
        <f>BK97+BK113</f>
        <v>0</v>
      </c>
    </row>
    <row r="97" spans="2:65" s="10" customFormat="1" ht="25.9" customHeight="1">
      <c r="B97" s="146"/>
      <c r="D97" s="147" t="s">
        <v>72</v>
      </c>
      <c r="E97" s="148" t="s">
        <v>156</v>
      </c>
      <c r="F97" s="148" t="s">
        <v>157</v>
      </c>
      <c r="I97" s="149"/>
      <c r="J97" s="150">
        <f>BK97</f>
        <v>0</v>
      </c>
      <c r="L97" s="146"/>
      <c r="M97" s="151"/>
      <c r="N97" s="152"/>
      <c r="O97" s="152"/>
      <c r="P97" s="153">
        <f>P98+P108</f>
        <v>0</v>
      </c>
      <c r="Q97" s="152"/>
      <c r="R97" s="153">
        <f>R98+R108</f>
        <v>0</v>
      </c>
      <c r="S97" s="152"/>
      <c r="T97" s="154">
        <f>T98+T108</f>
        <v>0</v>
      </c>
      <c r="AR97" s="147" t="s">
        <v>21</v>
      </c>
      <c r="AT97" s="155" t="s">
        <v>72</v>
      </c>
      <c r="AU97" s="155" t="s">
        <v>73</v>
      </c>
      <c r="AY97" s="147" t="s">
        <v>158</v>
      </c>
      <c r="BK97" s="156">
        <f>BK98+BK108</f>
        <v>0</v>
      </c>
    </row>
    <row r="98" spans="2:65" s="10" customFormat="1" ht="22.9" customHeight="1">
      <c r="B98" s="146"/>
      <c r="D98" s="147" t="s">
        <v>72</v>
      </c>
      <c r="E98" s="157" t="s">
        <v>21</v>
      </c>
      <c r="F98" s="157" t="s">
        <v>159</v>
      </c>
      <c r="I98" s="149"/>
      <c r="J98" s="158">
        <f>BK98</f>
        <v>0</v>
      </c>
      <c r="L98" s="146"/>
      <c r="M98" s="151"/>
      <c r="N98" s="152"/>
      <c r="O98" s="152"/>
      <c r="P98" s="153">
        <f>SUM(P99:P107)</f>
        <v>0</v>
      </c>
      <c r="Q98" s="152"/>
      <c r="R98" s="153">
        <f>SUM(R99:R107)</f>
        <v>0</v>
      </c>
      <c r="S98" s="152"/>
      <c r="T98" s="154">
        <f>SUM(T99:T107)</f>
        <v>0</v>
      </c>
      <c r="AR98" s="147" t="s">
        <v>21</v>
      </c>
      <c r="AT98" s="155" t="s">
        <v>72</v>
      </c>
      <c r="AU98" s="155" t="s">
        <v>21</v>
      </c>
      <c r="AY98" s="147" t="s">
        <v>158</v>
      </c>
      <c r="BK98" s="156">
        <f>SUM(BK99:BK107)</f>
        <v>0</v>
      </c>
    </row>
    <row r="99" spans="2:65" s="1" customFormat="1" ht="16.5" customHeight="1">
      <c r="B99" s="131"/>
      <c r="C99" s="159" t="s">
        <v>323</v>
      </c>
      <c r="D99" s="159" t="s">
        <v>161</v>
      </c>
      <c r="E99" s="160" t="s">
        <v>324</v>
      </c>
      <c r="F99" s="161" t="s">
        <v>325</v>
      </c>
      <c r="G99" s="162" t="s">
        <v>170</v>
      </c>
      <c r="H99" s="163">
        <v>3.8130000000000002</v>
      </c>
      <c r="I99" s="164"/>
      <c r="J99" s="165">
        <f>ROUND(I99*H99,2)</f>
        <v>0</v>
      </c>
      <c r="K99" s="161" t="s">
        <v>171</v>
      </c>
      <c r="L99" s="31"/>
      <c r="M99" s="166" t="s">
        <v>1</v>
      </c>
      <c r="N99" s="167" t="s">
        <v>44</v>
      </c>
      <c r="O99" s="50"/>
      <c r="P99" s="168">
        <f>O99*H99</f>
        <v>0</v>
      </c>
      <c r="Q99" s="168">
        <v>0</v>
      </c>
      <c r="R99" s="168">
        <f>Q99*H99</f>
        <v>0</v>
      </c>
      <c r="S99" s="168">
        <v>0</v>
      </c>
      <c r="T99" s="169">
        <f>S99*H99</f>
        <v>0</v>
      </c>
      <c r="AR99" s="15" t="s">
        <v>166</v>
      </c>
      <c r="AT99" s="15" t="s">
        <v>161</v>
      </c>
      <c r="AU99" s="15" t="s">
        <v>82</v>
      </c>
      <c r="AY99" s="15" t="s">
        <v>158</v>
      </c>
      <c r="BE99" s="88">
        <f>IF(N99="základní",J99,0)</f>
        <v>0</v>
      </c>
      <c r="BF99" s="88">
        <f>IF(N99="snížená",J99,0)</f>
        <v>0</v>
      </c>
      <c r="BG99" s="88">
        <f>IF(N99="zákl. přenesená",J99,0)</f>
        <v>0</v>
      </c>
      <c r="BH99" s="88">
        <f>IF(N99="sníž. přenesená",J99,0)</f>
        <v>0</v>
      </c>
      <c r="BI99" s="88">
        <f>IF(N99="nulová",J99,0)</f>
        <v>0</v>
      </c>
      <c r="BJ99" s="15" t="s">
        <v>21</v>
      </c>
      <c r="BK99" s="88">
        <f>ROUND(I99*H99,2)</f>
        <v>0</v>
      </c>
      <c r="BL99" s="15" t="s">
        <v>166</v>
      </c>
      <c r="BM99" s="15" t="s">
        <v>326</v>
      </c>
    </row>
    <row r="100" spans="2:65" s="11" customFormat="1" ht="11.25">
      <c r="B100" s="170"/>
      <c r="D100" s="171" t="s">
        <v>173</v>
      </c>
      <c r="E100" s="172" t="s">
        <v>1</v>
      </c>
      <c r="F100" s="173" t="s">
        <v>327</v>
      </c>
      <c r="H100" s="174">
        <v>3.8130000000000002</v>
      </c>
      <c r="I100" s="175"/>
      <c r="L100" s="170"/>
      <c r="M100" s="176"/>
      <c r="N100" s="177"/>
      <c r="O100" s="177"/>
      <c r="P100" s="177"/>
      <c r="Q100" s="177"/>
      <c r="R100" s="177"/>
      <c r="S100" s="177"/>
      <c r="T100" s="178"/>
      <c r="AT100" s="172" t="s">
        <v>173</v>
      </c>
      <c r="AU100" s="172" t="s">
        <v>82</v>
      </c>
      <c r="AV100" s="11" t="s">
        <v>82</v>
      </c>
      <c r="AW100" s="11" t="s">
        <v>34</v>
      </c>
      <c r="AX100" s="11" t="s">
        <v>21</v>
      </c>
      <c r="AY100" s="172" t="s">
        <v>158</v>
      </c>
    </row>
    <row r="101" spans="2:65" s="1" customFormat="1" ht="16.5" customHeight="1">
      <c r="B101" s="131"/>
      <c r="C101" s="159" t="s">
        <v>166</v>
      </c>
      <c r="D101" s="159" t="s">
        <v>161</v>
      </c>
      <c r="E101" s="160" t="s">
        <v>328</v>
      </c>
      <c r="F101" s="161" t="s">
        <v>329</v>
      </c>
      <c r="G101" s="162" t="s">
        <v>170</v>
      </c>
      <c r="H101" s="163">
        <v>3.8130000000000002</v>
      </c>
      <c r="I101" s="164"/>
      <c r="J101" s="165">
        <f>ROUND(I101*H101,2)</f>
        <v>0</v>
      </c>
      <c r="K101" s="161" t="s">
        <v>171</v>
      </c>
      <c r="L101" s="31"/>
      <c r="M101" s="166" t="s">
        <v>1</v>
      </c>
      <c r="N101" s="167" t="s">
        <v>44</v>
      </c>
      <c r="O101" s="50"/>
      <c r="P101" s="168">
        <f>O101*H101</f>
        <v>0</v>
      </c>
      <c r="Q101" s="168">
        <v>0</v>
      </c>
      <c r="R101" s="168">
        <f>Q101*H101</f>
        <v>0</v>
      </c>
      <c r="S101" s="168">
        <v>0</v>
      </c>
      <c r="T101" s="169">
        <f>S101*H101</f>
        <v>0</v>
      </c>
      <c r="AR101" s="15" t="s">
        <v>166</v>
      </c>
      <c r="AT101" s="15" t="s">
        <v>161</v>
      </c>
      <c r="AU101" s="15" t="s">
        <v>82</v>
      </c>
      <c r="AY101" s="15" t="s">
        <v>158</v>
      </c>
      <c r="BE101" s="88">
        <f>IF(N101="základní",J101,0)</f>
        <v>0</v>
      </c>
      <c r="BF101" s="88">
        <f>IF(N101="snížená",J101,0)</f>
        <v>0</v>
      </c>
      <c r="BG101" s="88">
        <f>IF(N101="zákl. přenesená",J101,0)</f>
        <v>0</v>
      </c>
      <c r="BH101" s="88">
        <f>IF(N101="sníž. přenesená",J101,0)</f>
        <v>0</v>
      </c>
      <c r="BI101" s="88">
        <f>IF(N101="nulová",J101,0)</f>
        <v>0</v>
      </c>
      <c r="BJ101" s="15" t="s">
        <v>21</v>
      </c>
      <c r="BK101" s="88">
        <f>ROUND(I101*H101,2)</f>
        <v>0</v>
      </c>
      <c r="BL101" s="15" t="s">
        <v>166</v>
      </c>
      <c r="BM101" s="15" t="s">
        <v>330</v>
      </c>
    </row>
    <row r="102" spans="2:65" s="1" customFormat="1" ht="16.5" customHeight="1">
      <c r="B102" s="131"/>
      <c r="C102" s="159" t="s">
        <v>289</v>
      </c>
      <c r="D102" s="159" t="s">
        <v>161</v>
      </c>
      <c r="E102" s="160" t="s">
        <v>190</v>
      </c>
      <c r="F102" s="161" t="s">
        <v>191</v>
      </c>
      <c r="G102" s="162" t="s">
        <v>170</v>
      </c>
      <c r="H102" s="163">
        <v>3.8130000000000002</v>
      </c>
      <c r="I102" s="164"/>
      <c r="J102" s="165">
        <f>ROUND(I102*H102,2)</f>
        <v>0</v>
      </c>
      <c r="K102" s="161" t="s">
        <v>171</v>
      </c>
      <c r="L102" s="31"/>
      <c r="M102" s="166" t="s">
        <v>1</v>
      </c>
      <c r="N102" s="167" t="s">
        <v>44</v>
      </c>
      <c r="O102" s="50"/>
      <c r="P102" s="168">
        <f>O102*H102</f>
        <v>0</v>
      </c>
      <c r="Q102" s="168">
        <v>0</v>
      </c>
      <c r="R102" s="168">
        <f>Q102*H102</f>
        <v>0</v>
      </c>
      <c r="S102" s="168">
        <v>0</v>
      </c>
      <c r="T102" s="169">
        <f>S102*H102</f>
        <v>0</v>
      </c>
      <c r="AR102" s="15" t="s">
        <v>166</v>
      </c>
      <c r="AT102" s="15" t="s">
        <v>161</v>
      </c>
      <c r="AU102" s="15" t="s">
        <v>82</v>
      </c>
      <c r="AY102" s="15" t="s">
        <v>158</v>
      </c>
      <c r="BE102" s="88">
        <f>IF(N102="základní",J102,0)</f>
        <v>0</v>
      </c>
      <c r="BF102" s="88">
        <f>IF(N102="snížená",J102,0)</f>
        <v>0</v>
      </c>
      <c r="BG102" s="88">
        <f>IF(N102="zákl. přenesená",J102,0)</f>
        <v>0</v>
      </c>
      <c r="BH102" s="88">
        <f>IF(N102="sníž. přenesená",J102,0)</f>
        <v>0</v>
      </c>
      <c r="BI102" s="88">
        <f>IF(N102="nulová",J102,0)</f>
        <v>0</v>
      </c>
      <c r="BJ102" s="15" t="s">
        <v>21</v>
      </c>
      <c r="BK102" s="88">
        <f>ROUND(I102*H102,2)</f>
        <v>0</v>
      </c>
      <c r="BL102" s="15" t="s">
        <v>166</v>
      </c>
      <c r="BM102" s="15" t="s">
        <v>331</v>
      </c>
    </row>
    <row r="103" spans="2:65" s="1" customFormat="1" ht="16.5" customHeight="1">
      <c r="B103" s="131"/>
      <c r="C103" s="159" t="s">
        <v>160</v>
      </c>
      <c r="D103" s="159" t="s">
        <v>161</v>
      </c>
      <c r="E103" s="160" t="s">
        <v>181</v>
      </c>
      <c r="F103" s="161" t="s">
        <v>182</v>
      </c>
      <c r="G103" s="162" t="s">
        <v>170</v>
      </c>
      <c r="H103" s="163">
        <v>38.130000000000003</v>
      </c>
      <c r="I103" s="164"/>
      <c r="J103" s="165">
        <f>ROUND(I103*H103,2)</f>
        <v>0</v>
      </c>
      <c r="K103" s="161" t="s">
        <v>171</v>
      </c>
      <c r="L103" s="31"/>
      <c r="M103" s="166" t="s">
        <v>1</v>
      </c>
      <c r="N103" s="167" t="s">
        <v>44</v>
      </c>
      <c r="O103" s="50"/>
      <c r="P103" s="168">
        <f>O103*H103</f>
        <v>0</v>
      </c>
      <c r="Q103" s="168">
        <v>0</v>
      </c>
      <c r="R103" s="168">
        <f>Q103*H103</f>
        <v>0</v>
      </c>
      <c r="S103" s="168">
        <v>0</v>
      </c>
      <c r="T103" s="169">
        <f>S103*H103</f>
        <v>0</v>
      </c>
      <c r="AR103" s="15" t="s">
        <v>166</v>
      </c>
      <c r="AT103" s="15" t="s">
        <v>161</v>
      </c>
      <c r="AU103" s="15" t="s">
        <v>82</v>
      </c>
      <c r="AY103" s="15" t="s">
        <v>158</v>
      </c>
      <c r="BE103" s="88">
        <f>IF(N103="základní",J103,0)</f>
        <v>0</v>
      </c>
      <c r="BF103" s="88">
        <f>IF(N103="snížená",J103,0)</f>
        <v>0</v>
      </c>
      <c r="BG103" s="88">
        <f>IF(N103="zákl. přenesená",J103,0)</f>
        <v>0</v>
      </c>
      <c r="BH103" s="88">
        <f>IF(N103="sníž. přenesená",J103,0)</f>
        <v>0</v>
      </c>
      <c r="BI103" s="88">
        <f>IF(N103="nulová",J103,0)</f>
        <v>0</v>
      </c>
      <c r="BJ103" s="15" t="s">
        <v>21</v>
      </c>
      <c r="BK103" s="88">
        <f>ROUND(I103*H103,2)</f>
        <v>0</v>
      </c>
      <c r="BL103" s="15" t="s">
        <v>166</v>
      </c>
      <c r="BM103" s="15" t="s">
        <v>332</v>
      </c>
    </row>
    <row r="104" spans="2:65" s="11" customFormat="1" ht="11.25">
      <c r="B104" s="170"/>
      <c r="D104" s="171" t="s">
        <v>173</v>
      </c>
      <c r="E104" s="172" t="s">
        <v>1</v>
      </c>
      <c r="F104" s="173" t="s">
        <v>333</v>
      </c>
      <c r="H104" s="174">
        <v>38.130000000000003</v>
      </c>
      <c r="I104" s="175"/>
      <c r="L104" s="170"/>
      <c r="M104" s="176"/>
      <c r="N104" s="177"/>
      <c r="O104" s="177"/>
      <c r="P104" s="177"/>
      <c r="Q104" s="177"/>
      <c r="R104" s="177"/>
      <c r="S104" s="177"/>
      <c r="T104" s="178"/>
      <c r="AT104" s="172" t="s">
        <v>173</v>
      </c>
      <c r="AU104" s="172" t="s">
        <v>82</v>
      </c>
      <c r="AV104" s="11" t="s">
        <v>82</v>
      </c>
      <c r="AW104" s="11" t="s">
        <v>34</v>
      </c>
      <c r="AX104" s="11" t="s">
        <v>21</v>
      </c>
      <c r="AY104" s="172" t="s">
        <v>158</v>
      </c>
    </row>
    <row r="105" spans="2:65" s="1" customFormat="1" ht="16.5" customHeight="1">
      <c r="B105" s="131"/>
      <c r="C105" s="159" t="s">
        <v>334</v>
      </c>
      <c r="D105" s="159" t="s">
        <v>161</v>
      </c>
      <c r="E105" s="160" t="s">
        <v>186</v>
      </c>
      <c r="F105" s="161" t="s">
        <v>187</v>
      </c>
      <c r="G105" s="162" t="s">
        <v>170</v>
      </c>
      <c r="H105" s="163">
        <v>3.8130000000000002</v>
      </c>
      <c r="I105" s="164"/>
      <c r="J105" s="165">
        <f>ROUND(I105*H105,2)</f>
        <v>0</v>
      </c>
      <c r="K105" s="161" t="s">
        <v>171</v>
      </c>
      <c r="L105" s="31"/>
      <c r="M105" s="166" t="s">
        <v>1</v>
      </c>
      <c r="N105" s="167" t="s">
        <v>44</v>
      </c>
      <c r="O105" s="50"/>
      <c r="P105" s="168">
        <f>O105*H105</f>
        <v>0</v>
      </c>
      <c r="Q105" s="168">
        <v>0</v>
      </c>
      <c r="R105" s="168">
        <f>Q105*H105</f>
        <v>0</v>
      </c>
      <c r="S105" s="168">
        <v>0</v>
      </c>
      <c r="T105" s="169">
        <f>S105*H105</f>
        <v>0</v>
      </c>
      <c r="AR105" s="15" t="s">
        <v>166</v>
      </c>
      <c r="AT105" s="15" t="s">
        <v>161</v>
      </c>
      <c r="AU105" s="15" t="s">
        <v>82</v>
      </c>
      <c r="AY105" s="15" t="s">
        <v>158</v>
      </c>
      <c r="BE105" s="88">
        <f>IF(N105="základní",J105,0)</f>
        <v>0</v>
      </c>
      <c r="BF105" s="88">
        <f>IF(N105="snížená",J105,0)</f>
        <v>0</v>
      </c>
      <c r="BG105" s="88">
        <f>IF(N105="zákl. přenesená",J105,0)</f>
        <v>0</v>
      </c>
      <c r="BH105" s="88">
        <f>IF(N105="sníž. přenesená",J105,0)</f>
        <v>0</v>
      </c>
      <c r="BI105" s="88">
        <f>IF(N105="nulová",J105,0)</f>
        <v>0</v>
      </c>
      <c r="BJ105" s="15" t="s">
        <v>21</v>
      </c>
      <c r="BK105" s="88">
        <f>ROUND(I105*H105,2)</f>
        <v>0</v>
      </c>
      <c r="BL105" s="15" t="s">
        <v>166</v>
      </c>
      <c r="BM105" s="15" t="s">
        <v>335</v>
      </c>
    </row>
    <row r="106" spans="2:65" s="1" customFormat="1" ht="16.5" customHeight="1">
      <c r="B106" s="131"/>
      <c r="C106" s="159" t="s">
        <v>293</v>
      </c>
      <c r="D106" s="159" t="s">
        <v>161</v>
      </c>
      <c r="E106" s="160" t="s">
        <v>193</v>
      </c>
      <c r="F106" s="161" t="s">
        <v>194</v>
      </c>
      <c r="G106" s="162" t="s">
        <v>195</v>
      </c>
      <c r="H106" s="163">
        <v>6.3680000000000003</v>
      </c>
      <c r="I106" s="164"/>
      <c r="J106" s="165">
        <f>ROUND(I106*H106,2)</f>
        <v>0</v>
      </c>
      <c r="K106" s="161" t="s">
        <v>171</v>
      </c>
      <c r="L106" s="31"/>
      <c r="M106" s="166" t="s">
        <v>1</v>
      </c>
      <c r="N106" s="167" t="s">
        <v>44</v>
      </c>
      <c r="O106" s="50"/>
      <c r="P106" s="168">
        <f>O106*H106</f>
        <v>0</v>
      </c>
      <c r="Q106" s="168">
        <v>0</v>
      </c>
      <c r="R106" s="168">
        <f>Q106*H106</f>
        <v>0</v>
      </c>
      <c r="S106" s="168">
        <v>0</v>
      </c>
      <c r="T106" s="169">
        <f>S106*H106</f>
        <v>0</v>
      </c>
      <c r="AR106" s="15" t="s">
        <v>166</v>
      </c>
      <c r="AT106" s="15" t="s">
        <v>161</v>
      </c>
      <c r="AU106" s="15" t="s">
        <v>82</v>
      </c>
      <c r="AY106" s="15" t="s">
        <v>158</v>
      </c>
      <c r="BE106" s="88">
        <f>IF(N106="základní",J106,0)</f>
        <v>0</v>
      </c>
      <c r="BF106" s="88">
        <f>IF(N106="snížená",J106,0)</f>
        <v>0</v>
      </c>
      <c r="BG106" s="88">
        <f>IF(N106="zákl. přenesená",J106,0)</f>
        <v>0</v>
      </c>
      <c r="BH106" s="88">
        <f>IF(N106="sníž. přenesená",J106,0)</f>
        <v>0</v>
      </c>
      <c r="BI106" s="88">
        <f>IF(N106="nulová",J106,0)</f>
        <v>0</v>
      </c>
      <c r="BJ106" s="15" t="s">
        <v>21</v>
      </c>
      <c r="BK106" s="88">
        <f>ROUND(I106*H106,2)</f>
        <v>0</v>
      </c>
      <c r="BL106" s="15" t="s">
        <v>166</v>
      </c>
      <c r="BM106" s="15" t="s">
        <v>336</v>
      </c>
    </row>
    <row r="107" spans="2:65" s="11" customFormat="1" ht="11.25">
      <c r="B107" s="170"/>
      <c r="D107" s="171" t="s">
        <v>173</v>
      </c>
      <c r="E107" s="172" t="s">
        <v>1</v>
      </c>
      <c r="F107" s="173" t="s">
        <v>337</v>
      </c>
      <c r="H107" s="174">
        <v>6.3680000000000003</v>
      </c>
      <c r="I107" s="175"/>
      <c r="L107" s="170"/>
      <c r="M107" s="176"/>
      <c r="N107" s="177"/>
      <c r="O107" s="177"/>
      <c r="P107" s="177"/>
      <c r="Q107" s="177"/>
      <c r="R107" s="177"/>
      <c r="S107" s="177"/>
      <c r="T107" s="178"/>
      <c r="AT107" s="172" t="s">
        <v>173</v>
      </c>
      <c r="AU107" s="172" t="s">
        <v>82</v>
      </c>
      <c r="AV107" s="11" t="s">
        <v>82</v>
      </c>
      <c r="AW107" s="11" t="s">
        <v>34</v>
      </c>
      <c r="AX107" s="11" t="s">
        <v>21</v>
      </c>
      <c r="AY107" s="172" t="s">
        <v>158</v>
      </c>
    </row>
    <row r="108" spans="2:65" s="10" customFormat="1" ht="22.9" customHeight="1">
      <c r="B108" s="146"/>
      <c r="D108" s="147" t="s">
        <v>72</v>
      </c>
      <c r="E108" s="157" t="s">
        <v>199</v>
      </c>
      <c r="F108" s="157" t="s">
        <v>267</v>
      </c>
      <c r="I108" s="149"/>
      <c r="J108" s="158">
        <f>BK108</f>
        <v>0</v>
      </c>
      <c r="L108" s="146"/>
      <c r="M108" s="151"/>
      <c r="N108" s="152"/>
      <c r="O108" s="152"/>
      <c r="P108" s="153">
        <f>SUM(P109:P112)</f>
        <v>0</v>
      </c>
      <c r="Q108" s="152"/>
      <c r="R108" s="153">
        <f>SUM(R109:R112)</f>
        <v>0</v>
      </c>
      <c r="S108" s="152"/>
      <c r="T108" s="154">
        <f>SUM(T109:T112)</f>
        <v>0</v>
      </c>
      <c r="AR108" s="147" t="s">
        <v>21</v>
      </c>
      <c r="AT108" s="155" t="s">
        <v>72</v>
      </c>
      <c r="AU108" s="155" t="s">
        <v>21</v>
      </c>
      <c r="AY108" s="147" t="s">
        <v>158</v>
      </c>
      <c r="BK108" s="156">
        <f>SUM(BK109:BK112)</f>
        <v>0</v>
      </c>
    </row>
    <row r="109" spans="2:65" s="1" customFormat="1" ht="16.5" customHeight="1">
      <c r="B109" s="131"/>
      <c r="C109" s="159" t="s">
        <v>199</v>
      </c>
      <c r="D109" s="159" t="s">
        <v>161</v>
      </c>
      <c r="E109" s="160" t="s">
        <v>338</v>
      </c>
      <c r="F109" s="161" t="s">
        <v>339</v>
      </c>
      <c r="G109" s="162" t="s">
        <v>164</v>
      </c>
      <c r="H109" s="163">
        <v>15.25</v>
      </c>
      <c r="I109" s="164"/>
      <c r="J109" s="165">
        <f>ROUND(I109*H109,2)</f>
        <v>0</v>
      </c>
      <c r="K109" s="161" t="s">
        <v>171</v>
      </c>
      <c r="L109" s="31"/>
      <c r="M109" s="166" t="s">
        <v>1</v>
      </c>
      <c r="N109" s="167" t="s">
        <v>44</v>
      </c>
      <c r="O109" s="50"/>
      <c r="P109" s="168">
        <f>O109*H109</f>
        <v>0</v>
      </c>
      <c r="Q109" s="168">
        <v>0</v>
      </c>
      <c r="R109" s="168">
        <f>Q109*H109</f>
        <v>0</v>
      </c>
      <c r="S109" s="168">
        <v>0</v>
      </c>
      <c r="T109" s="169">
        <f>S109*H109</f>
        <v>0</v>
      </c>
      <c r="AR109" s="15" t="s">
        <v>166</v>
      </c>
      <c r="AT109" s="15" t="s">
        <v>161</v>
      </c>
      <c r="AU109" s="15" t="s">
        <v>82</v>
      </c>
      <c r="AY109" s="15" t="s">
        <v>158</v>
      </c>
      <c r="BE109" s="88">
        <f>IF(N109="základní",J109,0)</f>
        <v>0</v>
      </c>
      <c r="BF109" s="88">
        <f>IF(N109="snížená",J109,0)</f>
        <v>0</v>
      </c>
      <c r="BG109" s="88">
        <f>IF(N109="zákl. přenesená",J109,0)</f>
        <v>0</v>
      </c>
      <c r="BH109" s="88">
        <f>IF(N109="sníž. přenesená",J109,0)</f>
        <v>0</v>
      </c>
      <c r="BI109" s="88">
        <f>IF(N109="nulová",J109,0)</f>
        <v>0</v>
      </c>
      <c r="BJ109" s="15" t="s">
        <v>21</v>
      </c>
      <c r="BK109" s="88">
        <f>ROUND(I109*H109,2)</f>
        <v>0</v>
      </c>
      <c r="BL109" s="15" t="s">
        <v>166</v>
      </c>
      <c r="BM109" s="15" t="s">
        <v>340</v>
      </c>
    </row>
    <row r="110" spans="2:65" s="11" customFormat="1" ht="11.25">
      <c r="B110" s="170"/>
      <c r="D110" s="171" t="s">
        <v>173</v>
      </c>
      <c r="E110" s="172" t="s">
        <v>1</v>
      </c>
      <c r="F110" s="173" t="s">
        <v>341</v>
      </c>
      <c r="H110" s="174">
        <v>15.25</v>
      </c>
      <c r="I110" s="175"/>
      <c r="L110" s="170"/>
      <c r="M110" s="176"/>
      <c r="N110" s="177"/>
      <c r="O110" s="177"/>
      <c r="P110" s="177"/>
      <c r="Q110" s="177"/>
      <c r="R110" s="177"/>
      <c r="S110" s="177"/>
      <c r="T110" s="178"/>
      <c r="AT110" s="172" t="s">
        <v>173</v>
      </c>
      <c r="AU110" s="172" t="s">
        <v>82</v>
      </c>
      <c r="AV110" s="11" t="s">
        <v>82</v>
      </c>
      <c r="AW110" s="11" t="s">
        <v>34</v>
      </c>
      <c r="AX110" s="11" t="s">
        <v>21</v>
      </c>
      <c r="AY110" s="172" t="s">
        <v>158</v>
      </c>
    </row>
    <row r="111" spans="2:65" s="1" customFormat="1" ht="16.5" customHeight="1">
      <c r="B111" s="131"/>
      <c r="C111" s="159" t="s">
        <v>342</v>
      </c>
      <c r="D111" s="159" t="s">
        <v>161</v>
      </c>
      <c r="E111" s="160" t="s">
        <v>263</v>
      </c>
      <c r="F111" s="161" t="s">
        <v>343</v>
      </c>
      <c r="G111" s="162" t="s">
        <v>164</v>
      </c>
      <c r="H111" s="163">
        <v>1</v>
      </c>
      <c r="I111" s="164"/>
      <c r="J111" s="165">
        <f>ROUND(I111*H111,2)</f>
        <v>0</v>
      </c>
      <c r="K111" s="161" t="s">
        <v>1</v>
      </c>
      <c r="L111" s="31"/>
      <c r="M111" s="166" t="s">
        <v>1</v>
      </c>
      <c r="N111" s="167" t="s">
        <v>44</v>
      </c>
      <c r="O111" s="50"/>
      <c r="P111" s="168">
        <f>O111*H111</f>
        <v>0</v>
      </c>
      <c r="Q111" s="168">
        <v>0</v>
      </c>
      <c r="R111" s="168">
        <f>Q111*H111</f>
        <v>0</v>
      </c>
      <c r="S111" s="168">
        <v>0</v>
      </c>
      <c r="T111" s="169">
        <f>S111*H111</f>
        <v>0</v>
      </c>
      <c r="AR111" s="15" t="s">
        <v>166</v>
      </c>
      <c r="AT111" s="15" t="s">
        <v>161</v>
      </c>
      <c r="AU111" s="15" t="s">
        <v>82</v>
      </c>
      <c r="AY111" s="15" t="s">
        <v>158</v>
      </c>
      <c r="BE111" s="88">
        <f>IF(N111="základní",J111,0)</f>
        <v>0</v>
      </c>
      <c r="BF111" s="88">
        <f>IF(N111="snížená",J111,0)</f>
        <v>0</v>
      </c>
      <c r="BG111" s="88">
        <f>IF(N111="zákl. přenesená",J111,0)</f>
        <v>0</v>
      </c>
      <c r="BH111" s="88">
        <f>IF(N111="sníž. přenesená",J111,0)</f>
        <v>0</v>
      </c>
      <c r="BI111" s="88">
        <f>IF(N111="nulová",J111,0)</f>
        <v>0</v>
      </c>
      <c r="BJ111" s="15" t="s">
        <v>21</v>
      </c>
      <c r="BK111" s="88">
        <f>ROUND(I111*H111,2)</f>
        <v>0</v>
      </c>
      <c r="BL111" s="15" t="s">
        <v>166</v>
      </c>
      <c r="BM111" s="15" t="s">
        <v>344</v>
      </c>
    </row>
    <row r="112" spans="2:65" s="11" customFormat="1" ht="11.25">
      <c r="B112" s="170"/>
      <c r="D112" s="171" t="s">
        <v>173</v>
      </c>
      <c r="E112" s="172" t="s">
        <v>1</v>
      </c>
      <c r="F112" s="173" t="s">
        <v>21</v>
      </c>
      <c r="H112" s="174">
        <v>1</v>
      </c>
      <c r="I112" s="175"/>
      <c r="L112" s="170"/>
      <c r="M112" s="176"/>
      <c r="N112" s="177"/>
      <c r="O112" s="177"/>
      <c r="P112" s="177"/>
      <c r="Q112" s="177"/>
      <c r="R112" s="177"/>
      <c r="S112" s="177"/>
      <c r="T112" s="178"/>
      <c r="AT112" s="172" t="s">
        <v>173</v>
      </c>
      <c r="AU112" s="172" t="s">
        <v>82</v>
      </c>
      <c r="AV112" s="11" t="s">
        <v>82</v>
      </c>
      <c r="AW112" s="11" t="s">
        <v>34</v>
      </c>
      <c r="AX112" s="11" t="s">
        <v>21</v>
      </c>
      <c r="AY112" s="172" t="s">
        <v>158</v>
      </c>
    </row>
    <row r="113" spans="2:65" s="10" customFormat="1" ht="25.9" customHeight="1">
      <c r="B113" s="146"/>
      <c r="D113" s="147" t="s">
        <v>72</v>
      </c>
      <c r="E113" s="148" t="s">
        <v>136</v>
      </c>
      <c r="F113" s="148" t="s">
        <v>319</v>
      </c>
      <c r="I113" s="149"/>
      <c r="J113" s="150">
        <f>BK113</f>
        <v>0</v>
      </c>
      <c r="L113" s="146"/>
      <c r="M113" s="151"/>
      <c r="N113" s="152"/>
      <c r="O113" s="152"/>
      <c r="P113" s="153">
        <f>P114</f>
        <v>0</v>
      </c>
      <c r="Q113" s="152"/>
      <c r="R113" s="153">
        <f>R114</f>
        <v>0</v>
      </c>
      <c r="S113" s="152"/>
      <c r="T113" s="154">
        <f>T114</f>
        <v>0</v>
      </c>
      <c r="AR113" s="147" t="s">
        <v>199</v>
      </c>
      <c r="AT113" s="155" t="s">
        <v>72</v>
      </c>
      <c r="AU113" s="155" t="s">
        <v>73</v>
      </c>
      <c r="AY113" s="147" t="s">
        <v>158</v>
      </c>
      <c r="BK113" s="156">
        <f>BK114</f>
        <v>0</v>
      </c>
    </row>
    <row r="114" spans="2:65" s="10" customFormat="1" ht="22.9" customHeight="1">
      <c r="B114" s="146"/>
      <c r="D114" s="147" t="s">
        <v>72</v>
      </c>
      <c r="E114" s="157" t="s">
        <v>198</v>
      </c>
      <c r="F114" s="157" t="s">
        <v>135</v>
      </c>
      <c r="I114" s="149"/>
      <c r="J114" s="158">
        <f>BK114</f>
        <v>0</v>
      </c>
      <c r="L114" s="146"/>
      <c r="M114" s="151"/>
      <c r="N114" s="152"/>
      <c r="O114" s="152"/>
      <c r="P114" s="153">
        <f>P115</f>
        <v>0</v>
      </c>
      <c r="Q114" s="152"/>
      <c r="R114" s="153">
        <f>R115</f>
        <v>0</v>
      </c>
      <c r="S114" s="152"/>
      <c r="T114" s="154">
        <f>T115</f>
        <v>0</v>
      </c>
      <c r="AR114" s="147" t="s">
        <v>199</v>
      </c>
      <c r="AT114" s="155" t="s">
        <v>72</v>
      </c>
      <c r="AU114" s="155" t="s">
        <v>21</v>
      </c>
      <c r="AY114" s="147" t="s">
        <v>158</v>
      </c>
      <c r="BK114" s="156">
        <f>BK115</f>
        <v>0</v>
      </c>
    </row>
    <row r="115" spans="2:65" s="1" customFormat="1" ht="16.5" customHeight="1">
      <c r="B115" s="131"/>
      <c r="C115" s="159" t="s">
        <v>185</v>
      </c>
      <c r="D115" s="159" t="s">
        <v>161</v>
      </c>
      <c r="E115" s="160" t="s">
        <v>201</v>
      </c>
      <c r="F115" s="161" t="s">
        <v>135</v>
      </c>
      <c r="G115" s="162" t="s">
        <v>345</v>
      </c>
      <c r="H115" s="163">
        <v>2.5000000000000001E-2</v>
      </c>
      <c r="I115" s="164"/>
      <c r="J115" s="165">
        <f>ROUND(I115*H115,2)</f>
        <v>0</v>
      </c>
      <c r="K115" s="161" t="s">
        <v>171</v>
      </c>
      <c r="L115" s="31"/>
      <c r="M115" s="179" t="s">
        <v>1</v>
      </c>
      <c r="N115" s="180" t="s">
        <v>44</v>
      </c>
      <c r="O115" s="181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AR115" s="15" t="s">
        <v>205</v>
      </c>
      <c r="AT115" s="15" t="s">
        <v>161</v>
      </c>
      <c r="AU115" s="15" t="s">
        <v>82</v>
      </c>
      <c r="AY115" s="15" t="s">
        <v>158</v>
      </c>
      <c r="BE115" s="88">
        <f>IF(N115="základní",J115,0)</f>
        <v>0</v>
      </c>
      <c r="BF115" s="88">
        <f>IF(N115="snížená",J115,0)</f>
        <v>0</v>
      </c>
      <c r="BG115" s="88">
        <f>IF(N115="zákl. přenesená",J115,0)</f>
        <v>0</v>
      </c>
      <c r="BH115" s="88">
        <f>IF(N115="sníž. přenesená",J115,0)</f>
        <v>0</v>
      </c>
      <c r="BI115" s="88">
        <f>IF(N115="nulová",J115,0)</f>
        <v>0</v>
      </c>
      <c r="BJ115" s="15" t="s">
        <v>21</v>
      </c>
      <c r="BK115" s="88">
        <f>ROUND(I115*H115,2)</f>
        <v>0</v>
      </c>
      <c r="BL115" s="15" t="s">
        <v>205</v>
      </c>
      <c r="BM115" s="15" t="s">
        <v>346</v>
      </c>
    </row>
    <row r="116" spans="2:65" s="1" customFormat="1" ht="6.95" customHeight="1">
      <c r="B116" s="40"/>
      <c r="C116" s="41"/>
      <c r="D116" s="41"/>
      <c r="E116" s="41"/>
      <c r="F116" s="41"/>
      <c r="G116" s="41"/>
      <c r="H116" s="41"/>
      <c r="I116" s="113"/>
      <c r="J116" s="41"/>
      <c r="K116" s="41"/>
      <c r="L116" s="31"/>
    </row>
  </sheetData>
  <autoFilter ref="C95:K115" xr:uid="{00000000-0009-0000-0000-000003000000}"/>
  <mergeCells count="14">
    <mergeCell ref="D74:F74"/>
    <mergeCell ref="E86:H86"/>
    <mergeCell ref="E88:H88"/>
    <mergeCell ref="L2:V2"/>
    <mergeCell ref="E52:H52"/>
    <mergeCell ref="D70:F70"/>
    <mergeCell ref="D71:F71"/>
    <mergeCell ref="D72:F72"/>
    <mergeCell ref="D73:F73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73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0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5" t="s">
        <v>91</v>
      </c>
    </row>
    <row r="3" spans="2:46" ht="6.95" customHeight="1">
      <c r="B3" s="16"/>
      <c r="C3" s="17"/>
      <c r="D3" s="17"/>
      <c r="E3" s="17"/>
      <c r="F3" s="17"/>
      <c r="G3" s="17"/>
      <c r="H3" s="17"/>
      <c r="I3" s="96"/>
      <c r="J3" s="17"/>
      <c r="K3" s="17"/>
      <c r="L3" s="18"/>
      <c r="AT3" s="15" t="s">
        <v>82</v>
      </c>
    </row>
    <row r="4" spans="2:46" ht="24.95" customHeight="1">
      <c r="B4" s="18"/>
      <c r="D4" s="19" t="s">
        <v>122</v>
      </c>
      <c r="L4" s="18"/>
      <c r="M4" s="20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4" t="s">
        <v>16</v>
      </c>
      <c r="L6" s="18"/>
    </row>
    <row r="7" spans="2:46" ht="16.5" customHeight="1">
      <c r="B7" s="18"/>
      <c r="E7" s="253" t="str">
        <f>'Rekapitulace stavby'!K6</f>
        <v>PP-Sběrné středisko odpadů Sochorova</v>
      </c>
      <c r="F7" s="254"/>
      <c r="G7" s="254"/>
      <c r="H7" s="254"/>
      <c r="L7" s="18"/>
    </row>
    <row r="8" spans="2:46" s="1" customFormat="1" ht="12" customHeight="1">
      <c r="B8" s="31"/>
      <c r="D8" s="24" t="s">
        <v>123</v>
      </c>
      <c r="I8" s="97"/>
      <c r="L8" s="31"/>
    </row>
    <row r="9" spans="2:46" s="1" customFormat="1" ht="36.950000000000003" customHeight="1">
      <c r="B9" s="31"/>
      <c r="E9" s="225" t="s">
        <v>347</v>
      </c>
      <c r="F9" s="224"/>
      <c r="G9" s="224"/>
      <c r="H9" s="224"/>
      <c r="I9" s="97"/>
      <c r="L9" s="31"/>
    </row>
    <row r="10" spans="2:46" s="1" customFormat="1" ht="11.25">
      <c r="B10" s="31"/>
      <c r="I10" s="97"/>
      <c r="L10" s="31"/>
    </row>
    <row r="11" spans="2:46" s="1" customFormat="1" ht="12" customHeight="1">
      <c r="B11" s="31"/>
      <c r="D11" s="24" t="s">
        <v>19</v>
      </c>
      <c r="F11" s="15" t="s">
        <v>1</v>
      </c>
      <c r="I11" s="98" t="s">
        <v>20</v>
      </c>
      <c r="J11" s="15" t="s">
        <v>1</v>
      </c>
      <c r="L11" s="31"/>
    </row>
    <row r="12" spans="2:46" s="1" customFormat="1" ht="12" customHeight="1">
      <c r="B12" s="31"/>
      <c r="D12" s="24" t="s">
        <v>22</v>
      </c>
      <c r="F12" s="15" t="s">
        <v>23</v>
      </c>
      <c r="I12" s="98" t="s">
        <v>24</v>
      </c>
      <c r="J12" s="47" t="str">
        <f>'Rekapitulace stavby'!AN8</f>
        <v>10. 10. 2019</v>
      </c>
      <c r="L12" s="31"/>
    </row>
    <row r="13" spans="2:46" s="1" customFormat="1" ht="10.9" customHeight="1">
      <c r="B13" s="31"/>
      <c r="I13" s="97"/>
      <c r="L13" s="31"/>
    </row>
    <row r="14" spans="2:46" s="1" customFormat="1" ht="12" customHeight="1">
      <c r="B14" s="31"/>
      <c r="D14" s="24" t="s">
        <v>28</v>
      </c>
      <c r="I14" s="98" t="s">
        <v>29</v>
      </c>
      <c r="J14" s="15" t="str">
        <f>IF('Rekapitulace stavby'!AN10="","",'Rekapitulace stavby'!AN10)</f>
        <v/>
      </c>
      <c r="L14" s="31"/>
    </row>
    <row r="15" spans="2:46" s="1" customFormat="1" ht="18" customHeight="1">
      <c r="B15" s="31"/>
      <c r="E15" s="15" t="str">
        <f>IF('Rekapitulace stavby'!E11="","",'Rekapitulace stavby'!E11)</f>
        <v xml:space="preserve"> </v>
      </c>
      <c r="I15" s="98" t="s">
        <v>30</v>
      </c>
      <c r="J15" s="15" t="str">
        <f>IF('Rekapitulace stavby'!AN11="","",'Rekapitulace stavby'!AN11)</f>
        <v/>
      </c>
      <c r="L15" s="31"/>
    </row>
    <row r="16" spans="2:46" s="1" customFormat="1" ht="6.95" customHeight="1">
      <c r="B16" s="31"/>
      <c r="I16" s="97"/>
      <c r="L16" s="31"/>
    </row>
    <row r="17" spans="2:12" s="1" customFormat="1" ht="12" customHeight="1">
      <c r="B17" s="31"/>
      <c r="D17" s="24" t="s">
        <v>31</v>
      </c>
      <c r="I17" s="98" t="s">
        <v>29</v>
      </c>
      <c r="J17" s="25" t="str">
        <f>'Rekapitulace stavby'!AN13</f>
        <v>Vyplň údaj</v>
      </c>
      <c r="L17" s="31"/>
    </row>
    <row r="18" spans="2:12" s="1" customFormat="1" ht="18" customHeight="1">
      <c r="B18" s="31"/>
      <c r="E18" s="255" t="str">
        <f>'Rekapitulace stavby'!E14</f>
        <v>Vyplň údaj</v>
      </c>
      <c r="F18" s="228"/>
      <c r="G18" s="228"/>
      <c r="H18" s="228"/>
      <c r="I18" s="98" t="s">
        <v>30</v>
      </c>
      <c r="J18" s="25" t="str">
        <f>'Rekapitulace stavby'!AN14</f>
        <v>Vyplň údaj</v>
      </c>
      <c r="L18" s="31"/>
    </row>
    <row r="19" spans="2:12" s="1" customFormat="1" ht="6.95" customHeight="1">
      <c r="B19" s="31"/>
      <c r="I19" s="97"/>
      <c r="L19" s="31"/>
    </row>
    <row r="20" spans="2:12" s="1" customFormat="1" ht="12" customHeight="1">
      <c r="B20" s="31"/>
      <c r="D20" s="24" t="s">
        <v>33</v>
      </c>
      <c r="I20" s="98" t="s">
        <v>29</v>
      </c>
      <c r="J20" s="15" t="str">
        <f>IF('Rekapitulace stavby'!AN16="","",'Rekapitulace stavby'!AN16)</f>
        <v/>
      </c>
      <c r="L20" s="31"/>
    </row>
    <row r="21" spans="2:12" s="1" customFormat="1" ht="18" customHeight="1">
      <c r="B21" s="31"/>
      <c r="E21" s="15" t="str">
        <f>IF('Rekapitulace stavby'!E17="","",'Rekapitulace stavby'!E17)</f>
        <v xml:space="preserve"> </v>
      </c>
      <c r="I21" s="98" t="s">
        <v>30</v>
      </c>
      <c r="J21" s="15" t="str">
        <f>IF('Rekapitulace stavby'!AN17="","",'Rekapitulace stavby'!AN17)</f>
        <v/>
      </c>
      <c r="L21" s="31"/>
    </row>
    <row r="22" spans="2:12" s="1" customFormat="1" ht="6.95" customHeight="1">
      <c r="B22" s="31"/>
      <c r="I22" s="97"/>
      <c r="L22" s="31"/>
    </row>
    <row r="23" spans="2:12" s="1" customFormat="1" ht="12" customHeight="1">
      <c r="B23" s="31"/>
      <c r="D23" s="24" t="s">
        <v>35</v>
      </c>
      <c r="I23" s="98" t="s">
        <v>29</v>
      </c>
      <c r="J23" s="15" t="str">
        <f>IF('Rekapitulace stavby'!AN19="","",'Rekapitulace stavby'!AN19)</f>
        <v/>
      </c>
      <c r="L23" s="31"/>
    </row>
    <row r="24" spans="2:12" s="1" customFormat="1" ht="18" customHeight="1">
      <c r="B24" s="31"/>
      <c r="E24" s="15" t="str">
        <f>IF('Rekapitulace stavby'!E20="","",'Rekapitulace stavby'!E20)</f>
        <v xml:space="preserve"> </v>
      </c>
      <c r="I24" s="98" t="s">
        <v>30</v>
      </c>
      <c r="J24" s="15" t="str">
        <f>IF('Rekapitulace stavby'!AN20="","",'Rekapitulace stavby'!AN20)</f>
        <v/>
      </c>
      <c r="L24" s="31"/>
    </row>
    <row r="25" spans="2:12" s="1" customFormat="1" ht="6.95" customHeight="1">
      <c r="B25" s="31"/>
      <c r="I25" s="97"/>
      <c r="L25" s="31"/>
    </row>
    <row r="26" spans="2:12" s="1" customFormat="1" ht="12" customHeight="1">
      <c r="B26" s="31"/>
      <c r="D26" s="24" t="s">
        <v>36</v>
      </c>
      <c r="I26" s="97"/>
      <c r="L26" s="31"/>
    </row>
    <row r="27" spans="2:12" s="6" customFormat="1" ht="16.5" customHeight="1">
      <c r="B27" s="99"/>
      <c r="E27" s="232" t="s">
        <v>1</v>
      </c>
      <c r="F27" s="232"/>
      <c r="G27" s="232"/>
      <c r="H27" s="232"/>
      <c r="I27" s="100"/>
      <c r="L27" s="99"/>
    </row>
    <row r="28" spans="2:12" s="1" customFormat="1" ht="6.95" customHeight="1">
      <c r="B28" s="31"/>
      <c r="I28" s="97"/>
      <c r="L28" s="31"/>
    </row>
    <row r="29" spans="2:12" s="1" customFormat="1" ht="6.95" customHeight="1">
      <c r="B29" s="31"/>
      <c r="D29" s="48"/>
      <c r="E29" s="48"/>
      <c r="F29" s="48"/>
      <c r="G29" s="48"/>
      <c r="H29" s="48"/>
      <c r="I29" s="101"/>
      <c r="J29" s="48"/>
      <c r="K29" s="48"/>
      <c r="L29" s="31"/>
    </row>
    <row r="30" spans="2:12" s="1" customFormat="1" ht="14.45" customHeight="1">
      <c r="B30" s="31"/>
      <c r="D30" s="102" t="s">
        <v>125</v>
      </c>
      <c r="I30" s="97"/>
      <c r="J30" s="30">
        <f>J61</f>
        <v>0</v>
      </c>
      <c r="L30" s="31"/>
    </row>
    <row r="31" spans="2:12" s="1" customFormat="1" ht="14.45" customHeight="1">
      <c r="B31" s="31"/>
      <c r="D31" s="29" t="s">
        <v>116</v>
      </c>
      <c r="I31" s="97"/>
      <c r="J31" s="30">
        <f>J71</f>
        <v>0</v>
      </c>
      <c r="L31" s="31"/>
    </row>
    <row r="32" spans="2:12" s="1" customFormat="1" ht="25.35" customHeight="1">
      <c r="B32" s="31"/>
      <c r="D32" s="103" t="s">
        <v>39</v>
      </c>
      <c r="I32" s="97"/>
      <c r="J32" s="61">
        <f>ROUND(J30 + J31, 2)</f>
        <v>0</v>
      </c>
      <c r="L32" s="31"/>
    </row>
    <row r="33" spans="2:12" s="1" customFormat="1" ht="6.95" customHeight="1">
      <c r="B33" s="31"/>
      <c r="D33" s="48"/>
      <c r="E33" s="48"/>
      <c r="F33" s="48"/>
      <c r="G33" s="48"/>
      <c r="H33" s="48"/>
      <c r="I33" s="101"/>
      <c r="J33" s="48"/>
      <c r="K33" s="48"/>
      <c r="L33" s="31"/>
    </row>
    <row r="34" spans="2:12" s="1" customFormat="1" ht="14.45" customHeight="1">
      <c r="B34" s="31"/>
      <c r="F34" s="34" t="s">
        <v>41</v>
      </c>
      <c r="I34" s="104" t="s">
        <v>40</v>
      </c>
      <c r="J34" s="34" t="s">
        <v>42</v>
      </c>
      <c r="L34" s="31"/>
    </row>
    <row r="35" spans="2:12" s="1" customFormat="1" ht="14.45" customHeight="1">
      <c r="B35" s="31"/>
      <c r="D35" s="24" t="s">
        <v>43</v>
      </c>
      <c r="E35" s="24" t="s">
        <v>44</v>
      </c>
      <c r="F35" s="105">
        <f>ROUND((SUM(BE71:BE78) + SUM(BE98:BE172)),  2)</f>
        <v>0</v>
      </c>
      <c r="I35" s="106">
        <v>0.21</v>
      </c>
      <c r="J35" s="105">
        <f>ROUND(((SUM(BE71:BE78) + SUM(BE98:BE172))*I35),  2)</f>
        <v>0</v>
      </c>
      <c r="L35" s="31"/>
    </row>
    <row r="36" spans="2:12" s="1" customFormat="1" ht="14.45" customHeight="1">
      <c r="B36" s="31"/>
      <c r="E36" s="24" t="s">
        <v>45</v>
      </c>
      <c r="F36" s="105">
        <f>ROUND((SUM(BF71:BF78) + SUM(BF98:BF172)),  2)</f>
        <v>0</v>
      </c>
      <c r="I36" s="106">
        <v>0.15</v>
      </c>
      <c r="J36" s="105">
        <f>ROUND(((SUM(BF71:BF78) + SUM(BF98:BF172))*I36),  2)</f>
        <v>0</v>
      </c>
      <c r="L36" s="31"/>
    </row>
    <row r="37" spans="2:12" s="1" customFormat="1" ht="14.45" hidden="1" customHeight="1">
      <c r="B37" s="31"/>
      <c r="E37" s="24" t="s">
        <v>46</v>
      </c>
      <c r="F37" s="105">
        <f>ROUND((SUM(BG71:BG78) + SUM(BG98:BG172)),  2)</f>
        <v>0</v>
      </c>
      <c r="I37" s="106">
        <v>0.21</v>
      </c>
      <c r="J37" s="105">
        <f>0</f>
        <v>0</v>
      </c>
      <c r="L37" s="31"/>
    </row>
    <row r="38" spans="2:12" s="1" customFormat="1" ht="14.45" hidden="1" customHeight="1">
      <c r="B38" s="31"/>
      <c r="E38" s="24" t="s">
        <v>47</v>
      </c>
      <c r="F38" s="105">
        <f>ROUND((SUM(BH71:BH78) + SUM(BH98:BH172)),  2)</f>
        <v>0</v>
      </c>
      <c r="I38" s="106">
        <v>0.15</v>
      </c>
      <c r="J38" s="105">
        <f>0</f>
        <v>0</v>
      </c>
      <c r="L38" s="31"/>
    </row>
    <row r="39" spans="2:12" s="1" customFormat="1" ht="14.45" hidden="1" customHeight="1">
      <c r="B39" s="31"/>
      <c r="E39" s="24" t="s">
        <v>48</v>
      </c>
      <c r="F39" s="105">
        <f>ROUND((SUM(BI71:BI78) + SUM(BI98:BI172)),  2)</f>
        <v>0</v>
      </c>
      <c r="I39" s="106">
        <v>0</v>
      </c>
      <c r="J39" s="105">
        <f>0</f>
        <v>0</v>
      </c>
      <c r="L39" s="31"/>
    </row>
    <row r="40" spans="2:12" s="1" customFormat="1" ht="6.95" customHeight="1">
      <c r="B40" s="31"/>
      <c r="I40" s="97"/>
      <c r="L40" s="31"/>
    </row>
    <row r="41" spans="2:12" s="1" customFormat="1" ht="25.35" customHeight="1">
      <c r="B41" s="31"/>
      <c r="C41" s="93"/>
      <c r="D41" s="107" t="s">
        <v>49</v>
      </c>
      <c r="E41" s="52"/>
      <c r="F41" s="52"/>
      <c r="G41" s="108" t="s">
        <v>50</v>
      </c>
      <c r="H41" s="109" t="s">
        <v>51</v>
      </c>
      <c r="I41" s="110"/>
      <c r="J41" s="111">
        <f>SUM(J32:J39)</f>
        <v>0</v>
      </c>
      <c r="K41" s="112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113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114"/>
      <c r="J46" s="43"/>
      <c r="K46" s="43"/>
      <c r="L46" s="31"/>
    </row>
    <row r="47" spans="2:12" s="1" customFormat="1" ht="24.95" customHeight="1">
      <c r="B47" s="31"/>
      <c r="C47" s="19" t="s">
        <v>126</v>
      </c>
      <c r="I47" s="97"/>
      <c r="L47" s="31"/>
    </row>
    <row r="48" spans="2:12" s="1" customFormat="1" ht="6.95" customHeight="1">
      <c r="B48" s="31"/>
      <c r="I48" s="97"/>
      <c r="L48" s="31"/>
    </row>
    <row r="49" spans="2:47" s="1" customFormat="1" ht="12" customHeight="1">
      <c r="B49" s="31"/>
      <c r="C49" s="24" t="s">
        <v>16</v>
      </c>
      <c r="I49" s="97"/>
      <c r="L49" s="31"/>
    </row>
    <row r="50" spans="2:47" s="1" customFormat="1" ht="16.5" customHeight="1">
      <c r="B50" s="31"/>
      <c r="E50" s="253" t="str">
        <f>E7</f>
        <v>PP-Sběrné středisko odpadů Sochorova</v>
      </c>
      <c r="F50" s="254"/>
      <c r="G50" s="254"/>
      <c r="H50" s="254"/>
      <c r="I50" s="97"/>
      <c r="L50" s="31"/>
    </row>
    <row r="51" spans="2:47" s="1" customFormat="1" ht="12" customHeight="1">
      <c r="B51" s="31"/>
      <c r="C51" s="24" t="s">
        <v>123</v>
      </c>
      <c r="I51" s="97"/>
      <c r="L51" s="31"/>
    </row>
    <row r="52" spans="2:47" s="1" customFormat="1" ht="16.5" customHeight="1">
      <c r="B52" s="31"/>
      <c r="E52" s="225" t="str">
        <f>E9</f>
        <v>SO 04-01 - Vodovodni pripojka</v>
      </c>
      <c r="F52" s="224"/>
      <c r="G52" s="224"/>
      <c r="H52" s="224"/>
      <c r="I52" s="97"/>
      <c r="L52" s="31"/>
    </row>
    <row r="53" spans="2:47" s="1" customFormat="1" ht="6.95" customHeight="1">
      <c r="B53" s="31"/>
      <c r="I53" s="97"/>
      <c r="L53" s="31"/>
    </row>
    <row r="54" spans="2:47" s="1" customFormat="1" ht="12" customHeight="1">
      <c r="B54" s="31"/>
      <c r="C54" s="24" t="s">
        <v>22</v>
      </c>
      <c r="F54" s="15" t="str">
        <f>F12</f>
        <v xml:space="preserve"> </v>
      </c>
      <c r="I54" s="98" t="s">
        <v>24</v>
      </c>
      <c r="J54" s="47" t="str">
        <f>IF(J12="","",J12)</f>
        <v>10. 10. 2019</v>
      </c>
      <c r="L54" s="31"/>
    </row>
    <row r="55" spans="2:47" s="1" customFormat="1" ht="6.95" customHeight="1">
      <c r="B55" s="31"/>
      <c r="I55" s="97"/>
      <c r="L55" s="31"/>
    </row>
    <row r="56" spans="2:47" s="1" customFormat="1" ht="13.7" customHeight="1">
      <c r="B56" s="31"/>
      <c r="C56" s="24" t="s">
        <v>28</v>
      </c>
      <c r="F56" s="15" t="str">
        <f>E15</f>
        <v xml:space="preserve"> </v>
      </c>
      <c r="I56" s="98" t="s">
        <v>33</v>
      </c>
      <c r="J56" s="27" t="str">
        <f>E21</f>
        <v xml:space="preserve"> </v>
      </c>
      <c r="L56" s="31"/>
    </row>
    <row r="57" spans="2:47" s="1" customFormat="1" ht="13.7" customHeight="1">
      <c r="B57" s="31"/>
      <c r="C57" s="24" t="s">
        <v>31</v>
      </c>
      <c r="F57" s="15" t="str">
        <f>IF(E18="","",E18)</f>
        <v>Vyplň údaj</v>
      </c>
      <c r="I57" s="98" t="s">
        <v>35</v>
      </c>
      <c r="J57" s="27" t="str">
        <f>E24</f>
        <v xml:space="preserve"> </v>
      </c>
      <c r="L57" s="31"/>
    </row>
    <row r="58" spans="2:47" s="1" customFormat="1" ht="10.35" customHeight="1">
      <c r="B58" s="31"/>
      <c r="I58" s="97"/>
      <c r="L58" s="31"/>
    </row>
    <row r="59" spans="2:47" s="1" customFormat="1" ht="29.25" customHeight="1">
      <c r="B59" s="31"/>
      <c r="C59" s="115" t="s">
        <v>127</v>
      </c>
      <c r="D59" s="93"/>
      <c r="E59" s="93"/>
      <c r="F59" s="93"/>
      <c r="G59" s="93"/>
      <c r="H59" s="93"/>
      <c r="I59" s="116"/>
      <c r="J59" s="117" t="s">
        <v>128</v>
      </c>
      <c r="K59" s="93"/>
      <c r="L59" s="31"/>
    </row>
    <row r="60" spans="2:47" s="1" customFormat="1" ht="10.35" customHeight="1">
      <c r="B60" s="31"/>
      <c r="I60" s="97"/>
      <c r="L60" s="31"/>
    </row>
    <row r="61" spans="2:47" s="1" customFormat="1" ht="22.9" customHeight="1">
      <c r="B61" s="31"/>
      <c r="C61" s="118" t="s">
        <v>129</v>
      </c>
      <c r="I61" s="97"/>
      <c r="J61" s="61">
        <f>J98</f>
        <v>0</v>
      </c>
      <c r="L61" s="31"/>
      <c r="AU61" s="15" t="s">
        <v>130</v>
      </c>
    </row>
    <row r="62" spans="2:47" s="7" customFormat="1" ht="24.95" customHeight="1">
      <c r="B62" s="119"/>
      <c r="D62" s="120" t="s">
        <v>131</v>
      </c>
      <c r="E62" s="121"/>
      <c r="F62" s="121"/>
      <c r="G62" s="121"/>
      <c r="H62" s="121"/>
      <c r="I62" s="122"/>
      <c r="J62" s="123">
        <f>J99</f>
        <v>0</v>
      </c>
      <c r="L62" s="119"/>
    </row>
    <row r="63" spans="2:47" s="8" customFormat="1" ht="19.899999999999999" customHeight="1">
      <c r="B63" s="124"/>
      <c r="D63" s="125" t="s">
        <v>132</v>
      </c>
      <c r="E63" s="126"/>
      <c r="F63" s="126"/>
      <c r="G63" s="126"/>
      <c r="H63" s="126"/>
      <c r="I63" s="127"/>
      <c r="J63" s="128">
        <f>J100</f>
        <v>0</v>
      </c>
      <c r="L63" s="124"/>
    </row>
    <row r="64" spans="2:47" s="8" customFormat="1" ht="19.899999999999999" customHeight="1">
      <c r="B64" s="124"/>
      <c r="D64" s="125" t="s">
        <v>348</v>
      </c>
      <c r="E64" s="126"/>
      <c r="F64" s="126"/>
      <c r="G64" s="126"/>
      <c r="H64" s="126"/>
      <c r="I64" s="127"/>
      <c r="J64" s="128">
        <f>J142</f>
        <v>0</v>
      </c>
      <c r="L64" s="124"/>
    </row>
    <row r="65" spans="2:65" s="8" customFormat="1" ht="19.899999999999999" customHeight="1">
      <c r="B65" s="124"/>
      <c r="D65" s="125" t="s">
        <v>349</v>
      </c>
      <c r="E65" s="126"/>
      <c r="F65" s="126"/>
      <c r="G65" s="126"/>
      <c r="H65" s="126"/>
      <c r="I65" s="127"/>
      <c r="J65" s="128">
        <f>J151</f>
        <v>0</v>
      </c>
      <c r="L65" s="124"/>
    </row>
    <row r="66" spans="2:65" s="8" customFormat="1" ht="19.899999999999999" customHeight="1">
      <c r="B66" s="124"/>
      <c r="D66" s="125" t="s">
        <v>350</v>
      </c>
      <c r="E66" s="126"/>
      <c r="F66" s="126"/>
      <c r="G66" s="126"/>
      <c r="H66" s="126"/>
      <c r="I66" s="127"/>
      <c r="J66" s="128">
        <f>J154</f>
        <v>0</v>
      </c>
      <c r="L66" s="124"/>
    </row>
    <row r="67" spans="2:65" s="8" customFormat="1" ht="19.899999999999999" customHeight="1">
      <c r="B67" s="124"/>
      <c r="D67" s="125" t="s">
        <v>210</v>
      </c>
      <c r="E67" s="126"/>
      <c r="F67" s="126"/>
      <c r="G67" s="126"/>
      <c r="H67" s="126"/>
      <c r="I67" s="127"/>
      <c r="J67" s="128">
        <f>J169</f>
        <v>0</v>
      </c>
      <c r="L67" s="124"/>
    </row>
    <row r="68" spans="2:65" s="8" customFormat="1" ht="19.899999999999999" customHeight="1">
      <c r="B68" s="124"/>
      <c r="D68" s="125" t="s">
        <v>133</v>
      </c>
      <c r="E68" s="126"/>
      <c r="F68" s="126"/>
      <c r="G68" s="126"/>
      <c r="H68" s="126"/>
      <c r="I68" s="127"/>
      <c r="J68" s="128">
        <f>J171</f>
        <v>0</v>
      </c>
      <c r="L68" s="124"/>
    </row>
    <row r="69" spans="2:65" s="1" customFormat="1" ht="21.75" customHeight="1">
      <c r="B69" s="31"/>
      <c r="I69" s="97"/>
      <c r="L69" s="31"/>
    </row>
    <row r="70" spans="2:65" s="1" customFormat="1" ht="6.95" customHeight="1">
      <c r="B70" s="31"/>
      <c r="I70" s="97"/>
      <c r="L70" s="31"/>
    </row>
    <row r="71" spans="2:65" s="1" customFormat="1" ht="29.25" customHeight="1">
      <c r="B71" s="31"/>
      <c r="C71" s="118" t="s">
        <v>134</v>
      </c>
      <c r="I71" s="97"/>
      <c r="J71" s="129">
        <f>ROUND(J72 + J73 + J74 + J75 + J76 + J77,2)</f>
        <v>0</v>
      </c>
      <c r="L71" s="31"/>
      <c r="N71" s="130" t="s">
        <v>43</v>
      </c>
    </row>
    <row r="72" spans="2:65" s="1" customFormat="1" ht="18" customHeight="1">
      <c r="B72" s="131"/>
      <c r="C72" s="97"/>
      <c r="D72" s="242" t="s">
        <v>135</v>
      </c>
      <c r="E72" s="256"/>
      <c r="F72" s="256"/>
      <c r="G72" s="97"/>
      <c r="H72" s="97"/>
      <c r="I72" s="97"/>
      <c r="J72" s="84">
        <v>0</v>
      </c>
      <c r="K72" s="97"/>
      <c r="L72" s="131"/>
      <c r="M72" s="97"/>
      <c r="N72" s="133" t="s">
        <v>44</v>
      </c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7"/>
      <c r="AK72" s="97"/>
      <c r="AL72" s="97"/>
      <c r="AM72" s="97"/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134" t="s">
        <v>136</v>
      </c>
      <c r="AZ72" s="97"/>
      <c r="BA72" s="97"/>
      <c r="BB72" s="97"/>
      <c r="BC72" s="97"/>
      <c r="BD72" s="97"/>
      <c r="BE72" s="135">
        <f t="shared" ref="BE72:BE77" si="0">IF(N72="základní",J72,0)</f>
        <v>0</v>
      </c>
      <c r="BF72" s="135">
        <f t="shared" ref="BF72:BF77" si="1">IF(N72="snížená",J72,0)</f>
        <v>0</v>
      </c>
      <c r="BG72" s="135">
        <f t="shared" ref="BG72:BG77" si="2">IF(N72="zákl. přenesená",J72,0)</f>
        <v>0</v>
      </c>
      <c r="BH72" s="135">
        <f t="shared" ref="BH72:BH77" si="3">IF(N72="sníž. přenesená",J72,0)</f>
        <v>0</v>
      </c>
      <c r="BI72" s="135">
        <f t="shared" ref="BI72:BI77" si="4">IF(N72="nulová",J72,0)</f>
        <v>0</v>
      </c>
      <c r="BJ72" s="134" t="s">
        <v>21</v>
      </c>
      <c r="BK72" s="97"/>
      <c r="BL72" s="97"/>
      <c r="BM72" s="97"/>
    </row>
    <row r="73" spans="2:65" s="1" customFormat="1" ht="18" customHeight="1">
      <c r="B73" s="131"/>
      <c r="C73" s="97"/>
      <c r="D73" s="242" t="s">
        <v>137</v>
      </c>
      <c r="E73" s="256"/>
      <c r="F73" s="256"/>
      <c r="G73" s="97"/>
      <c r="H73" s="97"/>
      <c r="I73" s="97"/>
      <c r="J73" s="84">
        <v>0</v>
      </c>
      <c r="K73" s="97"/>
      <c r="L73" s="131"/>
      <c r="M73" s="97"/>
      <c r="N73" s="133" t="s">
        <v>44</v>
      </c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  <c r="AH73" s="97"/>
      <c r="AI73" s="97"/>
      <c r="AJ73" s="97"/>
      <c r="AK73" s="97"/>
      <c r="AL73" s="97"/>
      <c r="AM73" s="97"/>
      <c r="AN73" s="97"/>
      <c r="AO73" s="97"/>
      <c r="AP73" s="97"/>
      <c r="AQ73" s="97"/>
      <c r="AR73" s="97"/>
      <c r="AS73" s="97"/>
      <c r="AT73" s="97"/>
      <c r="AU73" s="97"/>
      <c r="AV73" s="97"/>
      <c r="AW73" s="97"/>
      <c r="AX73" s="97"/>
      <c r="AY73" s="134" t="s">
        <v>136</v>
      </c>
      <c r="AZ73" s="97"/>
      <c r="BA73" s="97"/>
      <c r="BB73" s="97"/>
      <c r="BC73" s="97"/>
      <c r="BD73" s="97"/>
      <c r="BE73" s="135">
        <f t="shared" si="0"/>
        <v>0</v>
      </c>
      <c r="BF73" s="135">
        <f t="shared" si="1"/>
        <v>0</v>
      </c>
      <c r="BG73" s="135">
        <f t="shared" si="2"/>
        <v>0</v>
      </c>
      <c r="BH73" s="135">
        <f t="shared" si="3"/>
        <v>0</v>
      </c>
      <c r="BI73" s="135">
        <f t="shared" si="4"/>
        <v>0</v>
      </c>
      <c r="BJ73" s="134" t="s">
        <v>21</v>
      </c>
      <c r="BK73" s="97"/>
      <c r="BL73" s="97"/>
      <c r="BM73" s="97"/>
    </row>
    <row r="74" spans="2:65" s="1" customFormat="1" ht="18" customHeight="1">
      <c r="B74" s="131"/>
      <c r="C74" s="97"/>
      <c r="D74" s="242" t="s">
        <v>138</v>
      </c>
      <c r="E74" s="256"/>
      <c r="F74" s="256"/>
      <c r="G74" s="97"/>
      <c r="H74" s="97"/>
      <c r="I74" s="97"/>
      <c r="J74" s="84">
        <v>0</v>
      </c>
      <c r="K74" s="97"/>
      <c r="L74" s="131"/>
      <c r="M74" s="97"/>
      <c r="N74" s="133" t="s">
        <v>44</v>
      </c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97"/>
      <c r="AL74" s="97"/>
      <c r="AM74" s="97"/>
      <c r="AN74" s="97"/>
      <c r="AO74" s="97"/>
      <c r="AP74" s="97"/>
      <c r="AQ74" s="97"/>
      <c r="AR74" s="97"/>
      <c r="AS74" s="97"/>
      <c r="AT74" s="97"/>
      <c r="AU74" s="97"/>
      <c r="AV74" s="97"/>
      <c r="AW74" s="97"/>
      <c r="AX74" s="97"/>
      <c r="AY74" s="134" t="s">
        <v>136</v>
      </c>
      <c r="AZ74" s="97"/>
      <c r="BA74" s="97"/>
      <c r="BB74" s="97"/>
      <c r="BC74" s="97"/>
      <c r="BD74" s="97"/>
      <c r="BE74" s="135">
        <f t="shared" si="0"/>
        <v>0</v>
      </c>
      <c r="BF74" s="135">
        <f t="shared" si="1"/>
        <v>0</v>
      </c>
      <c r="BG74" s="135">
        <f t="shared" si="2"/>
        <v>0</v>
      </c>
      <c r="BH74" s="135">
        <f t="shared" si="3"/>
        <v>0</v>
      </c>
      <c r="BI74" s="135">
        <f t="shared" si="4"/>
        <v>0</v>
      </c>
      <c r="BJ74" s="134" t="s">
        <v>21</v>
      </c>
      <c r="BK74" s="97"/>
      <c r="BL74" s="97"/>
      <c r="BM74" s="97"/>
    </row>
    <row r="75" spans="2:65" s="1" customFormat="1" ht="18" customHeight="1">
      <c r="B75" s="131"/>
      <c r="C75" s="97"/>
      <c r="D75" s="242" t="s">
        <v>139</v>
      </c>
      <c r="E75" s="256"/>
      <c r="F75" s="256"/>
      <c r="G75" s="97"/>
      <c r="H75" s="97"/>
      <c r="I75" s="97"/>
      <c r="J75" s="84">
        <v>0</v>
      </c>
      <c r="K75" s="97"/>
      <c r="L75" s="131"/>
      <c r="M75" s="97"/>
      <c r="N75" s="133" t="s">
        <v>44</v>
      </c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  <c r="AH75" s="97"/>
      <c r="AI75" s="97"/>
      <c r="AJ75" s="97"/>
      <c r="AK75" s="97"/>
      <c r="AL75" s="97"/>
      <c r="AM75" s="97"/>
      <c r="AN75" s="97"/>
      <c r="AO75" s="97"/>
      <c r="AP75" s="97"/>
      <c r="AQ75" s="97"/>
      <c r="AR75" s="97"/>
      <c r="AS75" s="97"/>
      <c r="AT75" s="97"/>
      <c r="AU75" s="97"/>
      <c r="AV75" s="97"/>
      <c r="AW75" s="97"/>
      <c r="AX75" s="97"/>
      <c r="AY75" s="134" t="s">
        <v>136</v>
      </c>
      <c r="AZ75" s="97"/>
      <c r="BA75" s="97"/>
      <c r="BB75" s="97"/>
      <c r="BC75" s="97"/>
      <c r="BD75" s="97"/>
      <c r="BE75" s="135">
        <f t="shared" si="0"/>
        <v>0</v>
      </c>
      <c r="BF75" s="135">
        <f t="shared" si="1"/>
        <v>0</v>
      </c>
      <c r="BG75" s="135">
        <f t="shared" si="2"/>
        <v>0</v>
      </c>
      <c r="BH75" s="135">
        <f t="shared" si="3"/>
        <v>0</v>
      </c>
      <c r="BI75" s="135">
        <f t="shared" si="4"/>
        <v>0</v>
      </c>
      <c r="BJ75" s="134" t="s">
        <v>21</v>
      </c>
      <c r="BK75" s="97"/>
      <c r="BL75" s="97"/>
      <c r="BM75" s="97"/>
    </row>
    <row r="76" spans="2:65" s="1" customFormat="1" ht="18" customHeight="1">
      <c r="B76" s="131"/>
      <c r="C76" s="97"/>
      <c r="D76" s="242" t="s">
        <v>140</v>
      </c>
      <c r="E76" s="256"/>
      <c r="F76" s="256"/>
      <c r="G76" s="97"/>
      <c r="H76" s="97"/>
      <c r="I76" s="97"/>
      <c r="J76" s="84">
        <v>0</v>
      </c>
      <c r="K76" s="97"/>
      <c r="L76" s="131"/>
      <c r="M76" s="97"/>
      <c r="N76" s="133" t="s">
        <v>44</v>
      </c>
      <c r="O76" s="97"/>
      <c r="P76" s="97"/>
      <c r="Q76" s="97"/>
      <c r="R76" s="97"/>
      <c r="S76" s="97"/>
      <c r="T76" s="97"/>
      <c r="U76" s="97"/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  <c r="AH76" s="97"/>
      <c r="AI76" s="97"/>
      <c r="AJ76" s="97"/>
      <c r="AK76" s="97"/>
      <c r="AL76" s="97"/>
      <c r="AM76" s="97"/>
      <c r="AN76" s="97"/>
      <c r="AO76" s="97"/>
      <c r="AP76" s="97"/>
      <c r="AQ76" s="97"/>
      <c r="AR76" s="97"/>
      <c r="AS76" s="97"/>
      <c r="AT76" s="97"/>
      <c r="AU76" s="97"/>
      <c r="AV76" s="97"/>
      <c r="AW76" s="97"/>
      <c r="AX76" s="97"/>
      <c r="AY76" s="134" t="s">
        <v>136</v>
      </c>
      <c r="AZ76" s="97"/>
      <c r="BA76" s="97"/>
      <c r="BB76" s="97"/>
      <c r="BC76" s="97"/>
      <c r="BD76" s="97"/>
      <c r="BE76" s="135">
        <f t="shared" si="0"/>
        <v>0</v>
      </c>
      <c r="BF76" s="135">
        <f t="shared" si="1"/>
        <v>0</v>
      </c>
      <c r="BG76" s="135">
        <f t="shared" si="2"/>
        <v>0</v>
      </c>
      <c r="BH76" s="135">
        <f t="shared" si="3"/>
        <v>0</v>
      </c>
      <c r="BI76" s="135">
        <f t="shared" si="4"/>
        <v>0</v>
      </c>
      <c r="BJ76" s="134" t="s">
        <v>21</v>
      </c>
      <c r="BK76" s="97"/>
      <c r="BL76" s="97"/>
      <c r="BM76" s="97"/>
    </row>
    <row r="77" spans="2:65" s="1" customFormat="1" ht="18" customHeight="1">
      <c r="B77" s="131"/>
      <c r="C77" s="97"/>
      <c r="D77" s="132" t="s">
        <v>141</v>
      </c>
      <c r="E77" s="97"/>
      <c r="F77" s="97"/>
      <c r="G77" s="97"/>
      <c r="H77" s="97"/>
      <c r="I77" s="97"/>
      <c r="J77" s="84">
        <f>ROUND(J30*T77,2)</f>
        <v>0</v>
      </c>
      <c r="K77" s="97"/>
      <c r="L77" s="131"/>
      <c r="M77" s="97"/>
      <c r="N77" s="133" t="s">
        <v>44</v>
      </c>
      <c r="O77" s="97"/>
      <c r="P77" s="97"/>
      <c r="Q77" s="97"/>
      <c r="R77" s="97"/>
      <c r="S77" s="97"/>
      <c r="T77" s="97"/>
      <c r="U77" s="97"/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  <c r="AH77" s="97"/>
      <c r="AI77" s="97"/>
      <c r="AJ77" s="97"/>
      <c r="AK77" s="97"/>
      <c r="AL77" s="97"/>
      <c r="AM77" s="97"/>
      <c r="AN77" s="97"/>
      <c r="AO77" s="97"/>
      <c r="AP77" s="97"/>
      <c r="AQ77" s="97"/>
      <c r="AR77" s="97"/>
      <c r="AS77" s="97"/>
      <c r="AT77" s="97"/>
      <c r="AU77" s="97"/>
      <c r="AV77" s="97"/>
      <c r="AW77" s="97"/>
      <c r="AX77" s="97"/>
      <c r="AY77" s="134" t="s">
        <v>142</v>
      </c>
      <c r="AZ77" s="97"/>
      <c r="BA77" s="97"/>
      <c r="BB77" s="97"/>
      <c r="BC77" s="97"/>
      <c r="BD77" s="97"/>
      <c r="BE77" s="135">
        <f t="shared" si="0"/>
        <v>0</v>
      </c>
      <c r="BF77" s="135">
        <f t="shared" si="1"/>
        <v>0</v>
      </c>
      <c r="BG77" s="135">
        <f t="shared" si="2"/>
        <v>0</v>
      </c>
      <c r="BH77" s="135">
        <f t="shared" si="3"/>
        <v>0</v>
      </c>
      <c r="BI77" s="135">
        <f t="shared" si="4"/>
        <v>0</v>
      </c>
      <c r="BJ77" s="134" t="s">
        <v>21</v>
      </c>
      <c r="BK77" s="97"/>
      <c r="BL77" s="97"/>
      <c r="BM77" s="97"/>
    </row>
    <row r="78" spans="2:65" s="1" customFormat="1" ht="11.25">
      <c r="B78" s="31"/>
      <c r="I78" s="97"/>
      <c r="L78" s="31"/>
    </row>
    <row r="79" spans="2:65" s="1" customFormat="1" ht="29.25" customHeight="1">
      <c r="B79" s="31"/>
      <c r="C79" s="92" t="s">
        <v>121</v>
      </c>
      <c r="D79" s="93"/>
      <c r="E79" s="93"/>
      <c r="F79" s="93"/>
      <c r="G79" s="93"/>
      <c r="H79" s="93"/>
      <c r="I79" s="116"/>
      <c r="J79" s="94">
        <f>ROUND(J61+J71,2)</f>
        <v>0</v>
      </c>
      <c r="K79" s="93"/>
      <c r="L79" s="31"/>
    </row>
    <row r="80" spans="2:65" s="1" customFormat="1" ht="6.95" customHeight="1">
      <c r="B80" s="40"/>
      <c r="C80" s="41"/>
      <c r="D80" s="41"/>
      <c r="E80" s="41"/>
      <c r="F80" s="41"/>
      <c r="G80" s="41"/>
      <c r="H80" s="41"/>
      <c r="I80" s="113"/>
      <c r="J80" s="41"/>
      <c r="K80" s="41"/>
      <c r="L80" s="31"/>
    </row>
    <row r="84" spans="2:12" s="1" customFormat="1" ht="6.95" customHeight="1">
      <c r="B84" s="42"/>
      <c r="C84" s="43"/>
      <c r="D84" s="43"/>
      <c r="E84" s="43"/>
      <c r="F84" s="43"/>
      <c r="G84" s="43"/>
      <c r="H84" s="43"/>
      <c r="I84" s="114"/>
      <c r="J84" s="43"/>
      <c r="K84" s="43"/>
      <c r="L84" s="31"/>
    </row>
    <row r="85" spans="2:12" s="1" customFormat="1" ht="24.95" customHeight="1">
      <c r="B85" s="31"/>
      <c r="C85" s="19" t="s">
        <v>143</v>
      </c>
      <c r="I85" s="97"/>
      <c r="L85" s="31"/>
    </row>
    <row r="86" spans="2:12" s="1" customFormat="1" ht="6.95" customHeight="1">
      <c r="B86" s="31"/>
      <c r="I86" s="97"/>
      <c r="L86" s="31"/>
    </row>
    <row r="87" spans="2:12" s="1" customFormat="1" ht="12" customHeight="1">
      <c r="B87" s="31"/>
      <c r="C87" s="24" t="s">
        <v>16</v>
      </c>
      <c r="I87" s="97"/>
      <c r="L87" s="31"/>
    </row>
    <row r="88" spans="2:12" s="1" customFormat="1" ht="16.5" customHeight="1">
      <c r="B88" s="31"/>
      <c r="E88" s="253" t="str">
        <f>E7</f>
        <v>PP-Sběrné středisko odpadů Sochorova</v>
      </c>
      <c r="F88" s="254"/>
      <c r="G88" s="254"/>
      <c r="H88" s="254"/>
      <c r="I88" s="97"/>
      <c r="L88" s="31"/>
    </row>
    <row r="89" spans="2:12" s="1" customFormat="1" ht="12" customHeight="1">
      <c r="B89" s="31"/>
      <c r="C89" s="24" t="s">
        <v>123</v>
      </c>
      <c r="I89" s="97"/>
      <c r="L89" s="31"/>
    </row>
    <row r="90" spans="2:12" s="1" customFormat="1" ht="16.5" customHeight="1">
      <c r="B90" s="31"/>
      <c r="E90" s="225" t="str">
        <f>E9</f>
        <v>SO 04-01 - Vodovodni pripojka</v>
      </c>
      <c r="F90" s="224"/>
      <c r="G90" s="224"/>
      <c r="H90" s="224"/>
      <c r="I90" s="97"/>
      <c r="L90" s="31"/>
    </row>
    <row r="91" spans="2:12" s="1" customFormat="1" ht="6.95" customHeight="1">
      <c r="B91" s="31"/>
      <c r="I91" s="97"/>
      <c r="L91" s="31"/>
    </row>
    <row r="92" spans="2:12" s="1" customFormat="1" ht="12" customHeight="1">
      <c r="B92" s="31"/>
      <c r="C92" s="24" t="s">
        <v>22</v>
      </c>
      <c r="F92" s="15" t="str">
        <f>F12</f>
        <v xml:space="preserve"> </v>
      </c>
      <c r="I92" s="98" t="s">
        <v>24</v>
      </c>
      <c r="J92" s="47" t="str">
        <f>IF(J12="","",J12)</f>
        <v>10. 10. 2019</v>
      </c>
      <c r="L92" s="31"/>
    </row>
    <row r="93" spans="2:12" s="1" customFormat="1" ht="6.95" customHeight="1">
      <c r="B93" s="31"/>
      <c r="I93" s="97"/>
      <c r="L93" s="31"/>
    </row>
    <row r="94" spans="2:12" s="1" customFormat="1" ht="13.7" customHeight="1">
      <c r="B94" s="31"/>
      <c r="C94" s="24" t="s">
        <v>28</v>
      </c>
      <c r="F94" s="15" t="str">
        <f>E15</f>
        <v xml:space="preserve"> </v>
      </c>
      <c r="I94" s="98" t="s">
        <v>33</v>
      </c>
      <c r="J94" s="27" t="str">
        <f>E21</f>
        <v xml:space="preserve"> </v>
      </c>
      <c r="L94" s="31"/>
    </row>
    <row r="95" spans="2:12" s="1" customFormat="1" ht="13.7" customHeight="1">
      <c r="B95" s="31"/>
      <c r="C95" s="24" t="s">
        <v>31</v>
      </c>
      <c r="F95" s="15" t="str">
        <f>IF(E18="","",E18)</f>
        <v>Vyplň údaj</v>
      </c>
      <c r="I95" s="98" t="s">
        <v>35</v>
      </c>
      <c r="J95" s="27" t="str">
        <f>E24</f>
        <v xml:space="preserve"> </v>
      </c>
      <c r="L95" s="31"/>
    </row>
    <row r="96" spans="2:12" s="1" customFormat="1" ht="10.35" customHeight="1">
      <c r="B96" s="31"/>
      <c r="I96" s="97"/>
      <c r="L96" s="31"/>
    </row>
    <row r="97" spans="2:65" s="9" customFormat="1" ht="29.25" customHeight="1">
      <c r="B97" s="136"/>
      <c r="C97" s="137" t="s">
        <v>144</v>
      </c>
      <c r="D97" s="138" t="s">
        <v>58</v>
      </c>
      <c r="E97" s="138" t="s">
        <v>54</v>
      </c>
      <c r="F97" s="138" t="s">
        <v>55</v>
      </c>
      <c r="G97" s="138" t="s">
        <v>145</v>
      </c>
      <c r="H97" s="138" t="s">
        <v>146</v>
      </c>
      <c r="I97" s="139" t="s">
        <v>147</v>
      </c>
      <c r="J97" s="140" t="s">
        <v>128</v>
      </c>
      <c r="K97" s="141" t="s">
        <v>148</v>
      </c>
      <c r="L97" s="136"/>
      <c r="M97" s="54" t="s">
        <v>1</v>
      </c>
      <c r="N97" s="55" t="s">
        <v>43</v>
      </c>
      <c r="O97" s="55" t="s">
        <v>149</v>
      </c>
      <c r="P97" s="55" t="s">
        <v>150</v>
      </c>
      <c r="Q97" s="55" t="s">
        <v>151</v>
      </c>
      <c r="R97" s="55" t="s">
        <v>152</v>
      </c>
      <c r="S97" s="55" t="s">
        <v>153</v>
      </c>
      <c r="T97" s="56" t="s">
        <v>154</v>
      </c>
    </row>
    <row r="98" spans="2:65" s="1" customFormat="1" ht="22.9" customHeight="1">
      <c r="B98" s="31"/>
      <c r="C98" s="59" t="s">
        <v>155</v>
      </c>
      <c r="I98" s="97"/>
      <c r="J98" s="142">
        <f>BK98</f>
        <v>0</v>
      </c>
      <c r="L98" s="31"/>
      <c r="M98" s="57"/>
      <c r="N98" s="48"/>
      <c r="O98" s="48"/>
      <c r="P98" s="143">
        <f>P99</f>
        <v>0</v>
      </c>
      <c r="Q98" s="48"/>
      <c r="R98" s="143">
        <f>R99</f>
        <v>16.889823199999999</v>
      </c>
      <c r="S98" s="48"/>
      <c r="T98" s="144">
        <f>T99</f>
        <v>0</v>
      </c>
      <c r="AT98" s="15" t="s">
        <v>72</v>
      </c>
      <c r="AU98" s="15" t="s">
        <v>130</v>
      </c>
      <c r="BK98" s="145">
        <f>BK99</f>
        <v>0</v>
      </c>
    </row>
    <row r="99" spans="2:65" s="10" customFormat="1" ht="25.9" customHeight="1">
      <c r="B99" s="146"/>
      <c r="D99" s="147" t="s">
        <v>72</v>
      </c>
      <c r="E99" s="148" t="s">
        <v>156</v>
      </c>
      <c r="F99" s="148" t="s">
        <v>157</v>
      </c>
      <c r="I99" s="149"/>
      <c r="J99" s="150">
        <f>BK99</f>
        <v>0</v>
      </c>
      <c r="L99" s="146"/>
      <c r="M99" s="151"/>
      <c r="N99" s="152"/>
      <c r="O99" s="152"/>
      <c r="P99" s="153">
        <f>P100+P142+P151+P154+P169+P171</f>
        <v>0</v>
      </c>
      <c r="Q99" s="152"/>
      <c r="R99" s="153">
        <f>R100+R142+R151+R154+R169+R171</f>
        <v>16.889823199999999</v>
      </c>
      <c r="S99" s="152"/>
      <c r="T99" s="154">
        <f>T100+T142+T151+T154+T169+T171</f>
        <v>0</v>
      </c>
      <c r="AR99" s="147" t="s">
        <v>21</v>
      </c>
      <c r="AT99" s="155" t="s">
        <v>72</v>
      </c>
      <c r="AU99" s="155" t="s">
        <v>73</v>
      </c>
      <c r="AY99" s="147" t="s">
        <v>158</v>
      </c>
      <c r="BK99" s="156">
        <f>BK100+BK142+BK151+BK154+BK169+BK171</f>
        <v>0</v>
      </c>
    </row>
    <row r="100" spans="2:65" s="10" customFormat="1" ht="22.9" customHeight="1">
      <c r="B100" s="146"/>
      <c r="D100" s="147" t="s">
        <v>72</v>
      </c>
      <c r="E100" s="157" t="s">
        <v>21</v>
      </c>
      <c r="F100" s="157" t="s">
        <v>159</v>
      </c>
      <c r="I100" s="149"/>
      <c r="J100" s="158">
        <f>BK100</f>
        <v>0</v>
      </c>
      <c r="L100" s="146"/>
      <c r="M100" s="151"/>
      <c r="N100" s="152"/>
      <c r="O100" s="152"/>
      <c r="P100" s="153">
        <f>SUM(P101:P141)</f>
        <v>0</v>
      </c>
      <c r="Q100" s="152"/>
      <c r="R100" s="153">
        <f>SUM(R101:R141)</f>
        <v>9.4563860000000002</v>
      </c>
      <c r="S100" s="152"/>
      <c r="T100" s="154">
        <f>SUM(T101:T141)</f>
        <v>0</v>
      </c>
      <c r="AR100" s="147" t="s">
        <v>21</v>
      </c>
      <c r="AT100" s="155" t="s">
        <v>72</v>
      </c>
      <c r="AU100" s="155" t="s">
        <v>21</v>
      </c>
      <c r="AY100" s="147" t="s">
        <v>158</v>
      </c>
      <c r="BK100" s="156">
        <f>SUM(BK101:BK141)</f>
        <v>0</v>
      </c>
    </row>
    <row r="101" spans="2:65" s="1" customFormat="1" ht="16.5" customHeight="1">
      <c r="B101" s="131"/>
      <c r="C101" s="159" t="s">
        <v>82</v>
      </c>
      <c r="D101" s="159" t="s">
        <v>161</v>
      </c>
      <c r="E101" s="160" t="s">
        <v>351</v>
      </c>
      <c r="F101" s="161" t="s">
        <v>352</v>
      </c>
      <c r="G101" s="162" t="s">
        <v>170</v>
      </c>
      <c r="H101" s="163">
        <v>30.324000000000002</v>
      </c>
      <c r="I101" s="164"/>
      <c r="J101" s="165">
        <f>ROUND(I101*H101,2)</f>
        <v>0</v>
      </c>
      <c r="K101" s="161" t="s">
        <v>204</v>
      </c>
      <c r="L101" s="31"/>
      <c r="M101" s="166" t="s">
        <v>1</v>
      </c>
      <c r="N101" s="167" t="s">
        <v>44</v>
      </c>
      <c r="O101" s="50"/>
      <c r="P101" s="168">
        <f>O101*H101</f>
        <v>0</v>
      </c>
      <c r="Q101" s="168">
        <v>0</v>
      </c>
      <c r="R101" s="168">
        <f>Q101*H101</f>
        <v>0</v>
      </c>
      <c r="S101" s="168">
        <v>0</v>
      </c>
      <c r="T101" s="169">
        <f>S101*H101</f>
        <v>0</v>
      </c>
      <c r="AR101" s="15" t="s">
        <v>166</v>
      </c>
      <c r="AT101" s="15" t="s">
        <v>161</v>
      </c>
      <c r="AU101" s="15" t="s">
        <v>82</v>
      </c>
      <c r="AY101" s="15" t="s">
        <v>158</v>
      </c>
      <c r="BE101" s="88">
        <f>IF(N101="základní",J101,0)</f>
        <v>0</v>
      </c>
      <c r="BF101" s="88">
        <f>IF(N101="snížená",J101,0)</f>
        <v>0</v>
      </c>
      <c r="BG101" s="88">
        <f>IF(N101="zákl. přenesená",J101,0)</f>
        <v>0</v>
      </c>
      <c r="BH101" s="88">
        <f>IF(N101="sníž. přenesená",J101,0)</f>
        <v>0</v>
      </c>
      <c r="BI101" s="88">
        <f>IF(N101="nulová",J101,0)</f>
        <v>0</v>
      </c>
      <c r="BJ101" s="15" t="s">
        <v>21</v>
      </c>
      <c r="BK101" s="88">
        <f>ROUND(I101*H101,2)</f>
        <v>0</v>
      </c>
      <c r="BL101" s="15" t="s">
        <v>166</v>
      </c>
      <c r="BM101" s="15" t="s">
        <v>353</v>
      </c>
    </row>
    <row r="102" spans="2:65" s="11" customFormat="1" ht="11.25">
      <c r="B102" s="170"/>
      <c r="D102" s="171" t="s">
        <v>173</v>
      </c>
      <c r="E102" s="172" t="s">
        <v>1</v>
      </c>
      <c r="F102" s="173" t="s">
        <v>354</v>
      </c>
      <c r="H102" s="174">
        <v>30.324000000000002</v>
      </c>
      <c r="I102" s="175"/>
      <c r="L102" s="170"/>
      <c r="M102" s="176"/>
      <c r="N102" s="177"/>
      <c r="O102" s="177"/>
      <c r="P102" s="177"/>
      <c r="Q102" s="177"/>
      <c r="R102" s="177"/>
      <c r="S102" s="177"/>
      <c r="T102" s="178"/>
      <c r="AT102" s="172" t="s">
        <v>173</v>
      </c>
      <c r="AU102" s="172" t="s">
        <v>82</v>
      </c>
      <c r="AV102" s="11" t="s">
        <v>82</v>
      </c>
      <c r="AW102" s="11" t="s">
        <v>34</v>
      </c>
      <c r="AX102" s="11" t="s">
        <v>21</v>
      </c>
      <c r="AY102" s="172" t="s">
        <v>158</v>
      </c>
    </row>
    <row r="103" spans="2:65" s="1" customFormat="1" ht="16.5" customHeight="1">
      <c r="B103" s="131"/>
      <c r="C103" s="159" t="s">
        <v>355</v>
      </c>
      <c r="D103" s="159" t="s">
        <v>161</v>
      </c>
      <c r="E103" s="160" t="s">
        <v>356</v>
      </c>
      <c r="F103" s="161" t="s">
        <v>357</v>
      </c>
      <c r="G103" s="162" t="s">
        <v>170</v>
      </c>
      <c r="H103" s="163">
        <v>5.78</v>
      </c>
      <c r="I103" s="164"/>
      <c r="J103" s="165">
        <f>ROUND(I103*H103,2)</f>
        <v>0</v>
      </c>
      <c r="K103" s="161" t="s">
        <v>171</v>
      </c>
      <c r="L103" s="31"/>
      <c r="M103" s="166" t="s">
        <v>1</v>
      </c>
      <c r="N103" s="167" t="s">
        <v>44</v>
      </c>
      <c r="O103" s="50"/>
      <c r="P103" s="168">
        <f>O103*H103</f>
        <v>0</v>
      </c>
      <c r="Q103" s="168">
        <v>0</v>
      </c>
      <c r="R103" s="168">
        <f>Q103*H103</f>
        <v>0</v>
      </c>
      <c r="S103" s="168">
        <v>0</v>
      </c>
      <c r="T103" s="169">
        <f>S103*H103</f>
        <v>0</v>
      </c>
      <c r="AR103" s="15" t="s">
        <v>166</v>
      </c>
      <c r="AT103" s="15" t="s">
        <v>161</v>
      </c>
      <c r="AU103" s="15" t="s">
        <v>82</v>
      </c>
      <c r="AY103" s="15" t="s">
        <v>158</v>
      </c>
      <c r="BE103" s="88">
        <f>IF(N103="základní",J103,0)</f>
        <v>0</v>
      </c>
      <c r="BF103" s="88">
        <f>IF(N103="snížená",J103,0)</f>
        <v>0</v>
      </c>
      <c r="BG103" s="88">
        <f>IF(N103="zákl. přenesená",J103,0)</f>
        <v>0</v>
      </c>
      <c r="BH103" s="88">
        <f>IF(N103="sníž. přenesená",J103,0)</f>
        <v>0</v>
      </c>
      <c r="BI103" s="88">
        <f>IF(N103="nulová",J103,0)</f>
        <v>0</v>
      </c>
      <c r="BJ103" s="15" t="s">
        <v>21</v>
      </c>
      <c r="BK103" s="88">
        <f>ROUND(I103*H103,2)</f>
        <v>0</v>
      </c>
      <c r="BL103" s="15" t="s">
        <v>166</v>
      </c>
      <c r="BM103" s="15" t="s">
        <v>358</v>
      </c>
    </row>
    <row r="104" spans="2:65" s="11" customFormat="1" ht="11.25">
      <c r="B104" s="170"/>
      <c r="D104" s="171" t="s">
        <v>173</v>
      </c>
      <c r="E104" s="172" t="s">
        <v>1</v>
      </c>
      <c r="F104" s="173" t="s">
        <v>359</v>
      </c>
      <c r="H104" s="174">
        <v>5.78</v>
      </c>
      <c r="I104" s="175"/>
      <c r="L104" s="170"/>
      <c r="M104" s="176"/>
      <c r="N104" s="177"/>
      <c r="O104" s="177"/>
      <c r="P104" s="177"/>
      <c r="Q104" s="177"/>
      <c r="R104" s="177"/>
      <c r="S104" s="177"/>
      <c r="T104" s="178"/>
      <c r="AT104" s="172" t="s">
        <v>173</v>
      </c>
      <c r="AU104" s="172" t="s">
        <v>82</v>
      </c>
      <c r="AV104" s="11" t="s">
        <v>82</v>
      </c>
      <c r="AW104" s="11" t="s">
        <v>34</v>
      </c>
      <c r="AX104" s="11" t="s">
        <v>21</v>
      </c>
      <c r="AY104" s="172" t="s">
        <v>158</v>
      </c>
    </row>
    <row r="105" spans="2:65" s="1" customFormat="1" ht="16.5" customHeight="1">
      <c r="B105" s="131"/>
      <c r="C105" s="159" t="s">
        <v>360</v>
      </c>
      <c r="D105" s="159" t="s">
        <v>161</v>
      </c>
      <c r="E105" s="160" t="s">
        <v>361</v>
      </c>
      <c r="F105" s="161" t="s">
        <v>362</v>
      </c>
      <c r="G105" s="162" t="s">
        <v>170</v>
      </c>
      <c r="H105" s="163">
        <v>5.78</v>
      </c>
      <c r="I105" s="164"/>
      <c r="J105" s="165">
        <f>ROUND(I105*H105,2)</f>
        <v>0</v>
      </c>
      <c r="K105" s="161" t="s">
        <v>171</v>
      </c>
      <c r="L105" s="31"/>
      <c r="M105" s="166" t="s">
        <v>1</v>
      </c>
      <c r="N105" s="167" t="s">
        <v>44</v>
      </c>
      <c r="O105" s="50"/>
      <c r="P105" s="168">
        <f>O105*H105</f>
        <v>0</v>
      </c>
      <c r="Q105" s="168">
        <v>0</v>
      </c>
      <c r="R105" s="168">
        <f>Q105*H105</f>
        <v>0</v>
      </c>
      <c r="S105" s="168">
        <v>0</v>
      </c>
      <c r="T105" s="169">
        <f>S105*H105</f>
        <v>0</v>
      </c>
      <c r="AR105" s="15" t="s">
        <v>166</v>
      </c>
      <c r="AT105" s="15" t="s">
        <v>161</v>
      </c>
      <c r="AU105" s="15" t="s">
        <v>82</v>
      </c>
      <c r="AY105" s="15" t="s">
        <v>158</v>
      </c>
      <c r="BE105" s="88">
        <f>IF(N105="základní",J105,0)</f>
        <v>0</v>
      </c>
      <c r="BF105" s="88">
        <f>IF(N105="snížená",J105,0)</f>
        <v>0</v>
      </c>
      <c r="BG105" s="88">
        <f>IF(N105="zákl. přenesená",J105,0)</f>
        <v>0</v>
      </c>
      <c r="BH105" s="88">
        <f>IF(N105="sníž. přenesená",J105,0)</f>
        <v>0</v>
      </c>
      <c r="BI105" s="88">
        <f>IF(N105="nulová",J105,0)</f>
        <v>0</v>
      </c>
      <c r="BJ105" s="15" t="s">
        <v>21</v>
      </c>
      <c r="BK105" s="88">
        <f>ROUND(I105*H105,2)</f>
        <v>0</v>
      </c>
      <c r="BL105" s="15" t="s">
        <v>166</v>
      </c>
      <c r="BM105" s="15" t="s">
        <v>363</v>
      </c>
    </row>
    <row r="106" spans="2:65" s="1" customFormat="1" ht="16.5" customHeight="1">
      <c r="B106" s="131"/>
      <c r="C106" s="159" t="s">
        <v>364</v>
      </c>
      <c r="D106" s="159" t="s">
        <v>161</v>
      </c>
      <c r="E106" s="160" t="s">
        <v>365</v>
      </c>
      <c r="F106" s="161" t="s">
        <v>366</v>
      </c>
      <c r="G106" s="162" t="s">
        <v>170</v>
      </c>
      <c r="H106" s="163">
        <v>24.544</v>
      </c>
      <c r="I106" s="164"/>
      <c r="J106" s="165">
        <f>ROUND(I106*H106,2)</f>
        <v>0</v>
      </c>
      <c r="K106" s="161" t="s">
        <v>171</v>
      </c>
      <c r="L106" s="31"/>
      <c r="M106" s="166" t="s">
        <v>1</v>
      </c>
      <c r="N106" s="167" t="s">
        <v>44</v>
      </c>
      <c r="O106" s="50"/>
      <c r="P106" s="168">
        <f>O106*H106</f>
        <v>0</v>
      </c>
      <c r="Q106" s="168">
        <v>0</v>
      </c>
      <c r="R106" s="168">
        <f>Q106*H106</f>
        <v>0</v>
      </c>
      <c r="S106" s="168">
        <v>0</v>
      </c>
      <c r="T106" s="169">
        <f>S106*H106</f>
        <v>0</v>
      </c>
      <c r="AR106" s="15" t="s">
        <v>166</v>
      </c>
      <c r="AT106" s="15" t="s">
        <v>161</v>
      </c>
      <c r="AU106" s="15" t="s">
        <v>82</v>
      </c>
      <c r="AY106" s="15" t="s">
        <v>158</v>
      </c>
      <c r="BE106" s="88">
        <f>IF(N106="základní",J106,0)</f>
        <v>0</v>
      </c>
      <c r="BF106" s="88">
        <f>IF(N106="snížená",J106,0)</f>
        <v>0</v>
      </c>
      <c r="BG106" s="88">
        <f>IF(N106="zákl. přenesená",J106,0)</f>
        <v>0</v>
      </c>
      <c r="BH106" s="88">
        <f>IF(N106="sníž. přenesená",J106,0)</f>
        <v>0</v>
      </c>
      <c r="BI106" s="88">
        <f>IF(N106="nulová",J106,0)</f>
        <v>0</v>
      </c>
      <c r="BJ106" s="15" t="s">
        <v>21</v>
      </c>
      <c r="BK106" s="88">
        <f>ROUND(I106*H106,2)</f>
        <v>0</v>
      </c>
      <c r="BL106" s="15" t="s">
        <v>166</v>
      </c>
      <c r="BM106" s="15" t="s">
        <v>367</v>
      </c>
    </row>
    <row r="107" spans="2:65" s="11" customFormat="1" ht="11.25">
      <c r="B107" s="170"/>
      <c r="D107" s="171" t="s">
        <v>173</v>
      </c>
      <c r="E107" s="172" t="s">
        <v>1</v>
      </c>
      <c r="F107" s="173" t="s">
        <v>368</v>
      </c>
      <c r="H107" s="174">
        <v>23.513000000000002</v>
      </c>
      <c r="I107" s="175"/>
      <c r="L107" s="170"/>
      <c r="M107" s="176"/>
      <c r="N107" s="177"/>
      <c r="O107" s="177"/>
      <c r="P107" s="177"/>
      <c r="Q107" s="177"/>
      <c r="R107" s="177"/>
      <c r="S107" s="177"/>
      <c r="T107" s="178"/>
      <c r="AT107" s="172" t="s">
        <v>173</v>
      </c>
      <c r="AU107" s="172" t="s">
        <v>82</v>
      </c>
      <c r="AV107" s="11" t="s">
        <v>82</v>
      </c>
      <c r="AW107" s="11" t="s">
        <v>34</v>
      </c>
      <c r="AX107" s="11" t="s">
        <v>73</v>
      </c>
      <c r="AY107" s="172" t="s">
        <v>158</v>
      </c>
    </row>
    <row r="108" spans="2:65" s="12" customFormat="1" ht="11.25">
      <c r="B108" s="184"/>
      <c r="D108" s="171" t="s">
        <v>173</v>
      </c>
      <c r="E108" s="185" t="s">
        <v>1</v>
      </c>
      <c r="F108" s="186" t="s">
        <v>369</v>
      </c>
      <c r="H108" s="185" t="s">
        <v>1</v>
      </c>
      <c r="I108" s="187"/>
      <c r="L108" s="184"/>
      <c r="M108" s="188"/>
      <c r="N108" s="189"/>
      <c r="O108" s="189"/>
      <c r="P108" s="189"/>
      <c r="Q108" s="189"/>
      <c r="R108" s="189"/>
      <c r="S108" s="189"/>
      <c r="T108" s="190"/>
      <c r="AT108" s="185" t="s">
        <v>173</v>
      </c>
      <c r="AU108" s="185" t="s">
        <v>82</v>
      </c>
      <c r="AV108" s="12" t="s">
        <v>21</v>
      </c>
      <c r="AW108" s="12" t="s">
        <v>34</v>
      </c>
      <c r="AX108" s="12" t="s">
        <v>73</v>
      </c>
      <c r="AY108" s="185" t="s">
        <v>158</v>
      </c>
    </row>
    <row r="109" spans="2:65" s="11" customFormat="1" ht="11.25">
      <c r="B109" s="170"/>
      <c r="D109" s="171" t="s">
        <v>173</v>
      </c>
      <c r="E109" s="172" t="s">
        <v>1</v>
      </c>
      <c r="F109" s="173" t="s">
        <v>370</v>
      </c>
      <c r="H109" s="174">
        <v>1.0309999999999999</v>
      </c>
      <c r="I109" s="175"/>
      <c r="L109" s="170"/>
      <c r="M109" s="176"/>
      <c r="N109" s="177"/>
      <c r="O109" s="177"/>
      <c r="P109" s="177"/>
      <c r="Q109" s="177"/>
      <c r="R109" s="177"/>
      <c r="S109" s="177"/>
      <c r="T109" s="178"/>
      <c r="AT109" s="172" t="s">
        <v>173</v>
      </c>
      <c r="AU109" s="172" t="s">
        <v>82</v>
      </c>
      <c r="AV109" s="11" t="s">
        <v>82</v>
      </c>
      <c r="AW109" s="11" t="s">
        <v>34</v>
      </c>
      <c r="AX109" s="11" t="s">
        <v>73</v>
      </c>
      <c r="AY109" s="172" t="s">
        <v>158</v>
      </c>
    </row>
    <row r="110" spans="2:65" s="13" customFormat="1" ht="11.25">
      <c r="B110" s="201"/>
      <c r="D110" s="171" t="s">
        <v>173</v>
      </c>
      <c r="E110" s="202" t="s">
        <v>1</v>
      </c>
      <c r="F110" s="203" t="s">
        <v>298</v>
      </c>
      <c r="H110" s="204">
        <v>24.544</v>
      </c>
      <c r="I110" s="205"/>
      <c r="L110" s="201"/>
      <c r="M110" s="206"/>
      <c r="N110" s="207"/>
      <c r="O110" s="207"/>
      <c r="P110" s="207"/>
      <c r="Q110" s="207"/>
      <c r="R110" s="207"/>
      <c r="S110" s="207"/>
      <c r="T110" s="208"/>
      <c r="AT110" s="202" t="s">
        <v>173</v>
      </c>
      <c r="AU110" s="202" t="s">
        <v>82</v>
      </c>
      <c r="AV110" s="13" t="s">
        <v>166</v>
      </c>
      <c r="AW110" s="13" t="s">
        <v>34</v>
      </c>
      <c r="AX110" s="13" t="s">
        <v>21</v>
      </c>
      <c r="AY110" s="202" t="s">
        <v>158</v>
      </c>
    </row>
    <row r="111" spans="2:65" s="1" customFormat="1" ht="16.5" customHeight="1">
      <c r="B111" s="131"/>
      <c r="C111" s="159" t="s">
        <v>371</v>
      </c>
      <c r="D111" s="159" t="s">
        <v>161</v>
      </c>
      <c r="E111" s="160" t="s">
        <v>372</v>
      </c>
      <c r="F111" s="161" t="s">
        <v>373</v>
      </c>
      <c r="G111" s="162" t="s">
        <v>170</v>
      </c>
      <c r="H111" s="163">
        <v>23.513000000000002</v>
      </c>
      <c r="I111" s="164"/>
      <c r="J111" s="165">
        <f>ROUND(I111*H111,2)</f>
        <v>0</v>
      </c>
      <c r="K111" s="161" t="s">
        <v>171</v>
      </c>
      <c r="L111" s="31"/>
      <c r="M111" s="166" t="s">
        <v>1</v>
      </c>
      <c r="N111" s="167" t="s">
        <v>44</v>
      </c>
      <c r="O111" s="50"/>
      <c r="P111" s="168">
        <f>O111*H111</f>
        <v>0</v>
      </c>
      <c r="Q111" s="168">
        <v>0</v>
      </c>
      <c r="R111" s="168">
        <f>Q111*H111</f>
        <v>0</v>
      </c>
      <c r="S111" s="168">
        <v>0</v>
      </c>
      <c r="T111" s="169">
        <f>S111*H111</f>
        <v>0</v>
      </c>
      <c r="AR111" s="15" t="s">
        <v>166</v>
      </c>
      <c r="AT111" s="15" t="s">
        <v>161</v>
      </c>
      <c r="AU111" s="15" t="s">
        <v>82</v>
      </c>
      <c r="AY111" s="15" t="s">
        <v>158</v>
      </c>
      <c r="BE111" s="88">
        <f>IF(N111="základní",J111,0)</f>
        <v>0</v>
      </c>
      <c r="BF111" s="88">
        <f>IF(N111="snížená",J111,0)</f>
        <v>0</v>
      </c>
      <c r="BG111" s="88">
        <f>IF(N111="zákl. přenesená",J111,0)</f>
        <v>0</v>
      </c>
      <c r="BH111" s="88">
        <f>IF(N111="sníž. přenesená",J111,0)</f>
        <v>0</v>
      </c>
      <c r="BI111" s="88">
        <f>IF(N111="nulová",J111,0)</f>
        <v>0</v>
      </c>
      <c r="BJ111" s="15" t="s">
        <v>21</v>
      </c>
      <c r="BK111" s="88">
        <f>ROUND(I111*H111,2)</f>
        <v>0</v>
      </c>
      <c r="BL111" s="15" t="s">
        <v>166</v>
      </c>
      <c r="BM111" s="15" t="s">
        <v>374</v>
      </c>
    </row>
    <row r="112" spans="2:65" s="1" customFormat="1" ht="16.5" customHeight="1">
      <c r="B112" s="131"/>
      <c r="C112" s="159" t="s">
        <v>293</v>
      </c>
      <c r="D112" s="159" t="s">
        <v>161</v>
      </c>
      <c r="E112" s="160" t="s">
        <v>375</v>
      </c>
      <c r="F112" s="161" t="s">
        <v>376</v>
      </c>
      <c r="G112" s="162" t="s">
        <v>164</v>
      </c>
      <c r="H112" s="163">
        <v>49.5</v>
      </c>
      <c r="I112" s="164"/>
      <c r="J112" s="165">
        <f>ROUND(I112*H112,2)</f>
        <v>0</v>
      </c>
      <c r="K112" s="161" t="s">
        <v>171</v>
      </c>
      <c r="L112" s="31"/>
      <c r="M112" s="166" t="s">
        <v>1</v>
      </c>
      <c r="N112" s="167" t="s">
        <v>44</v>
      </c>
      <c r="O112" s="50"/>
      <c r="P112" s="168">
        <f>O112*H112</f>
        <v>0</v>
      </c>
      <c r="Q112" s="168">
        <v>8.4000000000000003E-4</v>
      </c>
      <c r="R112" s="168">
        <f>Q112*H112</f>
        <v>4.1579999999999999E-2</v>
      </c>
      <c r="S112" s="168">
        <v>0</v>
      </c>
      <c r="T112" s="169">
        <f>S112*H112</f>
        <v>0</v>
      </c>
      <c r="AR112" s="15" t="s">
        <v>166</v>
      </c>
      <c r="AT112" s="15" t="s">
        <v>161</v>
      </c>
      <c r="AU112" s="15" t="s">
        <v>82</v>
      </c>
      <c r="AY112" s="15" t="s">
        <v>158</v>
      </c>
      <c r="BE112" s="88">
        <f>IF(N112="základní",J112,0)</f>
        <v>0</v>
      </c>
      <c r="BF112" s="88">
        <f>IF(N112="snížená",J112,0)</f>
        <v>0</v>
      </c>
      <c r="BG112" s="88">
        <f>IF(N112="zákl. přenesená",J112,0)</f>
        <v>0</v>
      </c>
      <c r="BH112" s="88">
        <f>IF(N112="sníž. přenesená",J112,0)</f>
        <v>0</v>
      </c>
      <c r="BI112" s="88">
        <f>IF(N112="nulová",J112,0)</f>
        <v>0</v>
      </c>
      <c r="BJ112" s="15" t="s">
        <v>21</v>
      </c>
      <c r="BK112" s="88">
        <f>ROUND(I112*H112,2)</f>
        <v>0</v>
      </c>
      <c r="BL112" s="15" t="s">
        <v>166</v>
      </c>
      <c r="BM112" s="15" t="s">
        <v>377</v>
      </c>
    </row>
    <row r="113" spans="2:65" s="11" customFormat="1" ht="11.25">
      <c r="B113" s="170"/>
      <c r="D113" s="171" t="s">
        <v>173</v>
      </c>
      <c r="E113" s="172" t="s">
        <v>1</v>
      </c>
      <c r="F113" s="173" t="s">
        <v>378</v>
      </c>
      <c r="H113" s="174">
        <v>49.5</v>
      </c>
      <c r="I113" s="175"/>
      <c r="L113" s="170"/>
      <c r="M113" s="176"/>
      <c r="N113" s="177"/>
      <c r="O113" s="177"/>
      <c r="P113" s="177"/>
      <c r="Q113" s="177"/>
      <c r="R113" s="177"/>
      <c r="S113" s="177"/>
      <c r="T113" s="178"/>
      <c r="AT113" s="172" t="s">
        <v>173</v>
      </c>
      <c r="AU113" s="172" t="s">
        <v>82</v>
      </c>
      <c r="AV113" s="11" t="s">
        <v>82</v>
      </c>
      <c r="AW113" s="11" t="s">
        <v>34</v>
      </c>
      <c r="AX113" s="11" t="s">
        <v>21</v>
      </c>
      <c r="AY113" s="172" t="s">
        <v>158</v>
      </c>
    </row>
    <row r="114" spans="2:65" s="1" customFormat="1" ht="16.5" customHeight="1">
      <c r="B114" s="131"/>
      <c r="C114" s="159" t="s">
        <v>334</v>
      </c>
      <c r="D114" s="159" t="s">
        <v>161</v>
      </c>
      <c r="E114" s="160" t="s">
        <v>379</v>
      </c>
      <c r="F114" s="161" t="s">
        <v>380</v>
      </c>
      <c r="G114" s="162" t="s">
        <v>164</v>
      </c>
      <c r="H114" s="163">
        <v>49.5</v>
      </c>
      <c r="I114" s="164"/>
      <c r="J114" s="165">
        <f>ROUND(I114*H114,2)</f>
        <v>0</v>
      </c>
      <c r="K114" s="161" t="s">
        <v>171</v>
      </c>
      <c r="L114" s="31"/>
      <c r="M114" s="166" t="s">
        <v>1</v>
      </c>
      <c r="N114" s="167" t="s">
        <v>44</v>
      </c>
      <c r="O114" s="50"/>
      <c r="P114" s="168">
        <f>O114*H114</f>
        <v>0</v>
      </c>
      <c r="Q114" s="168">
        <v>0</v>
      </c>
      <c r="R114" s="168">
        <f>Q114*H114</f>
        <v>0</v>
      </c>
      <c r="S114" s="168">
        <v>0</v>
      </c>
      <c r="T114" s="169">
        <f>S114*H114</f>
        <v>0</v>
      </c>
      <c r="AR114" s="15" t="s">
        <v>166</v>
      </c>
      <c r="AT114" s="15" t="s">
        <v>161</v>
      </c>
      <c r="AU114" s="15" t="s">
        <v>82</v>
      </c>
      <c r="AY114" s="15" t="s">
        <v>158</v>
      </c>
      <c r="BE114" s="88">
        <f>IF(N114="základní",J114,0)</f>
        <v>0</v>
      </c>
      <c r="BF114" s="88">
        <f>IF(N114="snížená",J114,0)</f>
        <v>0</v>
      </c>
      <c r="BG114" s="88">
        <f>IF(N114="zákl. přenesená",J114,0)</f>
        <v>0</v>
      </c>
      <c r="BH114" s="88">
        <f>IF(N114="sníž. přenesená",J114,0)</f>
        <v>0</v>
      </c>
      <c r="BI114" s="88">
        <f>IF(N114="nulová",J114,0)</f>
        <v>0</v>
      </c>
      <c r="BJ114" s="15" t="s">
        <v>21</v>
      </c>
      <c r="BK114" s="88">
        <f>ROUND(I114*H114,2)</f>
        <v>0</v>
      </c>
      <c r="BL114" s="15" t="s">
        <v>166</v>
      </c>
      <c r="BM114" s="15" t="s">
        <v>381</v>
      </c>
    </row>
    <row r="115" spans="2:65" s="1" customFormat="1" ht="16.5" customHeight="1">
      <c r="B115" s="131"/>
      <c r="C115" s="159" t="s">
        <v>382</v>
      </c>
      <c r="D115" s="159" t="s">
        <v>161</v>
      </c>
      <c r="E115" s="160" t="s">
        <v>383</v>
      </c>
      <c r="F115" s="161" t="s">
        <v>384</v>
      </c>
      <c r="G115" s="162" t="s">
        <v>164</v>
      </c>
      <c r="H115" s="163">
        <v>12.58</v>
      </c>
      <c r="I115" s="164"/>
      <c r="J115" s="165">
        <f>ROUND(I115*H115,2)</f>
        <v>0</v>
      </c>
      <c r="K115" s="161" t="s">
        <v>171</v>
      </c>
      <c r="L115" s="31"/>
      <c r="M115" s="166" t="s">
        <v>1</v>
      </c>
      <c r="N115" s="167" t="s">
        <v>44</v>
      </c>
      <c r="O115" s="50"/>
      <c r="P115" s="168">
        <f>O115*H115</f>
        <v>0</v>
      </c>
      <c r="Q115" s="168">
        <v>6.9999999999999999E-4</v>
      </c>
      <c r="R115" s="168">
        <f>Q115*H115</f>
        <v>8.8059999999999996E-3</v>
      </c>
      <c r="S115" s="168">
        <v>0</v>
      </c>
      <c r="T115" s="169">
        <f>S115*H115</f>
        <v>0</v>
      </c>
      <c r="AR115" s="15" t="s">
        <v>166</v>
      </c>
      <c r="AT115" s="15" t="s">
        <v>161</v>
      </c>
      <c r="AU115" s="15" t="s">
        <v>82</v>
      </c>
      <c r="AY115" s="15" t="s">
        <v>158</v>
      </c>
      <c r="BE115" s="88">
        <f>IF(N115="základní",J115,0)</f>
        <v>0</v>
      </c>
      <c r="BF115" s="88">
        <f>IF(N115="snížená",J115,0)</f>
        <v>0</v>
      </c>
      <c r="BG115" s="88">
        <f>IF(N115="zákl. přenesená",J115,0)</f>
        <v>0</v>
      </c>
      <c r="BH115" s="88">
        <f>IF(N115="sníž. přenesená",J115,0)</f>
        <v>0</v>
      </c>
      <c r="BI115" s="88">
        <f>IF(N115="nulová",J115,0)</f>
        <v>0</v>
      </c>
      <c r="BJ115" s="15" t="s">
        <v>21</v>
      </c>
      <c r="BK115" s="88">
        <f>ROUND(I115*H115,2)</f>
        <v>0</v>
      </c>
      <c r="BL115" s="15" t="s">
        <v>166</v>
      </c>
      <c r="BM115" s="15" t="s">
        <v>385</v>
      </c>
    </row>
    <row r="116" spans="2:65" s="11" customFormat="1" ht="11.25">
      <c r="B116" s="170"/>
      <c r="D116" s="171" t="s">
        <v>173</v>
      </c>
      <c r="E116" s="172" t="s">
        <v>1</v>
      </c>
      <c r="F116" s="173" t="s">
        <v>386</v>
      </c>
      <c r="H116" s="174">
        <v>12.58</v>
      </c>
      <c r="I116" s="175"/>
      <c r="L116" s="170"/>
      <c r="M116" s="176"/>
      <c r="N116" s="177"/>
      <c r="O116" s="177"/>
      <c r="P116" s="177"/>
      <c r="Q116" s="177"/>
      <c r="R116" s="177"/>
      <c r="S116" s="177"/>
      <c r="T116" s="178"/>
      <c r="AT116" s="172" t="s">
        <v>173</v>
      </c>
      <c r="AU116" s="172" t="s">
        <v>82</v>
      </c>
      <c r="AV116" s="11" t="s">
        <v>82</v>
      </c>
      <c r="AW116" s="11" t="s">
        <v>34</v>
      </c>
      <c r="AX116" s="11" t="s">
        <v>21</v>
      </c>
      <c r="AY116" s="172" t="s">
        <v>158</v>
      </c>
    </row>
    <row r="117" spans="2:65" s="1" customFormat="1" ht="16.5" customHeight="1">
      <c r="B117" s="131"/>
      <c r="C117" s="159" t="s">
        <v>387</v>
      </c>
      <c r="D117" s="159" t="s">
        <v>161</v>
      </c>
      <c r="E117" s="160" t="s">
        <v>388</v>
      </c>
      <c r="F117" s="161" t="s">
        <v>389</v>
      </c>
      <c r="G117" s="162" t="s">
        <v>164</v>
      </c>
      <c r="H117" s="163">
        <v>12.58</v>
      </c>
      <c r="I117" s="164"/>
      <c r="J117" s="165">
        <f>ROUND(I117*H117,2)</f>
        <v>0</v>
      </c>
      <c r="K117" s="161" t="s">
        <v>171</v>
      </c>
      <c r="L117" s="31"/>
      <c r="M117" s="166" t="s">
        <v>1</v>
      </c>
      <c r="N117" s="167" t="s">
        <v>44</v>
      </c>
      <c r="O117" s="50"/>
      <c r="P117" s="168">
        <f>O117*H117</f>
        <v>0</v>
      </c>
      <c r="Q117" s="168">
        <v>0</v>
      </c>
      <c r="R117" s="168">
        <f>Q117*H117</f>
        <v>0</v>
      </c>
      <c r="S117" s="168">
        <v>0</v>
      </c>
      <c r="T117" s="169">
        <f>S117*H117</f>
        <v>0</v>
      </c>
      <c r="AR117" s="15" t="s">
        <v>166</v>
      </c>
      <c r="AT117" s="15" t="s">
        <v>161</v>
      </c>
      <c r="AU117" s="15" t="s">
        <v>82</v>
      </c>
      <c r="AY117" s="15" t="s">
        <v>158</v>
      </c>
      <c r="BE117" s="88">
        <f>IF(N117="základní",J117,0)</f>
        <v>0</v>
      </c>
      <c r="BF117" s="88">
        <f>IF(N117="snížená",J117,0)</f>
        <v>0</v>
      </c>
      <c r="BG117" s="88">
        <f>IF(N117="zákl. přenesená",J117,0)</f>
        <v>0</v>
      </c>
      <c r="BH117" s="88">
        <f>IF(N117="sníž. přenesená",J117,0)</f>
        <v>0</v>
      </c>
      <c r="BI117" s="88">
        <f>IF(N117="nulová",J117,0)</f>
        <v>0</v>
      </c>
      <c r="BJ117" s="15" t="s">
        <v>21</v>
      </c>
      <c r="BK117" s="88">
        <f>ROUND(I117*H117,2)</f>
        <v>0</v>
      </c>
      <c r="BL117" s="15" t="s">
        <v>166</v>
      </c>
      <c r="BM117" s="15" t="s">
        <v>390</v>
      </c>
    </row>
    <row r="118" spans="2:65" s="1" customFormat="1" ht="16.5" customHeight="1">
      <c r="B118" s="131"/>
      <c r="C118" s="159" t="s">
        <v>289</v>
      </c>
      <c r="D118" s="159" t="s">
        <v>161</v>
      </c>
      <c r="E118" s="160" t="s">
        <v>391</v>
      </c>
      <c r="F118" s="161" t="s">
        <v>392</v>
      </c>
      <c r="G118" s="162" t="s">
        <v>170</v>
      </c>
      <c r="H118" s="163">
        <v>14.647</v>
      </c>
      <c r="I118" s="164"/>
      <c r="J118" s="165">
        <f>ROUND(I118*H118,2)</f>
        <v>0</v>
      </c>
      <c r="K118" s="161" t="s">
        <v>171</v>
      </c>
      <c r="L118" s="31"/>
      <c r="M118" s="166" t="s">
        <v>1</v>
      </c>
      <c r="N118" s="167" t="s">
        <v>44</v>
      </c>
      <c r="O118" s="50"/>
      <c r="P118" s="168">
        <f>O118*H118</f>
        <v>0</v>
      </c>
      <c r="Q118" s="168">
        <v>0</v>
      </c>
      <c r="R118" s="168">
        <f>Q118*H118</f>
        <v>0</v>
      </c>
      <c r="S118" s="168">
        <v>0</v>
      </c>
      <c r="T118" s="169">
        <f>S118*H118</f>
        <v>0</v>
      </c>
      <c r="AR118" s="15" t="s">
        <v>166</v>
      </c>
      <c r="AT118" s="15" t="s">
        <v>161</v>
      </c>
      <c r="AU118" s="15" t="s">
        <v>82</v>
      </c>
      <c r="AY118" s="15" t="s">
        <v>158</v>
      </c>
      <c r="BE118" s="88">
        <f>IF(N118="základní",J118,0)</f>
        <v>0</v>
      </c>
      <c r="BF118" s="88">
        <f>IF(N118="snížená",J118,0)</f>
        <v>0</v>
      </c>
      <c r="BG118" s="88">
        <f>IF(N118="zákl. přenesená",J118,0)</f>
        <v>0</v>
      </c>
      <c r="BH118" s="88">
        <f>IF(N118="sníž. přenesená",J118,0)</f>
        <v>0</v>
      </c>
      <c r="BI118" s="88">
        <f>IF(N118="nulová",J118,0)</f>
        <v>0</v>
      </c>
      <c r="BJ118" s="15" t="s">
        <v>21</v>
      </c>
      <c r="BK118" s="88">
        <f>ROUND(I118*H118,2)</f>
        <v>0</v>
      </c>
      <c r="BL118" s="15" t="s">
        <v>166</v>
      </c>
      <c r="BM118" s="15" t="s">
        <v>393</v>
      </c>
    </row>
    <row r="119" spans="2:65" s="11" customFormat="1" ht="11.25">
      <c r="B119" s="170"/>
      <c r="D119" s="171" t="s">
        <v>173</v>
      </c>
      <c r="E119" s="172" t="s">
        <v>1</v>
      </c>
      <c r="F119" s="173" t="s">
        <v>394</v>
      </c>
      <c r="H119" s="174">
        <v>14.647</v>
      </c>
      <c r="I119" s="175"/>
      <c r="L119" s="170"/>
      <c r="M119" s="176"/>
      <c r="N119" s="177"/>
      <c r="O119" s="177"/>
      <c r="P119" s="177"/>
      <c r="Q119" s="177"/>
      <c r="R119" s="177"/>
      <c r="S119" s="177"/>
      <c r="T119" s="178"/>
      <c r="AT119" s="172" t="s">
        <v>173</v>
      </c>
      <c r="AU119" s="172" t="s">
        <v>82</v>
      </c>
      <c r="AV119" s="11" t="s">
        <v>82</v>
      </c>
      <c r="AW119" s="11" t="s">
        <v>34</v>
      </c>
      <c r="AX119" s="11" t="s">
        <v>21</v>
      </c>
      <c r="AY119" s="172" t="s">
        <v>158</v>
      </c>
    </row>
    <row r="120" spans="2:65" s="1" customFormat="1" ht="16.5" customHeight="1">
      <c r="B120" s="131"/>
      <c r="C120" s="159" t="s">
        <v>26</v>
      </c>
      <c r="D120" s="159" t="s">
        <v>161</v>
      </c>
      <c r="E120" s="160" t="s">
        <v>190</v>
      </c>
      <c r="F120" s="161" t="s">
        <v>191</v>
      </c>
      <c r="G120" s="162" t="s">
        <v>170</v>
      </c>
      <c r="H120" s="163">
        <v>8.74</v>
      </c>
      <c r="I120" s="164"/>
      <c r="J120" s="165">
        <f>ROUND(I120*H120,2)</f>
        <v>0</v>
      </c>
      <c r="K120" s="161" t="s">
        <v>204</v>
      </c>
      <c r="L120" s="31"/>
      <c r="M120" s="166" t="s">
        <v>1</v>
      </c>
      <c r="N120" s="167" t="s">
        <v>44</v>
      </c>
      <c r="O120" s="50"/>
      <c r="P120" s="168">
        <f>O120*H120</f>
        <v>0</v>
      </c>
      <c r="Q120" s="168">
        <v>0</v>
      </c>
      <c r="R120" s="168">
        <f>Q120*H120</f>
        <v>0</v>
      </c>
      <c r="S120" s="168">
        <v>0</v>
      </c>
      <c r="T120" s="169">
        <f>S120*H120</f>
        <v>0</v>
      </c>
      <c r="AR120" s="15" t="s">
        <v>166</v>
      </c>
      <c r="AT120" s="15" t="s">
        <v>161</v>
      </c>
      <c r="AU120" s="15" t="s">
        <v>82</v>
      </c>
      <c r="AY120" s="15" t="s">
        <v>158</v>
      </c>
      <c r="BE120" s="88">
        <f>IF(N120="základní",J120,0)</f>
        <v>0</v>
      </c>
      <c r="BF120" s="88">
        <f>IF(N120="snížená",J120,0)</f>
        <v>0</v>
      </c>
      <c r="BG120" s="88">
        <f>IF(N120="zákl. přenesená",J120,0)</f>
        <v>0</v>
      </c>
      <c r="BH120" s="88">
        <f>IF(N120="sníž. přenesená",J120,0)</f>
        <v>0</v>
      </c>
      <c r="BI120" s="88">
        <f>IF(N120="nulová",J120,0)</f>
        <v>0</v>
      </c>
      <c r="BJ120" s="15" t="s">
        <v>21</v>
      </c>
      <c r="BK120" s="88">
        <f>ROUND(I120*H120,2)</f>
        <v>0</v>
      </c>
      <c r="BL120" s="15" t="s">
        <v>166</v>
      </c>
      <c r="BM120" s="15" t="s">
        <v>395</v>
      </c>
    </row>
    <row r="121" spans="2:65" s="11" customFormat="1" ht="11.25">
      <c r="B121" s="170"/>
      <c r="D121" s="171" t="s">
        <v>173</v>
      </c>
      <c r="E121" s="172" t="s">
        <v>1</v>
      </c>
      <c r="F121" s="173" t="s">
        <v>396</v>
      </c>
      <c r="H121" s="174">
        <v>8.74</v>
      </c>
      <c r="I121" s="175"/>
      <c r="L121" s="170"/>
      <c r="M121" s="176"/>
      <c r="N121" s="177"/>
      <c r="O121" s="177"/>
      <c r="P121" s="177"/>
      <c r="Q121" s="177"/>
      <c r="R121" s="177"/>
      <c r="S121" s="177"/>
      <c r="T121" s="178"/>
      <c r="AT121" s="172" t="s">
        <v>173</v>
      </c>
      <c r="AU121" s="172" t="s">
        <v>82</v>
      </c>
      <c r="AV121" s="11" t="s">
        <v>82</v>
      </c>
      <c r="AW121" s="11" t="s">
        <v>34</v>
      </c>
      <c r="AX121" s="11" t="s">
        <v>21</v>
      </c>
      <c r="AY121" s="172" t="s">
        <v>158</v>
      </c>
    </row>
    <row r="122" spans="2:65" s="1" customFormat="1" ht="16.5" customHeight="1">
      <c r="B122" s="131"/>
      <c r="C122" s="159" t="s">
        <v>175</v>
      </c>
      <c r="D122" s="159" t="s">
        <v>161</v>
      </c>
      <c r="E122" s="160" t="s">
        <v>181</v>
      </c>
      <c r="F122" s="161" t="s">
        <v>182</v>
      </c>
      <c r="G122" s="162" t="s">
        <v>170</v>
      </c>
      <c r="H122" s="163">
        <v>78.66</v>
      </c>
      <c r="I122" s="164"/>
      <c r="J122" s="165">
        <f>ROUND(I122*H122,2)</f>
        <v>0</v>
      </c>
      <c r="K122" s="161" t="s">
        <v>204</v>
      </c>
      <c r="L122" s="31"/>
      <c r="M122" s="166" t="s">
        <v>1</v>
      </c>
      <c r="N122" s="167" t="s">
        <v>44</v>
      </c>
      <c r="O122" s="50"/>
      <c r="P122" s="168">
        <f>O122*H122</f>
        <v>0</v>
      </c>
      <c r="Q122" s="168">
        <v>0</v>
      </c>
      <c r="R122" s="168">
        <f>Q122*H122</f>
        <v>0</v>
      </c>
      <c r="S122" s="168">
        <v>0</v>
      </c>
      <c r="T122" s="169">
        <f>S122*H122</f>
        <v>0</v>
      </c>
      <c r="AR122" s="15" t="s">
        <v>166</v>
      </c>
      <c r="AT122" s="15" t="s">
        <v>161</v>
      </c>
      <c r="AU122" s="15" t="s">
        <v>82</v>
      </c>
      <c r="AY122" s="15" t="s">
        <v>158</v>
      </c>
      <c r="BE122" s="88">
        <f>IF(N122="základní",J122,0)</f>
        <v>0</v>
      </c>
      <c r="BF122" s="88">
        <f>IF(N122="snížená",J122,0)</f>
        <v>0</v>
      </c>
      <c r="BG122" s="88">
        <f>IF(N122="zákl. přenesená",J122,0)</f>
        <v>0</v>
      </c>
      <c r="BH122" s="88">
        <f>IF(N122="sníž. přenesená",J122,0)</f>
        <v>0</v>
      </c>
      <c r="BI122" s="88">
        <f>IF(N122="nulová",J122,0)</f>
        <v>0</v>
      </c>
      <c r="BJ122" s="15" t="s">
        <v>21</v>
      </c>
      <c r="BK122" s="88">
        <f>ROUND(I122*H122,2)</f>
        <v>0</v>
      </c>
      <c r="BL122" s="15" t="s">
        <v>166</v>
      </c>
      <c r="BM122" s="15" t="s">
        <v>397</v>
      </c>
    </row>
    <row r="123" spans="2:65" s="11" customFormat="1" ht="11.25">
      <c r="B123" s="170"/>
      <c r="D123" s="171" t="s">
        <v>173</v>
      </c>
      <c r="E123" s="172" t="s">
        <v>1</v>
      </c>
      <c r="F123" s="173" t="s">
        <v>398</v>
      </c>
      <c r="H123" s="174">
        <v>78.66</v>
      </c>
      <c r="I123" s="175"/>
      <c r="L123" s="170"/>
      <c r="M123" s="176"/>
      <c r="N123" s="177"/>
      <c r="O123" s="177"/>
      <c r="P123" s="177"/>
      <c r="Q123" s="177"/>
      <c r="R123" s="177"/>
      <c r="S123" s="177"/>
      <c r="T123" s="178"/>
      <c r="AT123" s="172" t="s">
        <v>173</v>
      </c>
      <c r="AU123" s="172" t="s">
        <v>82</v>
      </c>
      <c r="AV123" s="11" t="s">
        <v>82</v>
      </c>
      <c r="AW123" s="11" t="s">
        <v>34</v>
      </c>
      <c r="AX123" s="11" t="s">
        <v>21</v>
      </c>
      <c r="AY123" s="172" t="s">
        <v>158</v>
      </c>
    </row>
    <row r="124" spans="2:65" s="1" customFormat="1" ht="16.5" customHeight="1">
      <c r="B124" s="131"/>
      <c r="C124" s="159" t="s">
        <v>399</v>
      </c>
      <c r="D124" s="159" t="s">
        <v>161</v>
      </c>
      <c r="E124" s="160" t="s">
        <v>400</v>
      </c>
      <c r="F124" s="161" t="s">
        <v>401</v>
      </c>
      <c r="G124" s="162" t="s">
        <v>170</v>
      </c>
      <c r="H124" s="163">
        <v>8.74</v>
      </c>
      <c r="I124" s="164"/>
      <c r="J124" s="165">
        <f>ROUND(I124*H124,2)</f>
        <v>0</v>
      </c>
      <c r="K124" s="161" t="s">
        <v>171</v>
      </c>
      <c r="L124" s="31"/>
      <c r="M124" s="166" t="s">
        <v>1</v>
      </c>
      <c r="N124" s="167" t="s">
        <v>44</v>
      </c>
      <c r="O124" s="50"/>
      <c r="P124" s="168">
        <f>O124*H124</f>
        <v>0</v>
      </c>
      <c r="Q124" s="168">
        <v>0</v>
      </c>
      <c r="R124" s="168">
        <f>Q124*H124</f>
        <v>0</v>
      </c>
      <c r="S124" s="168">
        <v>0</v>
      </c>
      <c r="T124" s="169">
        <f>S124*H124</f>
        <v>0</v>
      </c>
      <c r="AR124" s="15" t="s">
        <v>166</v>
      </c>
      <c r="AT124" s="15" t="s">
        <v>161</v>
      </c>
      <c r="AU124" s="15" t="s">
        <v>82</v>
      </c>
      <c r="AY124" s="15" t="s">
        <v>158</v>
      </c>
      <c r="BE124" s="88">
        <f>IF(N124="základní",J124,0)</f>
        <v>0</v>
      </c>
      <c r="BF124" s="88">
        <f>IF(N124="snížená",J124,0)</f>
        <v>0</v>
      </c>
      <c r="BG124" s="88">
        <f>IF(N124="zákl. přenesená",J124,0)</f>
        <v>0</v>
      </c>
      <c r="BH124" s="88">
        <f>IF(N124="sníž. přenesená",J124,0)</f>
        <v>0</v>
      </c>
      <c r="BI124" s="88">
        <f>IF(N124="nulová",J124,0)</f>
        <v>0</v>
      </c>
      <c r="BJ124" s="15" t="s">
        <v>21</v>
      </c>
      <c r="BK124" s="88">
        <f>ROUND(I124*H124,2)</f>
        <v>0</v>
      </c>
      <c r="BL124" s="15" t="s">
        <v>166</v>
      </c>
      <c r="BM124" s="15" t="s">
        <v>402</v>
      </c>
    </row>
    <row r="125" spans="2:65" s="1" customFormat="1" ht="16.5" customHeight="1">
      <c r="B125" s="131"/>
      <c r="C125" s="159" t="s">
        <v>403</v>
      </c>
      <c r="D125" s="159" t="s">
        <v>161</v>
      </c>
      <c r="E125" s="160" t="s">
        <v>186</v>
      </c>
      <c r="F125" s="161" t="s">
        <v>187</v>
      </c>
      <c r="G125" s="162" t="s">
        <v>170</v>
      </c>
      <c r="H125" s="163">
        <v>8.74</v>
      </c>
      <c r="I125" s="164"/>
      <c r="J125" s="165">
        <f>ROUND(I125*H125,2)</f>
        <v>0</v>
      </c>
      <c r="K125" s="161" t="s">
        <v>171</v>
      </c>
      <c r="L125" s="31"/>
      <c r="M125" s="166" t="s">
        <v>1</v>
      </c>
      <c r="N125" s="167" t="s">
        <v>44</v>
      </c>
      <c r="O125" s="50"/>
      <c r="P125" s="168">
        <f>O125*H125</f>
        <v>0</v>
      </c>
      <c r="Q125" s="168">
        <v>0</v>
      </c>
      <c r="R125" s="168">
        <f>Q125*H125</f>
        <v>0</v>
      </c>
      <c r="S125" s="168">
        <v>0</v>
      </c>
      <c r="T125" s="169">
        <f>S125*H125</f>
        <v>0</v>
      </c>
      <c r="AR125" s="15" t="s">
        <v>166</v>
      </c>
      <c r="AT125" s="15" t="s">
        <v>161</v>
      </c>
      <c r="AU125" s="15" t="s">
        <v>82</v>
      </c>
      <c r="AY125" s="15" t="s">
        <v>158</v>
      </c>
      <c r="BE125" s="88">
        <f>IF(N125="základní",J125,0)</f>
        <v>0</v>
      </c>
      <c r="BF125" s="88">
        <f>IF(N125="snížená",J125,0)</f>
        <v>0</v>
      </c>
      <c r="BG125" s="88">
        <f>IF(N125="zákl. přenesená",J125,0)</f>
        <v>0</v>
      </c>
      <c r="BH125" s="88">
        <f>IF(N125="sníž. přenesená",J125,0)</f>
        <v>0</v>
      </c>
      <c r="BI125" s="88">
        <f>IF(N125="nulová",J125,0)</f>
        <v>0</v>
      </c>
      <c r="BJ125" s="15" t="s">
        <v>21</v>
      </c>
      <c r="BK125" s="88">
        <f>ROUND(I125*H125,2)</f>
        <v>0</v>
      </c>
      <c r="BL125" s="15" t="s">
        <v>166</v>
      </c>
      <c r="BM125" s="15" t="s">
        <v>404</v>
      </c>
    </row>
    <row r="126" spans="2:65" s="1" customFormat="1" ht="16.5" customHeight="1">
      <c r="B126" s="131"/>
      <c r="C126" s="159" t="s">
        <v>405</v>
      </c>
      <c r="D126" s="159" t="s">
        <v>161</v>
      </c>
      <c r="E126" s="160" t="s">
        <v>193</v>
      </c>
      <c r="F126" s="161" t="s">
        <v>194</v>
      </c>
      <c r="G126" s="162" t="s">
        <v>195</v>
      </c>
      <c r="H126" s="163">
        <v>14.596</v>
      </c>
      <c r="I126" s="164"/>
      <c r="J126" s="165">
        <f>ROUND(I126*H126,2)</f>
        <v>0</v>
      </c>
      <c r="K126" s="161" t="s">
        <v>171</v>
      </c>
      <c r="L126" s="31"/>
      <c r="M126" s="166" t="s">
        <v>1</v>
      </c>
      <c r="N126" s="167" t="s">
        <v>44</v>
      </c>
      <c r="O126" s="50"/>
      <c r="P126" s="168">
        <f>O126*H126</f>
        <v>0</v>
      </c>
      <c r="Q126" s="168">
        <v>0</v>
      </c>
      <c r="R126" s="168">
        <f>Q126*H126</f>
        <v>0</v>
      </c>
      <c r="S126" s="168">
        <v>0</v>
      </c>
      <c r="T126" s="169">
        <f>S126*H126</f>
        <v>0</v>
      </c>
      <c r="AR126" s="15" t="s">
        <v>166</v>
      </c>
      <c r="AT126" s="15" t="s">
        <v>161</v>
      </c>
      <c r="AU126" s="15" t="s">
        <v>82</v>
      </c>
      <c r="AY126" s="15" t="s">
        <v>158</v>
      </c>
      <c r="BE126" s="88">
        <f>IF(N126="základní",J126,0)</f>
        <v>0</v>
      </c>
      <c r="BF126" s="88">
        <f>IF(N126="snížená",J126,0)</f>
        <v>0</v>
      </c>
      <c r="BG126" s="88">
        <f>IF(N126="zákl. přenesená",J126,0)</f>
        <v>0</v>
      </c>
      <c r="BH126" s="88">
        <f>IF(N126="sníž. přenesená",J126,0)</f>
        <v>0</v>
      </c>
      <c r="BI126" s="88">
        <f>IF(N126="nulová",J126,0)</f>
        <v>0</v>
      </c>
      <c r="BJ126" s="15" t="s">
        <v>21</v>
      </c>
      <c r="BK126" s="88">
        <f>ROUND(I126*H126,2)</f>
        <v>0</v>
      </c>
      <c r="BL126" s="15" t="s">
        <v>166</v>
      </c>
      <c r="BM126" s="15" t="s">
        <v>406</v>
      </c>
    </row>
    <row r="127" spans="2:65" s="11" customFormat="1" ht="11.25">
      <c r="B127" s="170"/>
      <c r="D127" s="171" t="s">
        <v>173</v>
      </c>
      <c r="E127" s="172" t="s">
        <v>1</v>
      </c>
      <c r="F127" s="173" t="s">
        <v>407</v>
      </c>
      <c r="H127" s="174">
        <v>14.596</v>
      </c>
      <c r="I127" s="175"/>
      <c r="L127" s="170"/>
      <c r="M127" s="176"/>
      <c r="N127" s="177"/>
      <c r="O127" s="177"/>
      <c r="P127" s="177"/>
      <c r="Q127" s="177"/>
      <c r="R127" s="177"/>
      <c r="S127" s="177"/>
      <c r="T127" s="178"/>
      <c r="AT127" s="172" t="s">
        <v>173</v>
      </c>
      <c r="AU127" s="172" t="s">
        <v>82</v>
      </c>
      <c r="AV127" s="11" t="s">
        <v>82</v>
      </c>
      <c r="AW127" s="11" t="s">
        <v>34</v>
      </c>
      <c r="AX127" s="11" t="s">
        <v>21</v>
      </c>
      <c r="AY127" s="172" t="s">
        <v>158</v>
      </c>
    </row>
    <row r="128" spans="2:65" s="1" customFormat="1" ht="16.5" customHeight="1">
      <c r="B128" s="131"/>
      <c r="C128" s="159" t="s">
        <v>189</v>
      </c>
      <c r="D128" s="159" t="s">
        <v>161</v>
      </c>
      <c r="E128" s="160" t="s">
        <v>408</v>
      </c>
      <c r="F128" s="161" t="s">
        <v>409</v>
      </c>
      <c r="G128" s="162" t="s">
        <v>170</v>
      </c>
      <c r="H128" s="163">
        <v>21.584</v>
      </c>
      <c r="I128" s="164"/>
      <c r="J128" s="165">
        <f>ROUND(I128*H128,2)</f>
        <v>0</v>
      </c>
      <c r="K128" s="161" t="s">
        <v>171</v>
      </c>
      <c r="L128" s="31"/>
      <c r="M128" s="166" t="s">
        <v>1</v>
      </c>
      <c r="N128" s="167" t="s">
        <v>44</v>
      </c>
      <c r="O128" s="50"/>
      <c r="P128" s="168">
        <f>O128*H128</f>
        <v>0</v>
      </c>
      <c r="Q128" s="168">
        <v>0</v>
      </c>
      <c r="R128" s="168">
        <f>Q128*H128</f>
        <v>0</v>
      </c>
      <c r="S128" s="168">
        <v>0</v>
      </c>
      <c r="T128" s="169">
        <f>S128*H128</f>
        <v>0</v>
      </c>
      <c r="AR128" s="15" t="s">
        <v>166</v>
      </c>
      <c r="AT128" s="15" t="s">
        <v>161</v>
      </c>
      <c r="AU128" s="15" t="s">
        <v>82</v>
      </c>
      <c r="AY128" s="15" t="s">
        <v>158</v>
      </c>
      <c r="BE128" s="88">
        <f>IF(N128="základní",J128,0)</f>
        <v>0</v>
      </c>
      <c r="BF128" s="88">
        <f>IF(N128="snížená",J128,0)</f>
        <v>0</v>
      </c>
      <c r="BG128" s="88">
        <f>IF(N128="zákl. přenesená",J128,0)</f>
        <v>0</v>
      </c>
      <c r="BH128" s="88">
        <f>IF(N128="sníž. přenesená",J128,0)</f>
        <v>0</v>
      </c>
      <c r="BI128" s="88">
        <f>IF(N128="nulová",J128,0)</f>
        <v>0</v>
      </c>
      <c r="BJ128" s="15" t="s">
        <v>21</v>
      </c>
      <c r="BK128" s="88">
        <f>ROUND(I128*H128,2)</f>
        <v>0</v>
      </c>
      <c r="BL128" s="15" t="s">
        <v>166</v>
      </c>
      <c r="BM128" s="15" t="s">
        <v>410</v>
      </c>
    </row>
    <row r="129" spans="2:65" s="11" customFormat="1" ht="11.25">
      <c r="B129" s="170"/>
      <c r="D129" s="171" t="s">
        <v>173</v>
      </c>
      <c r="E129" s="172" t="s">
        <v>1</v>
      </c>
      <c r="F129" s="173" t="s">
        <v>354</v>
      </c>
      <c r="H129" s="174">
        <v>30.324000000000002</v>
      </c>
      <c r="I129" s="175"/>
      <c r="L129" s="170"/>
      <c r="M129" s="176"/>
      <c r="N129" s="177"/>
      <c r="O129" s="177"/>
      <c r="P129" s="177"/>
      <c r="Q129" s="177"/>
      <c r="R129" s="177"/>
      <c r="S129" s="177"/>
      <c r="T129" s="178"/>
      <c r="AT129" s="172" t="s">
        <v>173</v>
      </c>
      <c r="AU129" s="172" t="s">
        <v>82</v>
      </c>
      <c r="AV129" s="11" t="s">
        <v>82</v>
      </c>
      <c r="AW129" s="11" t="s">
        <v>34</v>
      </c>
      <c r="AX129" s="11" t="s">
        <v>73</v>
      </c>
      <c r="AY129" s="172" t="s">
        <v>158</v>
      </c>
    </row>
    <row r="130" spans="2:65" s="12" customFormat="1" ht="11.25">
      <c r="B130" s="184"/>
      <c r="D130" s="171" t="s">
        <v>173</v>
      </c>
      <c r="E130" s="185" t="s">
        <v>1</v>
      </c>
      <c r="F130" s="186" t="s">
        <v>411</v>
      </c>
      <c r="H130" s="185" t="s">
        <v>1</v>
      </c>
      <c r="I130" s="187"/>
      <c r="L130" s="184"/>
      <c r="M130" s="188"/>
      <c r="N130" s="189"/>
      <c r="O130" s="189"/>
      <c r="P130" s="189"/>
      <c r="Q130" s="189"/>
      <c r="R130" s="189"/>
      <c r="S130" s="189"/>
      <c r="T130" s="190"/>
      <c r="AT130" s="185" t="s">
        <v>173</v>
      </c>
      <c r="AU130" s="185" t="s">
        <v>82</v>
      </c>
      <c r="AV130" s="12" t="s">
        <v>21</v>
      </c>
      <c r="AW130" s="12" t="s">
        <v>34</v>
      </c>
      <c r="AX130" s="12" t="s">
        <v>73</v>
      </c>
      <c r="AY130" s="185" t="s">
        <v>158</v>
      </c>
    </row>
    <row r="131" spans="2:65" s="12" customFormat="1" ht="11.25">
      <c r="B131" s="184"/>
      <c r="D131" s="171" t="s">
        <v>173</v>
      </c>
      <c r="E131" s="185" t="s">
        <v>1</v>
      </c>
      <c r="F131" s="186" t="s">
        <v>412</v>
      </c>
      <c r="H131" s="185" t="s">
        <v>1</v>
      </c>
      <c r="I131" s="187"/>
      <c r="L131" s="184"/>
      <c r="M131" s="188"/>
      <c r="N131" s="189"/>
      <c r="O131" s="189"/>
      <c r="P131" s="189"/>
      <c r="Q131" s="189"/>
      <c r="R131" s="189"/>
      <c r="S131" s="189"/>
      <c r="T131" s="190"/>
      <c r="AT131" s="185" t="s">
        <v>173</v>
      </c>
      <c r="AU131" s="185" t="s">
        <v>82</v>
      </c>
      <c r="AV131" s="12" t="s">
        <v>21</v>
      </c>
      <c r="AW131" s="12" t="s">
        <v>34</v>
      </c>
      <c r="AX131" s="12" t="s">
        <v>73</v>
      </c>
      <c r="AY131" s="185" t="s">
        <v>158</v>
      </c>
    </row>
    <row r="132" spans="2:65" s="11" customFormat="1" ht="11.25">
      <c r="B132" s="170"/>
      <c r="D132" s="171" t="s">
        <v>173</v>
      </c>
      <c r="E132" s="172" t="s">
        <v>1</v>
      </c>
      <c r="F132" s="173" t="s">
        <v>413</v>
      </c>
      <c r="H132" s="174">
        <v>-6.27</v>
      </c>
      <c r="I132" s="175"/>
      <c r="L132" s="170"/>
      <c r="M132" s="176"/>
      <c r="N132" s="177"/>
      <c r="O132" s="177"/>
      <c r="P132" s="177"/>
      <c r="Q132" s="177"/>
      <c r="R132" s="177"/>
      <c r="S132" s="177"/>
      <c r="T132" s="178"/>
      <c r="AT132" s="172" t="s">
        <v>173</v>
      </c>
      <c r="AU132" s="172" t="s">
        <v>82</v>
      </c>
      <c r="AV132" s="11" t="s">
        <v>82</v>
      </c>
      <c r="AW132" s="11" t="s">
        <v>34</v>
      </c>
      <c r="AX132" s="11" t="s">
        <v>73</v>
      </c>
      <c r="AY132" s="172" t="s">
        <v>158</v>
      </c>
    </row>
    <row r="133" spans="2:65" s="12" customFormat="1" ht="11.25">
      <c r="B133" s="184"/>
      <c r="D133" s="171" t="s">
        <v>173</v>
      </c>
      <c r="E133" s="185" t="s">
        <v>1</v>
      </c>
      <c r="F133" s="186" t="s">
        <v>414</v>
      </c>
      <c r="H133" s="185" t="s">
        <v>1</v>
      </c>
      <c r="I133" s="187"/>
      <c r="L133" s="184"/>
      <c r="M133" s="188"/>
      <c r="N133" s="189"/>
      <c r="O133" s="189"/>
      <c r="P133" s="189"/>
      <c r="Q133" s="189"/>
      <c r="R133" s="189"/>
      <c r="S133" s="189"/>
      <c r="T133" s="190"/>
      <c r="AT133" s="185" t="s">
        <v>173</v>
      </c>
      <c r="AU133" s="185" t="s">
        <v>82</v>
      </c>
      <c r="AV133" s="12" t="s">
        <v>21</v>
      </c>
      <c r="AW133" s="12" t="s">
        <v>34</v>
      </c>
      <c r="AX133" s="12" t="s">
        <v>73</v>
      </c>
      <c r="AY133" s="185" t="s">
        <v>158</v>
      </c>
    </row>
    <row r="134" spans="2:65" s="11" customFormat="1" ht="11.25">
      <c r="B134" s="170"/>
      <c r="D134" s="171" t="s">
        <v>173</v>
      </c>
      <c r="E134" s="172" t="s">
        <v>1</v>
      </c>
      <c r="F134" s="173" t="s">
        <v>415</v>
      </c>
      <c r="H134" s="174">
        <v>-1.62</v>
      </c>
      <c r="I134" s="175"/>
      <c r="L134" s="170"/>
      <c r="M134" s="176"/>
      <c r="N134" s="177"/>
      <c r="O134" s="177"/>
      <c r="P134" s="177"/>
      <c r="Q134" s="177"/>
      <c r="R134" s="177"/>
      <c r="S134" s="177"/>
      <c r="T134" s="178"/>
      <c r="AT134" s="172" t="s">
        <v>173</v>
      </c>
      <c r="AU134" s="172" t="s">
        <v>82</v>
      </c>
      <c r="AV134" s="11" t="s">
        <v>82</v>
      </c>
      <c r="AW134" s="11" t="s">
        <v>34</v>
      </c>
      <c r="AX134" s="11" t="s">
        <v>73</v>
      </c>
      <c r="AY134" s="172" t="s">
        <v>158</v>
      </c>
    </row>
    <row r="135" spans="2:65" s="12" customFormat="1" ht="11.25">
      <c r="B135" s="184"/>
      <c r="D135" s="171" t="s">
        <v>173</v>
      </c>
      <c r="E135" s="185" t="s">
        <v>1</v>
      </c>
      <c r="F135" s="186" t="s">
        <v>416</v>
      </c>
      <c r="H135" s="185" t="s">
        <v>1</v>
      </c>
      <c r="I135" s="187"/>
      <c r="L135" s="184"/>
      <c r="M135" s="188"/>
      <c r="N135" s="189"/>
      <c r="O135" s="189"/>
      <c r="P135" s="189"/>
      <c r="Q135" s="189"/>
      <c r="R135" s="189"/>
      <c r="S135" s="189"/>
      <c r="T135" s="190"/>
      <c r="AT135" s="185" t="s">
        <v>173</v>
      </c>
      <c r="AU135" s="185" t="s">
        <v>82</v>
      </c>
      <c r="AV135" s="12" t="s">
        <v>21</v>
      </c>
      <c r="AW135" s="12" t="s">
        <v>34</v>
      </c>
      <c r="AX135" s="12" t="s">
        <v>73</v>
      </c>
      <c r="AY135" s="185" t="s">
        <v>158</v>
      </c>
    </row>
    <row r="136" spans="2:65" s="11" customFormat="1" ht="11.25">
      <c r="B136" s="170"/>
      <c r="D136" s="171" t="s">
        <v>173</v>
      </c>
      <c r="E136" s="172" t="s">
        <v>1</v>
      </c>
      <c r="F136" s="173" t="s">
        <v>417</v>
      </c>
      <c r="H136" s="174">
        <v>-0.85</v>
      </c>
      <c r="I136" s="175"/>
      <c r="L136" s="170"/>
      <c r="M136" s="176"/>
      <c r="N136" s="177"/>
      <c r="O136" s="177"/>
      <c r="P136" s="177"/>
      <c r="Q136" s="177"/>
      <c r="R136" s="177"/>
      <c r="S136" s="177"/>
      <c r="T136" s="178"/>
      <c r="AT136" s="172" t="s">
        <v>173</v>
      </c>
      <c r="AU136" s="172" t="s">
        <v>82</v>
      </c>
      <c r="AV136" s="11" t="s">
        <v>82</v>
      </c>
      <c r="AW136" s="11" t="s">
        <v>34</v>
      </c>
      <c r="AX136" s="11" t="s">
        <v>73</v>
      </c>
      <c r="AY136" s="172" t="s">
        <v>158</v>
      </c>
    </row>
    <row r="137" spans="2:65" s="13" customFormat="1" ht="11.25">
      <c r="B137" s="201"/>
      <c r="D137" s="171" t="s">
        <v>173</v>
      </c>
      <c r="E137" s="202" t="s">
        <v>1</v>
      </c>
      <c r="F137" s="203" t="s">
        <v>298</v>
      </c>
      <c r="H137" s="204">
        <v>21.584</v>
      </c>
      <c r="I137" s="205"/>
      <c r="L137" s="201"/>
      <c r="M137" s="206"/>
      <c r="N137" s="207"/>
      <c r="O137" s="207"/>
      <c r="P137" s="207"/>
      <c r="Q137" s="207"/>
      <c r="R137" s="207"/>
      <c r="S137" s="207"/>
      <c r="T137" s="208"/>
      <c r="AT137" s="202" t="s">
        <v>173</v>
      </c>
      <c r="AU137" s="202" t="s">
        <v>82</v>
      </c>
      <c r="AV137" s="13" t="s">
        <v>166</v>
      </c>
      <c r="AW137" s="13" t="s">
        <v>34</v>
      </c>
      <c r="AX137" s="13" t="s">
        <v>21</v>
      </c>
      <c r="AY137" s="202" t="s">
        <v>158</v>
      </c>
    </row>
    <row r="138" spans="2:65" s="1" customFormat="1" ht="16.5" customHeight="1">
      <c r="B138" s="131"/>
      <c r="C138" s="159" t="s">
        <v>342</v>
      </c>
      <c r="D138" s="159" t="s">
        <v>161</v>
      </c>
      <c r="E138" s="160" t="s">
        <v>418</v>
      </c>
      <c r="F138" s="161" t="s">
        <v>419</v>
      </c>
      <c r="G138" s="162" t="s">
        <v>170</v>
      </c>
      <c r="H138" s="163">
        <v>4.7030000000000003</v>
      </c>
      <c r="I138" s="164"/>
      <c r="J138" s="165">
        <f>ROUND(I138*H138,2)</f>
        <v>0</v>
      </c>
      <c r="K138" s="161" t="s">
        <v>204</v>
      </c>
      <c r="L138" s="31"/>
      <c r="M138" s="166" t="s">
        <v>1</v>
      </c>
      <c r="N138" s="167" t="s">
        <v>44</v>
      </c>
      <c r="O138" s="50"/>
      <c r="P138" s="168">
        <f>O138*H138</f>
        <v>0</v>
      </c>
      <c r="Q138" s="168">
        <v>0</v>
      </c>
      <c r="R138" s="168">
        <f>Q138*H138</f>
        <v>0</v>
      </c>
      <c r="S138" s="168">
        <v>0</v>
      </c>
      <c r="T138" s="169">
        <f>S138*H138</f>
        <v>0</v>
      </c>
      <c r="AR138" s="15" t="s">
        <v>166</v>
      </c>
      <c r="AT138" s="15" t="s">
        <v>161</v>
      </c>
      <c r="AU138" s="15" t="s">
        <v>82</v>
      </c>
      <c r="AY138" s="15" t="s">
        <v>158</v>
      </c>
      <c r="BE138" s="88">
        <f>IF(N138="základní",J138,0)</f>
        <v>0</v>
      </c>
      <c r="BF138" s="88">
        <f>IF(N138="snížená",J138,0)</f>
        <v>0</v>
      </c>
      <c r="BG138" s="88">
        <f>IF(N138="zákl. přenesená",J138,0)</f>
        <v>0</v>
      </c>
      <c r="BH138" s="88">
        <f>IF(N138="sníž. přenesená",J138,0)</f>
        <v>0</v>
      </c>
      <c r="BI138" s="88">
        <f>IF(N138="nulová",J138,0)</f>
        <v>0</v>
      </c>
      <c r="BJ138" s="15" t="s">
        <v>21</v>
      </c>
      <c r="BK138" s="88">
        <f>ROUND(I138*H138,2)</f>
        <v>0</v>
      </c>
      <c r="BL138" s="15" t="s">
        <v>166</v>
      </c>
      <c r="BM138" s="15" t="s">
        <v>420</v>
      </c>
    </row>
    <row r="139" spans="2:65" s="11" customFormat="1" ht="11.25">
      <c r="B139" s="170"/>
      <c r="D139" s="171" t="s">
        <v>173</v>
      </c>
      <c r="E139" s="172" t="s">
        <v>1</v>
      </c>
      <c r="F139" s="173" t="s">
        <v>421</v>
      </c>
      <c r="H139" s="174">
        <v>4.7030000000000003</v>
      </c>
      <c r="I139" s="175"/>
      <c r="L139" s="170"/>
      <c r="M139" s="176"/>
      <c r="N139" s="177"/>
      <c r="O139" s="177"/>
      <c r="P139" s="177"/>
      <c r="Q139" s="177"/>
      <c r="R139" s="177"/>
      <c r="S139" s="177"/>
      <c r="T139" s="178"/>
      <c r="AT139" s="172" t="s">
        <v>173</v>
      </c>
      <c r="AU139" s="172" t="s">
        <v>82</v>
      </c>
      <c r="AV139" s="11" t="s">
        <v>82</v>
      </c>
      <c r="AW139" s="11" t="s">
        <v>34</v>
      </c>
      <c r="AX139" s="11" t="s">
        <v>21</v>
      </c>
      <c r="AY139" s="172" t="s">
        <v>158</v>
      </c>
    </row>
    <row r="140" spans="2:65" s="1" customFormat="1" ht="16.5" customHeight="1">
      <c r="B140" s="131"/>
      <c r="C140" s="191" t="s">
        <v>185</v>
      </c>
      <c r="D140" s="191" t="s">
        <v>286</v>
      </c>
      <c r="E140" s="192" t="s">
        <v>422</v>
      </c>
      <c r="F140" s="193" t="s">
        <v>423</v>
      </c>
      <c r="G140" s="194" t="s">
        <v>195</v>
      </c>
      <c r="H140" s="195">
        <v>9.4060000000000006</v>
      </c>
      <c r="I140" s="196"/>
      <c r="J140" s="197">
        <f>ROUND(I140*H140,2)</f>
        <v>0</v>
      </c>
      <c r="K140" s="193" t="s">
        <v>171</v>
      </c>
      <c r="L140" s="198"/>
      <c r="M140" s="199" t="s">
        <v>1</v>
      </c>
      <c r="N140" s="200" t="s">
        <v>44</v>
      </c>
      <c r="O140" s="50"/>
      <c r="P140" s="168">
        <f>O140*H140</f>
        <v>0</v>
      </c>
      <c r="Q140" s="168">
        <v>1</v>
      </c>
      <c r="R140" s="168">
        <f>Q140*H140</f>
        <v>9.4060000000000006</v>
      </c>
      <c r="S140" s="168">
        <v>0</v>
      </c>
      <c r="T140" s="169">
        <f>S140*H140</f>
        <v>0</v>
      </c>
      <c r="AR140" s="15" t="s">
        <v>289</v>
      </c>
      <c r="AT140" s="15" t="s">
        <v>286</v>
      </c>
      <c r="AU140" s="15" t="s">
        <v>82</v>
      </c>
      <c r="AY140" s="15" t="s">
        <v>158</v>
      </c>
      <c r="BE140" s="88">
        <f>IF(N140="základní",J140,0)</f>
        <v>0</v>
      </c>
      <c r="BF140" s="88">
        <f>IF(N140="snížená",J140,0)</f>
        <v>0</v>
      </c>
      <c r="BG140" s="88">
        <f>IF(N140="zákl. přenesená",J140,0)</f>
        <v>0</v>
      </c>
      <c r="BH140" s="88">
        <f>IF(N140="sníž. přenesená",J140,0)</f>
        <v>0</v>
      </c>
      <c r="BI140" s="88">
        <f>IF(N140="nulová",J140,0)</f>
        <v>0</v>
      </c>
      <c r="BJ140" s="15" t="s">
        <v>21</v>
      </c>
      <c r="BK140" s="88">
        <f>ROUND(I140*H140,2)</f>
        <v>0</v>
      </c>
      <c r="BL140" s="15" t="s">
        <v>166</v>
      </c>
      <c r="BM140" s="15" t="s">
        <v>424</v>
      </c>
    </row>
    <row r="141" spans="2:65" s="11" customFormat="1" ht="11.25">
      <c r="B141" s="170"/>
      <c r="D141" s="171" t="s">
        <v>173</v>
      </c>
      <c r="E141" s="172" t="s">
        <v>1</v>
      </c>
      <c r="F141" s="173" t="s">
        <v>425</v>
      </c>
      <c r="H141" s="174">
        <v>9.4060000000000006</v>
      </c>
      <c r="I141" s="175"/>
      <c r="L141" s="170"/>
      <c r="M141" s="176"/>
      <c r="N141" s="177"/>
      <c r="O141" s="177"/>
      <c r="P141" s="177"/>
      <c r="Q141" s="177"/>
      <c r="R141" s="177"/>
      <c r="S141" s="177"/>
      <c r="T141" s="178"/>
      <c r="AT141" s="172" t="s">
        <v>173</v>
      </c>
      <c r="AU141" s="172" t="s">
        <v>82</v>
      </c>
      <c r="AV141" s="11" t="s">
        <v>82</v>
      </c>
      <c r="AW141" s="11" t="s">
        <v>34</v>
      </c>
      <c r="AX141" s="11" t="s">
        <v>21</v>
      </c>
      <c r="AY141" s="172" t="s">
        <v>158</v>
      </c>
    </row>
    <row r="142" spans="2:65" s="10" customFormat="1" ht="22.9" customHeight="1">
      <c r="B142" s="146"/>
      <c r="D142" s="147" t="s">
        <v>72</v>
      </c>
      <c r="E142" s="157" t="s">
        <v>82</v>
      </c>
      <c r="F142" s="157" t="s">
        <v>426</v>
      </c>
      <c r="I142" s="149"/>
      <c r="J142" s="158">
        <f>BK142</f>
        <v>0</v>
      </c>
      <c r="L142" s="146"/>
      <c r="M142" s="151"/>
      <c r="N142" s="152"/>
      <c r="O142" s="152"/>
      <c r="P142" s="153">
        <f>SUM(P143:P150)</f>
        <v>0</v>
      </c>
      <c r="Q142" s="152"/>
      <c r="R142" s="153">
        <f>SUM(R143:R150)</f>
        <v>5.0295271999999995</v>
      </c>
      <c r="S142" s="152"/>
      <c r="T142" s="154">
        <f>SUM(T143:T150)</f>
        <v>0</v>
      </c>
      <c r="AR142" s="147" t="s">
        <v>21</v>
      </c>
      <c r="AT142" s="155" t="s">
        <v>72</v>
      </c>
      <c r="AU142" s="155" t="s">
        <v>21</v>
      </c>
      <c r="AY142" s="147" t="s">
        <v>158</v>
      </c>
      <c r="BK142" s="156">
        <f>SUM(BK143:BK150)</f>
        <v>0</v>
      </c>
    </row>
    <row r="143" spans="2:65" s="1" customFormat="1" ht="16.5" customHeight="1">
      <c r="B143" s="131"/>
      <c r="C143" s="159" t="s">
        <v>427</v>
      </c>
      <c r="D143" s="159" t="s">
        <v>161</v>
      </c>
      <c r="E143" s="160" t="s">
        <v>428</v>
      </c>
      <c r="F143" s="161" t="s">
        <v>429</v>
      </c>
      <c r="G143" s="162" t="s">
        <v>265</v>
      </c>
      <c r="H143" s="163">
        <v>16.5</v>
      </c>
      <c r="I143" s="164"/>
      <c r="J143" s="165">
        <f>ROUND(I143*H143,2)</f>
        <v>0</v>
      </c>
      <c r="K143" s="161" t="s">
        <v>171</v>
      </c>
      <c r="L143" s="31"/>
      <c r="M143" s="166" t="s">
        <v>1</v>
      </c>
      <c r="N143" s="167" t="s">
        <v>44</v>
      </c>
      <c r="O143" s="50"/>
      <c r="P143" s="168">
        <f>O143*H143</f>
        <v>0</v>
      </c>
      <c r="Q143" s="168">
        <v>0.23801</v>
      </c>
      <c r="R143" s="168">
        <f>Q143*H143</f>
        <v>3.927165</v>
      </c>
      <c r="S143" s="168">
        <v>0</v>
      </c>
      <c r="T143" s="169">
        <f>S143*H143</f>
        <v>0</v>
      </c>
      <c r="AR143" s="15" t="s">
        <v>166</v>
      </c>
      <c r="AT143" s="15" t="s">
        <v>161</v>
      </c>
      <c r="AU143" s="15" t="s">
        <v>82</v>
      </c>
      <c r="AY143" s="15" t="s">
        <v>158</v>
      </c>
      <c r="BE143" s="88">
        <f>IF(N143="základní",J143,0)</f>
        <v>0</v>
      </c>
      <c r="BF143" s="88">
        <f>IF(N143="snížená",J143,0)</f>
        <v>0</v>
      </c>
      <c r="BG143" s="88">
        <f>IF(N143="zákl. přenesená",J143,0)</f>
        <v>0</v>
      </c>
      <c r="BH143" s="88">
        <f>IF(N143="sníž. přenesená",J143,0)</f>
        <v>0</v>
      </c>
      <c r="BI143" s="88">
        <f>IF(N143="nulová",J143,0)</f>
        <v>0</v>
      </c>
      <c r="BJ143" s="15" t="s">
        <v>21</v>
      </c>
      <c r="BK143" s="88">
        <f>ROUND(I143*H143,2)</f>
        <v>0</v>
      </c>
      <c r="BL143" s="15" t="s">
        <v>166</v>
      </c>
      <c r="BM143" s="15" t="s">
        <v>430</v>
      </c>
    </row>
    <row r="144" spans="2:65" s="1" customFormat="1" ht="16.5" customHeight="1">
      <c r="B144" s="131"/>
      <c r="C144" s="159" t="s">
        <v>200</v>
      </c>
      <c r="D144" s="159" t="s">
        <v>161</v>
      </c>
      <c r="E144" s="160" t="s">
        <v>431</v>
      </c>
      <c r="F144" s="161" t="s">
        <v>432</v>
      </c>
      <c r="G144" s="162" t="s">
        <v>170</v>
      </c>
      <c r="H144" s="163">
        <v>0.51</v>
      </c>
      <c r="I144" s="164"/>
      <c r="J144" s="165">
        <f>ROUND(I144*H144,2)</f>
        <v>0</v>
      </c>
      <c r="K144" s="161" t="s">
        <v>204</v>
      </c>
      <c r="L144" s="31"/>
      <c r="M144" s="166" t="s">
        <v>1</v>
      </c>
      <c r="N144" s="167" t="s">
        <v>44</v>
      </c>
      <c r="O144" s="50"/>
      <c r="P144" s="168">
        <f>O144*H144</f>
        <v>0</v>
      </c>
      <c r="Q144" s="168">
        <v>2.16</v>
      </c>
      <c r="R144" s="168">
        <f>Q144*H144</f>
        <v>1.1016000000000001</v>
      </c>
      <c r="S144" s="168">
        <v>0</v>
      </c>
      <c r="T144" s="169">
        <f>S144*H144</f>
        <v>0</v>
      </c>
      <c r="AR144" s="15" t="s">
        <v>166</v>
      </c>
      <c r="AT144" s="15" t="s">
        <v>161</v>
      </c>
      <c r="AU144" s="15" t="s">
        <v>82</v>
      </c>
      <c r="AY144" s="15" t="s">
        <v>158</v>
      </c>
      <c r="BE144" s="88">
        <f>IF(N144="základní",J144,0)</f>
        <v>0</v>
      </c>
      <c r="BF144" s="88">
        <f>IF(N144="snížená",J144,0)</f>
        <v>0</v>
      </c>
      <c r="BG144" s="88">
        <f>IF(N144="zákl. přenesená",J144,0)</f>
        <v>0</v>
      </c>
      <c r="BH144" s="88">
        <f>IF(N144="sníž. přenesená",J144,0)</f>
        <v>0</v>
      </c>
      <c r="BI144" s="88">
        <f>IF(N144="nulová",J144,0)</f>
        <v>0</v>
      </c>
      <c r="BJ144" s="15" t="s">
        <v>21</v>
      </c>
      <c r="BK144" s="88">
        <f>ROUND(I144*H144,2)</f>
        <v>0</v>
      </c>
      <c r="BL144" s="15" t="s">
        <v>166</v>
      </c>
      <c r="BM144" s="15" t="s">
        <v>433</v>
      </c>
    </row>
    <row r="145" spans="2:65" s="11" customFormat="1" ht="11.25">
      <c r="B145" s="170"/>
      <c r="D145" s="171" t="s">
        <v>173</v>
      </c>
      <c r="E145" s="172" t="s">
        <v>1</v>
      </c>
      <c r="F145" s="173" t="s">
        <v>434</v>
      </c>
      <c r="H145" s="174">
        <v>0.51</v>
      </c>
      <c r="I145" s="175"/>
      <c r="L145" s="170"/>
      <c r="M145" s="176"/>
      <c r="N145" s="177"/>
      <c r="O145" s="177"/>
      <c r="P145" s="177"/>
      <c r="Q145" s="177"/>
      <c r="R145" s="177"/>
      <c r="S145" s="177"/>
      <c r="T145" s="178"/>
      <c r="AT145" s="172" t="s">
        <v>173</v>
      </c>
      <c r="AU145" s="172" t="s">
        <v>82</v>
      </c>
      <c r="AV145" s="11" t="s">
        <v>82</v>
      </c>
      <c r="AW145" s="11" t="s">
        <v>34</v>
      </c>
      <c r="AX145" s="11" t="s">
        <v>21</v>
      </c>
      <c r="AY145" s="172" t="s">
        <v>158</v>
      </c>
    </row>
    <row r="146" spans="2:65" s="1" customFormat="1" ht="16.5" customHeight="1">
      <c r="B146" s="131"/>
      <c r="C146" s="159" t="s">
        <v>435</v>
      </c>
      <c r="D146" s="159" t="s">
        <v>161</v>
      </c>
      <c r="E146" s="160" t="s">
        <v>436</v>
      </c>
      <c r="F146" s="161" t="s">
        <v>437</v>
      </c>
      <c r="G146" s="162" t="s">
        <v>170</v>
      </c>
      <c r="H146" s="163">
        <v>0.34</v>
      </c>
      <c r="I146" s="164"/>
      <c r="J146" s="165">
        <f>ROUND(I146*H146,2)</f>
        <v>0</v>
      </c>
      <c r="K146" s="161" t="s">
        <v>171</v>
      </c>
      <c r="L146" s="31"/>
      <c r="M146" s="166" t="s">
        <v>1</v>
      </c>
      <c r="N146" s="167" t="s">
        <v>44</v>
      </c>
      <c r="O146" s="50"/>
      <c r="P146" s="168">
        <f>O146*H146</f>
        <v>0</v>
      </c>
      <c r="Q146" s="168">
        <v>0</v>
      </c>
      <c r="R146" s="168">
        <f>Q146*H146</f>
        <v>0</v>
      </c>
      <c r="S146" s="168">
        <v>0</v>
      </c>
      <c r="T146" s="169">
        <f>S146*H146</f>
        <v>0</v>
      </c>
      <c r="AR146" s="15" t="s">
        <v>166</v>
      </c>
      <c r="AT146" s="15" t="s">
        <v>161</v>
      </c>
      <c r="AU146" s="15" t="s">
        <v>82</v>
      </c>
      <c r="AY146" s="15" t="s">
        <v>158</v>
      </c>
      <c r="BE146" s="88">
        <f>IF(N146="základní",J146,0)</f>
        <v>0</v>
      </c>
      <c r="BF146" s="88">
        <f>IF(N146="snížená",J146,0)</f>
        <v>0</v>
      </c>
      <c r="BG146" s="88">
        <f>IF(N146="zákl. přenesená",J146,0)</f>
        <v>0</v>
      </c>
      <c r="BH146" s="88">
        <f>IF(N146="sníž. přenesená",J146,0)</f>
        <v>0</v>
      </c>
      <c r="BI146" s="88">
        <f>IF(N146="nulová",J146,0)</f>
        <v>0</v>
      </c>
      <c r="BJ146" s="15" t="s">
        <v>21</v>
      </c>
      <c r="BK146" s="88">
        <f>ROUND(I146*H146,2)</f>
        <v>0</v>
      </c>
      <c r="BL146" s="15" t="s">
        <v>166</v>
      </c>
      <c r="BM146" s="15" t="s">
        <v>438</v>
      </c>
    </row>
    <row r="147" spans="2:65" s="11" customFormat="1" ht="11.25">
      <c r="B147" s="170"/>
      <c r="D147" s="171" t="s">
        <v>173</v>
      </c>
      <c r="E147" s="172" t="s">
        <v>1</v>
      </c>
      <c r="F147" s="173" t="s">
        <v>439</v>
      </c>
      <c r="H147" s="174">
        <v>0.34</v>
      </c>
      <c r="I147" s="175"/>
      <c r="L147" s="170"/>
      <c r="M147" s="176"/>
      <c r="N147" s="177"/>
      <c r="O147" s="177"/>
      <c r="P147" s="177"/>
      <c r="Q147" s="177"/>
      <c r="R147" s="177"/>
      <c r="S147" s="177"/>
      <c r="T147" s="178"/>
      <c r="AT147" s="172" t="s">
        <v>173</v>
      </c>
      <c r="AU147" s="172" t="s">
        <v>82</v>
      </c>
      <c r="AV147" s="11" t="s">
        <v>82</v>
      </c>
      <c r="AW147" s="11" t="s">
        <v>34</v>
      </c>
      <c r="AX147" s="11" t="s">
        <v>21</v>
      </c>
      <c r="AY147" s="172" t="s">
        <v>158</v>
      </c>
    </row>
    <row r="148" spans="2:65" s="1" customFormat="1" ht="16.5" customHeight="1">
      <c r="B148" s="131"/>
      <c r="C148" s="159" t="s">
        <v>440</v>
      </c>
      <c r="D148" s="159" t="s">
        <v>161</v>
      </c>
      <c r="E148" s="160" t="s">
        <v>441</v>
      </c>
      <c r="F148" s="161" t="s">
        <v>442</v>
      </c>
      <c r="G148" s="162" t="s">
        <v>164</v>
      </c>
      <c r="H148" s="163">
        <v>0.74</v>
      </c>
      <c r="I148" s="164"/>
      <c r="J148" s="165">
        <f>ROUND(I148*H148,2)</f>
        <v>0</v>
      </c>
      <c r="K148" s="161" t="s">
        <v>204</v>
      </c>
      <c r="L148" s="31"/>
      <c r="M148" s="166" t="s">
        <v>1</v>
      </c>
      <c r="N148" s="167" t="s">
        <v>44</v>
      </c>
      <c r="O148" s="50"/>
      <c r="P148" s="168">
        <f>O148*H148</f>
        <v>0</v>
      </c>
      <c r="Q148" s="168">
        <v>1.0300000000000001E-3</v>
      </c>
      <c r="R148" s="168">
        <f>Q148*H148</f>
        <v>7.622000000000001E-4</v>
      </c>
      <c r="S148" s="168">
        <v>0</v>
      </c>
      <c r="T148" s="169">
        <f>S148*H148</f>
        <v>0</v>
      </c>
      <c r="AR148" s="15" t="s">
        <v>166</v>
      </c>
      <c r="AT148" s="15" t="s">
        <v>161</v>
      </c>
      <c r="AU148" s="15" t="s">
        <v>82</v>
      </c>
      <c r="AY148" s="15" t="s">
        <v>158</v>
      </c>
      <c r="BE148" s="88">
        <f>IF(N148="základní",J148,0)</f>
        <v>0</v>
      </c>
      <c r="BF148" s="88">
        <f>IF(N148="snížená",J148,0)</f>
        <v>0</v>
      </c>
      <c r="BG148" s="88">
        <f>IF(N148="zákl. přenesená",J148,0)</f>
        <v>0</v>
      </c>
      <c r="BH148" s="88">
        <f>IF(N148="sníž. přenesená",J148,0)</f>
        <v>0</v>
      </c>
      <c r="BI148" s="88">
        <f>IF(N148="nulová",J148,0)</f>
        <v>0</v>
      </c>
      <c r="BJ148" s="15" t="s">
        <v>21</v>
      </c>
      <c r="BK148" s="88">
        <f>ROUND(I148*H148,2)</f>
        <v>0</v>
      </c>
      <c r="BL148" s="15" t="s">
        <v>166</v>
      </c>
      <c r="BM148" s="15" t="s">
        <v>443</v>
      </c>
    </row>
    <row r="149" spans="2:65" s="11" customFormat="1" ht="11.25">
      <c r="B149" s="170"/>
      <c r="D149" s="171" t="s">
        <v>173</v>
      </c>
      <c r="E149" s="172" t="s">
        <v>1</v>
      </c>
      <c r="F149" s="173" t="s">
        <v>444</v>
      </c>
      <c r="H149" s="174">
        <v>0.74</v>
      </c>
      <c r="I149" s="175"/>
      <c r="L149" s="170"/>
      <c r="M149" s="176"/>
      <c r="N149" s="177"/>
      <c r="O149" s="177"/>
      <c r="P149" s="177"/>
      <c r="Q149" s="177"/>
      <c r="R149" s="177"/>
      <c r="S149" s="177"/>
      <c r="T149" s="178"/>
      <c r="AT149" s="172" t="s">
        <v>173</v>
      </c>
      <c r="AU149" s="172" t="s">
        <v>82</v>
      </c>
      <c r="AV149" s="11" t="s">
        <v>82</v>
      </c>
      <c r="AW149" s="11" t="s">
        <v>34</v>
      </c>
      <c r="AX149" s="11" t="s">
        <v>21</v>
      </c>
      <c r="AY149" s="172" t="s">
        <v>158</v>
      </c>
    </row>
    <row r="150" spans="2:65" s="1" customFormat="1" ht="16.5" customHeight="1">
      <c r="B150" s="131"/>
      <c r="C150" s="159" t="s">
        <v>445</v>
      </c>
      <c r="D150" s="159" t="s">
        <v>161</v>
      </c>
      <c r="E150" s="160" t="s">
        <v>446</v>
      </c>
      <c r="F150" s="161" t="s">
        <v>447</v>
      </c>
      <c r="G150" s="162" t="s">
        <v>164</v>
      </c>
      <c r="H150" s="163">
        <v>0.74</v>
      </c>
      <c r="I150" s="164"/>
      <c r="J150" s="165">
        <f>ROUND(I150*H150,2)</f>
        <v>0</v>
      </c>
      <c r="K150" s="161" t="s">
        <v>204</v>
      </c>
      <c r="L150" s="31"/>
      <c r="M150" s="166" t="s">
        <v>1</v>
      </c>
      <c r="N150" s="167" t="s">
        <v>44</v>
      </c>
      <c r="O150" s="50"/>
      <c r="P150" s="168">
        <f>O150*H150</f>
        <v>0</v>
      </c>
      <c r="Q150" s="168">
        <v>0</v>
      </c>
      <c r="R150" s="168">
        <f>Q150*H150</f>
        <v>0</v>
      </c>
      <c r="S150" s="168">
        <v>0</v>
      </c>
      <c r="T150" s="169">
        <f>S150*H150</f>
        <v>0</v>
      </c>
      <c r="AR150" s="15" t="s">
        <v>166</v>
      </c>
      <c r="AT150" s="15" t="s">
        <v>161</v>
      </c>
      <c r="AU150" s="15" t="s">
        <v>82</v>
      </c>
      <c r="AY150" s="15" t="s">
        <v>158</v>
      </c>
      <c r="BE150" s="88">
        <f>IF(N150="základní",J150,0)</f>
        <v>0</v>
      </c>
      <c r="BF150" s="88">
        <f>IF(N150="snížená",J150,0)</f>
        <v>0</v>
      </c>
      <c r="BG150" s="88">
        <f>IF(N150="zákl. přenesená",J150,0)</f>
        <v>0</v>
      </c>
      <c r="BH150" s="88">
        <f>IF(N150="sníž. přenesená",J150,0)</f>
        <v>0</v>
      </c>
      <c r="BI150" s="88">
        <f>IF(N150="nulová",J150,0)</f>
        <v>0</v>
      </c>
      <c r="BJ150" s="15" t="s">
        <v>21</v>
      </c>
      <c r="BK150" s="88">
        <f>ROUND(I150*H150,2)</f>
        <v>0</v>
      </c>
      <c r="BL150" s="15" t="s">
        <v>166</v>
      </c>
      <c r="BM150" s="15" t="s">
        <v>448</v>
      </c>
    </row>
    <row r="151" spans="2:65" s="10" customFormat="1" ht="22.9" customHeight="1">
      <c r="B151" s="146"/>
      <c r="D151" s="147" t="s">
        <v>72</v>
      </c>
      <c r="E151" s="157" t="s">
        <v>166</v>
      </c>
      <c r="F151" s="157" t="s">
        <v>449</v>
      </c>
      <c r="I151" s="149"/>
      <c r="J151" s="158">
        <f>BK151</f>
        <v>0</v>
      </c>
      <c r="L151" s="146"/>
      <c r="M151" s="151"/>
      <c r="N151" s="152"/>
      <c r="O151" s="152"/>
      <c r="P151" s="153">
        <f>SUM(P152:P153)</f>
        <v>0</v>
      </c>
      <c r="Q151" s="152"/>
      <c r="R151" s="153">
        <f>SUM(R152:R153)</f>
        <v>0</v>
      </c>
      <c r="S151" s="152"/>
      <c r="T151" s="154">
        <f>SUM(T152:T153)</f>
        <v>0</v>
      </c>
      <c r="AR151" s="147" t="s">
        <v>21</v>
      </c>
      <c r="AT151" s="155" t="s">
        <v>72</v>
      </c>
      <c r="AU151" s="155" t="s">
        <v>21</v>
      </c>
      <c r="AY151" s="147" t="s">
        <v>158</v>
      </c>
      <c r="BK151" s="156">
        <f>SUM(BK152:BK153)</f>
        <v>0</v>
      </c>
    </row>
    <row r="152" spans="2:65" s="1" customFormat="1" ht="16.5" customHeight="1">
      <c r="B152" s="131"/>
      <c r="C152" s="159" t="s">
        <v>450</v>
      </c>
      <c r="D152" s="159" t="s">
        <v>161</v>
      </c>
      <c r="E152" s="160" t="s">
        <v>451</v>
      </c>
      <c r="F152" s="161" t="s">
        <v>452</v>
      </c>
      <c r="G152" s="162" t="s">
        <v>170</v>
      </c>
      <c r="H152" s="163">
        <v>1.5680000000000001</v>
      </c>
      <c r="I152" s="164"/>
      <c r="J152" s="165">
        <f>ROUND(I152*H152,2)</f>
        <v>0</v>
      </c>
      <c r="K152" s="161" t="s">
        <v>171</v>
      </c>
      <c r="L152" s="31"/>
      <c r="M152" s="166" t="s">
        <v>1</v>
      </c>
      <c r="N152" s="167" t="s">
        <v>44</v>
      </c>
      <c r="O152" s="50"/>
      <c r="P152" s="168">
        <f>O152*H152</f>
        <v>0</v>
      </c>
      <c r="Q152" s="168">
        <v>0</v>
      </c>
      <c r="R152" s="168">
        <f>Q152*H152</f>
        <v>0</v>
      </c>
      <c r="S152" s="168">
        <v>0</v>
      </c>
      <c r="T152" s="169">
        <f>S152*H152</f>
        <v>0</v>
      </c>
      <c r="AR152" s="15" t="s">
        <v>166</v>
      </c>
      <c r="AT152" s="15" t="s">
        <v>161</v>
      </c>
      <c r="AU152" s="15" t="s">
        <v>82</v>
      </c>
      <c r="AY152" s="15" t="s">
        <v>158</v>
      </c>
      <c r="BE152" s="88">
        <f>IF(N152="základní",J152,0)</f>
        <v>0</v>
      </c>
      <c r="BF152" s="88">
        <f>IF(N152="snížená",J152,0)</f>
        <v>0</v>
      </c>
      <c r="BG152" s="88">
        <f>IF(N152="zákl. přenesená",J152,0)</f>
        <v>0</v>
      </c>
      <c r="BH152" s="88">
        <f>IF(N152="sníž. přenesená",J152,0)</f>
        <v>0</v>
      </c>
      <c r="BI152" s="88">
        <f>IF(N152="nulová",J152,0)</f>
        <v>0</v>
      </c>
      <c r="BJ152" s="15" t="s">
        <v>21</v>
      </c>
      <c r="BK152" s="88">
        <f>ROUND(I152*H152,2)</f>
        <v>0</v>
      </c>
      <c r="BL152" s="15" t="s">
        <v>166</v>
      </c>
      <c r="BM152" s="15" t="s">
        <v>453</v>
      </c>
    </row>
    <row r="153" spans="2:65" s="11" customFormat="1" ht="11.25">
      <c r="B153" s="170"/>
      <c r="D153" s="171" t="s">
        <v>173</v>
      </c>
      <c r="E153" s="172" t="s">
        <v>1</v>
      </c>
      <c r="F153" s="173" t="s">
        <v>454</v>
      </c>
      <c r="H153" s="174">
        <v>1.5680000000000001</v>
      </c>
      <c r="I153" s="175"/>
      <c r="L153" s="170"/>
      <c r="M153" s="176"/>
      <c r="N153" s="177"/>
      <c r="O153" s="177"/>
      <c r="P153" s="177"/>
      <c r="Q153" s="177"/>
      <c r="R153" s="177"/>
      <c r="S153" s="177"/>
      <c r="T153" s="178"/>
      <c r="AT153" s="172" t="s">
        <v>173</v>
      </c>
      <c r="AU153" s="172" t="s">
        <v>82</v>
      </c>
      <c r="AV153" s="11" t="s">
        <v>82</v>
      </c>
      <c r="AW153" s="11" t="s">
        <v>34</v>
      </c>
      <c r="AX153" s="11" t="s">
        <v>21</v>
      </c>
      <c r="AY153" s="172" t="s">
        <v>158</v>
      </c>
    </row>
    <row r="154" spans="2:65" s="10" customFormat="1" ht="22.9" customHeight="1">
      <c r="B154" s="146"/>
      <c r="D154" s="147" t="s">
        <v>72</v>
      </c>
      <c r="E154" s="157" t="s">
        <v>289</v>
      </c>
      <c r="F154" s="157" t="s">
        <v>455</v>
      </c>
      <c r="I154" s="149"/>
      <c r="J154" s="158">
        <f>BK154</f>
        <v>0</v>
      </c>
      <c r="L154" s="146"/>
      <c r="M154" s="151"/>
      <c r="N154" s="152"/>
      <c r="O154" s="152"/>
      <c r="P154" s="153">
        <f>SUM(P155:P168)</f>
        <v>0</v>
      </c>
      <c r="Q154" s="152"/>
      <c r="R154" s="153">
        <f>SUM(R155:R168)</f>
        <v>2.4039099999999998</v>
      </c>
      <c r="S154" s="152"/>
      <c r="T154" s="154">
        <f>SUM(T155:T168)</f>
        <v>0</v>
      </c>
      <c r="AR154" s="147" t="s">
        <v>21</v>
      </c>
      <c r="AT154" s="155" t="s">
        <v>72</v>
      </c>
      <c r="AU154" s="155" t="s">
        <v>21</v>
      </c>
      <c r="AY154" s="147" t="s">
        <v>158</v>
      </c>
      <c r="BK154" s="156">
        <f>SUM(BK155:BK168)</f>
        <v>0</v>
      </c>
    </row>
    <row r="155" spans="2:65" s="1" customFormat="1" ht="16.5" customHeight="1">
      <c r="B155" s="131"/>
      <c r="C155" s="159" t="s">
        <v>456</v>
      </c>
      <c r="D155" s="159" t="s">
        <v>161</v>
      </c>
      <c r="E155" s="160" t="s">
        <v>457</v>
      </c>
      <c r="F155" s="161" t="s">
        <v>458</v>
      </c>
      <c r="G155" s="162" t="s">
        <v>232</v>
      </c>
      <c r="H155" s="163">
        <v>1</v>
      </c>
      <c r="I155" s="164"/>
      <c r="J155" s="165">
        <f t="shared" ref="J155:J168" si="5">ROUND(I155*H155,2)</f>
        <v>0</v>
      </c>
      <c r="K155" s="161" t="s">
        <v>171</v>
      </c>
      <c r="L155" s="31"/>
      <c r="M155" s="166" t="s">
        <v>1</v>
      </c>
      <c r="N155" s="167" t="s">
        <v>44</v>
      </c>
      <c r="O155" s="50"/>
      <c r="P155" s="168">
        <f t="shared" ref="P155:P168" si="6">O155*H155</f>
        <v>0</v>
      </c>
      <c r="Q155" s="168">
        <v>3.2200000000000002E-3</v>
      </c>
      <c r="R155" s="168">
        <f t="shared" ref="R155:R168" si="7">Q155*H155</f>
        <v>3.2200000000000002E-3</v>
      </c>
      <c r="S155" s="168">
        <v>0</v>
      </c>
      <c r="T155" s="169">
        <f t="shared" ref="T155:T168" si="8">S155*H155</f>
        <v>0</v>
      </c>
      <c r="AR155" s="15" t="s">
        <v>166</v>
      </c>
      <c r="AT155" s="15" t="s">
        <v>161</v>
      </c>
      <c r="AU155" s="15" t="s">
        <v>82</v>
      </c>
      <c r="AY155" s="15" t="s">
        <v>158</v>
      </c>
      <c r="BE155" s="88">
        <f t="shared" ref="BE155:BE168" si="9">IF(N155="základní",J155,0)</f>
        <v>0</v>
      </c>
      <c r="BF155" s="88">
        <f t="shared" ref="BF155:BF168" si="10">IF(N155="snížená",J155,0)</f>
        <v>0</v>
      </c>
      <c r="BG155" s="88">
        <f t="shared" ref="BG155:BG168" si="11">IF(N155="zákl. přenesená",J155,0)</f>
        <v>0</v>
      </c>
      <c r="BH155" s="88">
        <f t="shared" ref="BH155:BH168" si="12">IF(N155="sníž. přenesená",J155,0)</f>
        <v>0</v>
      </c>
      <c r="BI155" s="88">
        <f t="shared" ref="BI155:BI168" si="13">IF(N155="nulová",J155,0)</f>
        <v>0</v>
      </c>
      <c r="BJ155" s="15" t="s">
        <v>21</v>
      </c>
      <c r="BK155" s="88">
        <f t="shared" ref="BK155:BK168" si="14">ROUND(I155*H155,2)</f>
        <v>0</v>
      </c>
      <c r="BL155" s="15" t="s">
        <v>166</v>
      </c>
      <c r="BM155" s="15" t="s">
        <v>459</v>
      </c>
    </row>
    <row r="156" spans="2:65" s="1" customFormat="1" ht="16.5" customHeight="1">
      <c r="B156" s="131"/>
      <c r="C156" s="159" t="s">
        <v>212</v>
      </c>
      <c r="D156" s="159" t="s">
        <v>161</v>
      </c>
      <c r="E156" s="160" t="s">
        <v>460</v>
      </c>
      <c r="F156" s="161" t="s">
        <v>461</v>
      </c>
      <c r="G156" s="162" t="s">
        <v>265</v>
      </c>
      <c r="H156" s="163">
        <v>16.5</v>
      </c>
      <c r="I156" s="164"/>
      <c r="J156" s="165">
        <f t="shared" si="5"/>
        <v>0</v>
      </c>
      <c r="K156" s="161" t="s">
        <v>171</v>
      </c>
      <c r="L156" s="31"/>
      <c r="M156" s="166" t="s">
        <v>1</v>
      </c>
      <c r="N156" s="167" t="s">
        <v>44</v>
      </c>
      <c r="O156" s="50"/>
      <c r="P156" s="168">
        <f t="shared" si="6"/>
        <v>0</v>
      </c>
      <c r="Q156" s="168">
        <v>0</v>
      </c>
      <c r="R156" s="168">
        <f t="shared" si="7"/>
        <v>0</v>
      </c>
      <c r="S156" s="168">
        <v>0</v>
      </c>
      <c r="T156" s="169">
        <f t="shared" si="8"/>
        <v>0</v>
      </c>
      <c r="AR156" s="15" t="s">
        <v>166</v>
      </c>
      <c r="AT156" s="15" t="s">
        <v>161</v>
      </c>
      <c r="AU156" s="15" t="s">
        <v>82</v>
      </c>
      <c r="AY156" s="15" t="s">
        <v>158</v>
      </c>
      <c r="BE156" s="88">
        <f t="shared" si="9"/>
        <v>0</v>
      </c>
      <c r="BF156" s="88">
        <f t="shared" si="10"/>
        <v>0</v>
      </c>
      <c r="BG156" s="88">
        <f t="shared" si="11"/>
        <v>0</v>
      </c>
      <c r="BH156" s="88">
        <f t="shared" si="12"/>
        <v>0</v>
      </c>
      <c r="BI156" s="88">
        <f t="shared" si="13"/>
        <v>0</v>
      </c>
      <c r="BJ156" s="15" t="s">
        <v>21</v>
      </c>
      <c r="BK156" s="88">
        <f t="shared" si="14"/>
        <v>0</v>
      </c>
      <c r="BL156" s="15" t="s">
        <v>166</v>
      </c>
      <c r="BM156" s="15" t="s">
        <v>462</v>
      </c>
    </row>
    <row r="157" spans="2:65" s="1" customFormat="1" ht="16.5" customHeight="1">
      <c r="B157" s="131"/>
      <c r="C157" s="191" t="s">
        <v>320</v>
      </c>
      <c r="D157" s="191" t="s">
        <v>286</v>
      </c>
      <c r="E157" s="192" t="s">
        <v>463</v>
      </c>
      <c r="F157" s="193" t="s">
        <v>464</v>
      </c>
      <c r="G157" s="194" t="s">
        <v>265</v>
      </c>
      <c r="H157" s="195">
        <v>16.5</v>
      </c>
      <c r="I157" s="196"/>
      <c r="J157" s="197">
        <f t="shared" si="5"/>
        <v>0</v>
      </c>
      <c r="K157" s="193" t="s">
        <v>171</v>
      </c>
      <c r="L157" s="198"/>
      <c r="M157" s="199" t="s">
        <v>1</v>
      </c>
      <c r="N157" s="200" t="s">
        <v>44</v>
      </c>
      <c r="O157" s="50"/>
      <c r="P157" s="168">
        <f t="shared" si="6"/>
        <v>0</v>
      </c>
      <c r="Q157" s="168">
        <v>2.7999999999999998E-4</v>
      </c>
      <c r="R157" s="168">
        <f t="shared" si="7"/>
        <v>4.62E-3</v>
      </c>
      <c r="S157" s="168">
        <v>0</v>
      </c>
      <c r="T157" s="169">
        <f t="shared" si="8"/>
        <v>0</v>
      </c>
      <c r="AR157" s="15" t="s">
        <v>289</v>
      </c>
      <c r="AT157" s="15" t="s">
        <v>286</v>
      </c>
      <c r="AU157" s="15" t="s">
        <v>82</v>
      </c>
      <c r="AY157" s="15" t="s">
        <v>158</v>
      </c>
      <c r="BE157" s="88">
        <f t="shared" si="9"/>
        <v>0</v>
      </c>
      <c r="BF157" s="88">
        <f t="shared" si="10"/>
        <v>0</v>
      </c>
      <c r="BG157" s="88">
        <f t="shared" si="11"/>
        <v>0</v>
      </c>
      <c r="BH157" s="88">
        <f t="shared" si="12"/>
        <v>0</v>
      </c>
      <c r="BI157" s="88">
        <f t="shared" si="13"/>
        <v>0</v>
      </c>
      <c r="BJ157" s="15" t="s">
        <v>21</v>
      </c>
      <c r="BK157" s="88">
        <f t="shared" si="14"/>
        <v>0</v>
      </c>
      <c r="BL157" s="15" t="s">
        <v>166</v>
      </c>
      <c r="BM157" s="15" t="s">
        <v>465</v>
      </c>
    </row>
    <row r="158" spans="2:65" s="1" customFormat="1" ht="16.5" customHeight="1">
      <c r="B158" s="131"/>
      <c r="C158" s="159" t="s">
        <v>466</v>
      </c>
      <c r="D158" s="159" t="s">
        <v>161</v>
      </c>
      <c r="E158" s="160" t="s">
        <v>467</v>
      </c>
      <c r="F158" s="161" t="s">
        <v>468</v>
      </c>
      <c r="G158" s="162" t="s">
        <v>232</v>
      </c>
      <c r="H158" s="163">
        <v>1</v>
      </c>
      <c r="I158" s="164"/>
      <c r="J158" s="165">
        <f t="shared" si="5"/>
        <v>0</v>
      </c>
      <c r="K158" s="161" t="s">
        <v>171</v>
      </c>
      <c r="L158" s="31"/>
      <c r="M158" s="166" t="s">
        <v>1</v>
      </c>
      <c r="N158" s="167" t="s">
        <v>44</v>
      </c>
      <c r="O158" s="50"/>
      <c r="P158" s="168">
        <f t="shared" si="6"/>
        <v>0</v>
      </c>
      <c r="Q158" s="168">
        <v>6.8000000000000005E-4</v>
      </c>
      <c r="R158" s="168">
        <f t="shared" si="7"/>
        <v>6.8000000000000005E-4</v>
      </c>
      <c r="S158" s="168">
        <v>0</v>
      </c>
      <c r="T158" s="169">
        <f t="shared" si="8"/>
        <v>0</v>
      </c>
      <c r="AR158" s="15" t="s">
        <v>166</v>
      </c>
      <c r="AT158" s="15" t="s">
        <v>161</v>
      </c>
      <c r="AU158" s="15" t="s">
        <v>82</v>
      </c>
      <c r="AY158" s="15" t="s">
        <v>158</v>
      </c>
      <c r="BE158" s="88">
        <f t="shared" si="9"/>
        <v>0</v>
      </c>
      <c r="BF158" s="88">
        <f t="shared" si="10"/>
        <v>0</v>
      </c>
      <c r="BG158" s="88">
        <f t="shared" si="11"/>
        <v>0</v>
      </c>
      <c r="BH158" s="88">
        <f t="shared" si="12"/>
        <v>0</v>
      </c>
      <c r="BI158" s="88">
        <f t="shared" si="13"/>
        <v>0</v>
      </c>
      <c r="BJ158" s="15" t="s">
        <v>21</v>
      </c>
      <c r="BK158" s="88">
        <f t="shared" si="14"/>
        <v>0</v>
      </c>
      <c r="BL158" s="15" t="s">
        <v>166</v>
      </c>
      <c r="BM158" s="15" t="s">
        <v>469</v>
      </c>
    </row>
    <row r="159" spans="2:65" s="1" customFormat="1" ht="16.5" customHeight="1">
      <c r="B159" s="131"/>
      <c r="C159" s="191" t="s">
        <v>470</v>
      </c>
      <c r="D159" s="191" t="s">
        <v>286</v>
      </c>
      <c r="E159" s="192" t="s">
        <v>471</v>
      </c>
      <c r="F159" s="193" t="s">
        <v>472</v>
      </c>
      <c r="G159" s="194" t="s">
        <v>232</v>
      </c>
      <c r="H159" s="195">
        <v>1</v>
      </c>
      <c r="I159" s="196"/>
      <c r="J159" s="197">
        <f t="shared" si="5"/>
        <v>0</v>
      </c>
      <c r="K159" s="193" t="s">
        <v>171</v>
      </c>
      <c r="L159" s="198"/>
      <c r="M159" s="199" t="s">
        <v>1</v>
      </c>
      <c r="N159" s="200" t="s">
        <v>44</v>
      </c>
      <c r="O159" s="50"/>
      <c r="P159" s="168">
        <f t="shared" si="6"/>
        <v>0</v>
      </c>
      <c r="Q159" s="168">
        <v>1.4500000000000001E-2</v>
      </c>
      <c r="R159" s="168">
        <f t="shared" si="7"/>
        <v>1.4500000000000001E-2</v>
      </c>
      <c r="S159" s="168">
        <v>0</v>
      </c>
      <c r="T159" s="169">
        <f t="shared" si="8"/>
        <v>0</v>
      </c>
      <c r="AR159" s="15" t="s">
        <v>289</v>
      </c>
      <c r="AT159" s="15" t="s">
        <v>286</v>
      </c>
      <c r="AU159" s="15" t="s">
        <v>82</v>
      </c>
      <c r="AY159" s="15" t="s">
        <v>158</v>
      </c>
      <c r="BE159" s="88">
        <f t="shared" si="9"/>
        <v>0</v>
      </c>
      <c r="BF159" s="88">
        <f t="shared" si="10"/>
        <v>0</v>
      </c>
      <c r="BG159" s="88">
        <f t="shared" si="11"/>
        <v>0</v>
      </c>
      <c r="BH159" s="88">
        <f t="shared" si="12"/>
        <v>0</v>
      </c>
      <c r="BI159" s="88">
        <f t="shared" si="13"/>
        <v>0</v>
      </c>
      <c r="BJ159" s="15" t="s">
        <v>21</v>
      </c>
      <c r="BK159" s="88">
        <f t="shared" si="14"/>
        <v>0</v>
      </c>
      <c r="BL159" s="15" t="s">
        <v>166</v>
      </c>
      <c r="BM159" s="15" t="s">
        <v>473</v>
      </c>
    </row>
    <row r="160" spans="2:65" s="1" customFormat="1" ht="16.5" customHeight="1">
      <c r="B160" s="131"/>
      <c r="C160" s="159" t="s">
        <v>474</v>
      </c>
      <c r="D160" s="159" t="s">
        <v>161</v>
      </c>
      <c r="E160" s="160" t="s">
        <v>475</v>
      </c>
      <c r="F160" s="161" t="s">
        <v>476</v>
      </c>
      <c r="G160" s="162" t="s">
        <v>232</v>
      </c>
      <c r="H160" s="163">
        <v>1</v>
      </c>
      <c r="I160" s="164"/>
      <c r="J160" s="165">
        <f t="shared" si="5"/>
        <v>0</v>
      </c>
      <c r="K160" s="161" t="s">
        <v>171</v>
      </c>
      <c r="L160" s="31"/>
      <c r="M160" s="166" t="s">
        <v>1</v>
      </c>
      <c r="N160" s="167" t="s">
        <v>44</v>
      </c>
      <c r="O160" s="50"/>
      <c r="P160" s="168">
        <f t="shared" si="6"/>
        <v>0</v>
      </c>
      <c r="Q160" s="168">
        <v>0</v>
      </c>
      <c r="R160" s="168">
        <f t="shared" si="7"/>
        <v>0</v>
      </c>
      <c r="S160" s="168">
        <v>0</v>
      </c>
      <c r="T160" s="169">
        <f t="shared" si="8"/>
        <v>0</v>
      </c>
      <c r="AR160" s="15" t="s">
        <v>166</v>
      </c>
      <c r="AT160" s="15" t="s">
        <v>161</v>
      </c>
      <c r="AU160" s="15" t="s">
        <v>82</v>
      </c>
      <c r="AY160" s="15" t="s">
        <v>158</v>
      </c>
      <c r="BE160" s="88">
        <f t="shared" si="9"/>
        <v>0</v>
      </c>
      <c r="BF160" s="88">
        <f t="shared" si="10"/>
        <v>0</v>
      </c>
      <c r="BG160" s="88">
        <f t="shared" si="11"/>
        <v>0</v>
      </c>
      <c r="BH160" s="88">
        <f t="shared" si="12"/>
        <v>0</v>
      </c>
      <c r="BI160" s="88">
        <f t="shared" si="13"/>
        <v>0</v>
      </c>
      <c r="BJ160" s="15" t="s">
        <v>21</v>
      </c>
      <c r="BK160" s="88">
        <f t="shared" si="14"/>
        <v>0</v>
      </c>
      <c r="BL160" s="15" t="s">
        <v>166</v>
      </c>
      <c r="BM160" s="15" t="s">
        <v>477</v>
      </c>
    </row>
    <row r="161" spans="2:65" s="1" customFormat="1" ht="16.5" customHeight="1">
      <c r="B161" s="131"/>
      <c r="C161" s="191" t="s">
        <v>478</v>
      </c>
      <c r="D161" s="191" t="s">
        <v>286</v>
      </c>
      <c r="E161" s="192" t="s">
        <v>479</v>
      </c>
      <c r="F161" s="193" t="s">
        <v>480</v>
      </c>
      <c r="G161" s="194" t="s">
        <v>232</v>
      </c>
      <c r="H161" s="195">
        <v>1</v>
      </c>
      <c r="I161" s="196"/>
      <c r="J161" s="197">
        <f t="shared" si="5"/>
        <v>0</v>
      </c>
      <c r="K161" s="193" t="s">
        <v>171</v>
      </c>
      <c r="L161" s="198"/>
      <c r="M161" s="199" t="s">
        <v>1</v>
      </c>
      <c r="N161" s="200" t="s">
        <v>44</v>
      </c>
      <c r="O161" s="50"/>
      <c r="P161" s="168">
        <f t="shared" si="6"/>
        <v>0</v>
      </c>
      <c r="Q161" s="168">
        <v>4.5999999999999999E-3</v>
      </c>
      <c r="R161" s="168">
        <f t="shared" si="7"/>
        <v>4.5999999999999999E-3</v>
      </c>
      <c r="S161" s="168">
        <v>0</v>
      </c>
      <c r="T161" s="169">
        <f t="shared" si="8"/>
        <v>0</v>
      </c>
      <c r="AR161" s="15" t="s">
        <v>289</v>
      </c>
      <c r="AT161" s="15" t="s">
        <v>286</v>
      </c>
      <c r="AU161" s="15" t="s">
        <v>82</v>
      </c>
      <c r="AY161" s="15" t="s">
        <v>158</v>
      </c>
      <c r="BE161" s="88">
        <f t="shared" si="9"/>
        <v>0</v>
      </c>
      <c r="BF161" s="88">
        <f t="shared" si="10"/>
        <v>0</v>
      </c>
      <c r="BG161" s="88">
        <f t="shared" si="11"/>
        <v>0</v>
      </c>
      <c r="BH161" s="88">
        <f t="shared" si="12"/>
        <v>0</v>
      </c>
      <c r="BI161" s="88">
        <f t="shared" si="13"/>
        <v>0</v>
      </c>
      <c r="BJ161" s="15" t="s">
        <v>21</v>
      </c>
      <c r="BK161" s="88">
        <f t="shared" si="14"/>
        <v>0</v>
      </c>
      <c r="BL161" s="15" t="s">
        <v>166</v>
      </c>
      <c r="BM161" s="15" t="s">
        <v>481</v>
      </c>
    </row>
    <row r="162" spans="2:65" s="1" customFormat="1" ht="16.5" customHeight="1">
      <c r="B162" s="131"/>
      <c r="C162" s="159" t="s">
        <v>482</v>
      </c>
      <c r="D162" s="159" t="s">
        <v>161</v>
      </c>
      <c r="E162" s="160" t="s">
        <v>483</v>
      </c>
      <c r="F162" s="161" t="s">
        <v>484</v>
      </c>
      <c r="G162" s="162" t="s">
        <v>265</v>
      </c>
      <c r="H162" s="163">
        <v>16.5</v>
      </c>
      <c r="I162" s="164"/>
      <c r="J162" s="165">
        <f t="shared" si="5"/>
        <v>0</v>
      </c>
      <c r="K162" s="161" t="s">
        <v>171</v>
      </c>
      <c r="L162" s="31"/>
      <c r="M162" s="166" t="s">
        <v>1</v>
      </c>
      <c r="N162" s="167" t="s">
        <v>44</v>
      </c>
      <c r="O162" s="50"/>
      <c r="P162" s="168">
        <f t="shared" si="6"/>
        <v>0</v>
      </c>
      <c r="Q162" s="168">
        <v>0</v>
      </c>
      <c r="R162" s="168">
        <f t="shared" si="7"/>
        <v>0</v>
      </c>
      <c r="S162" s="168">
        <v>0</v>
      </c>
      <c r="T162" s="169">
        <f t="shared" si="8"/>
        <v>0</v>
      </c>
      <c r="AR162" s="15" t="s">
        <v>166</v>
      </c>
      <c r="AT162" s="15" t="s">
        <v>161</v>
      </c>
      <c r="AU162" s="15" t="s">
        <v>82</v>
      </c>
      <c r="AY162" s="15" t="s">
        <v>158</v>
      </c>
      <c r="BE162" s="88">
        <f t="shared" si="9"/>
        <v>0</v>
      </c>
      <c r="BF162" s="88">
        <f t="shared" si="10"/>
        <v>0</v>
      </c>
      <c r="BG162" s="88">
        <f t="shared" si="11"/>
        <v>0</v>
      </c>
      <c r="BH162" s="88">
        <f t="shared" si="12"/>
        <v>0</v>
      </c>
      <c r="BI162" s="88">
        <f t="shared" si="13"/>
        <v>0</v>
      </c>
      <c r="BJ162" s="15" t="s">
        <v>21</v>
      </c>
      <c r="BK162" s="88">
        <f t="shared" si="14"/>
        <v>0</v>
      </c>
      <c r="BL162" s="15" t="s">
        <v>166</v>
      </c>
      <c r="BM162" s="15" t="s">
        <v>485</v>
      </c>
    </row>
    <row r="163" spans="2:65" s="1" customFormat="1" ht="16.5" customHeight="1">
      <c r="B163" s="131"/>
      <c r="C163" s="159" t="s">
        <v>486</v>
      </c>
      <c r="D163" s="159" t="s">
        <v>161</v>
      </c>
      <c r="E163" s="160" t="s">
        <v>487</v>
      </c>
      <c r="F163" s="161" t="s">
        <v>488</v>
      </c>
      <c r="G163" s="162" t="s">
        <v>265</v>
      </c>
      <c r="H163" s="163">
        <v>16.5</v>
      </c>
      <c r="I163" s="164"/>
      <c r="J163" s="165">
        <f t="shared" si="5"/>
        <v>0</v>
      </c>
      <c r="K163" s="161" t="s">
        <v>171</v>
      </c>
      <c r="L163" s="31"/>
      <c r="M163" s="166" t="s">
        <v>1</v>
      </c>
      <c r="N163" s="167" t="s">
        <v>44</v>
      </c>
      <c r="O163" s="50"/>
      <c r="P163" s="168">
        <f t="shared" si="6"/>
        <v>0</v>
      </c>
      <c r="Q163" s="168">
        <v>0</v>
      </c>
      <c r="R163" s="168">
        <f t="shared" si="7"/>
        <v>0</v>
      </c>
      <c r="S163" s="168">
        <v>0</v>
      </c>
      <c r="T163" s="169">
        <f t="shared" si="8"/>
        <v>0</v>
      </c>
      <c r="AR163" s="15" t="s">
        <v>166</v>
      </c>
      <c r="AT163" s="15" t="s">
        <v>161</v>
      </c>
      <c r="AU163" s="15" t="s">
        <v>82</v>
      </c>
      <c r="AY163" s="15" t="s">
        <v>158</v>
      </c>
      <c r="BE163" s="88">
        <f t="shared" si="9"/>
        <v>0</v>
      </c>
      <c r="BF163" s="88">
        <f t="shared" si="10"/>
        <v>0</v>
      </c>
      <c r="BG163" s="88">
        <f t="shared" si="11"/>
        <v>0</v>
      </c>
      <c r="BH163" s="88">
        <f t="shared" si="12"/>
        <v>0</v>
      </c>
      <c r="BI163" s="88">
        <f t="shared" si="13"/>
        <v>0</v>
      </c>
      <c r="BJ163" s="15" t="s">
        <v>21</v>
      </c>
      <c r="BK163" s="88">
        <f t="shared" si="14"/>
        <v>0</v>
      </c>
      <c r="BL163" s="15" t="s">
        <v>166</v>
      </c>
      <c r="BM163" s="15" t="s">
        <v>489</v>
      </c>
    </row>
    <row r="164" spans="2:65" s="1" customFormat="1" ht="16.5" customHeight="1">
      <c r="B164" s="131"/>
      <c r="C164" s="159" t="s">
        <v>229</v>
      </c>
      <c r="D164" s="159" t="s">
        <v>161</v>
      </c>
      <c r="E164" s="160" t="s">
        <v>490</v>
      </c>
      <c r="F164" s="161" t="s">
        <v>491</v>
      </c>
      <c r="G164" s="162" t="s">
        <v>232</v>
      </c>
      <c r="H164" s="163">
        <v>4</v>
      </c>
      <c r="I164" s="164"/>
      <c r="J164" s="165">
        <f t="shared" si="5"/>
        <v>0</v>
      </c>
      <c r="K164" s="161" t="s">
        <v>204</v>
      </c>
      <c r="L164" s="31"/>
      <c r="M164" s="166" t="s">
        <v>1</v>
      </c>
      <c r="N164" s="167" t="s">
        <v>44</v>
      </c>
      <c r="O164" s="50"/>
      <c r="P164" s="168">
        <f t="shared" si="6"/>
        <v>0</v>
      </c>
      <c r="Q164" s="168">
        <v>0.46009</v>
      </c>
      <c r="R164" s="168">
        <f t="shared" si="7"/>
        <v>1.84036</v>
      </c>
      <c r="S164" s="168">
        <v>0</v>
      </c>
      <c r="T164" s="169">
        <f t="shared" si="8"/>
        <v>0</v>
      </c>
      <c r="AR164" s="15" t="s">
        <v>166</v>
      </c>
      <c r="AT164" s="15" t="s">
        <v>161</v>
      </c>
      <c r="AU164" s="15" t="s">
        <v>82</v>
      </c>
      <c r="AY164" s="15" t="s">
        <v>158</v>
      </c>
      <c r="BE164" s="88">
        <f t="shared" si="9"/>
        <v>0</v>
      </c>
      <c r="BF164" s="88">
        <f t="shared" si="10"/>
        <v>0</v>
      </c>
      <c r="BG164" s="88">
        <f t="shared" si="11"/>
        <v>0</v>
      </c>
      <c r="BH164" s="88">
        <f t="shared" si="12"/>
        <v>0</v>
      </c>
      <c r="BI164" s="88">
        <f t="shared" si="13"/>
        <v>0</v>
      </c>
      <c r="BJ164" s="15" t="s">
        <v>21</v>
      </c>
      <c r="BK164" s="88">
        <f t="shared" si="14"/>
        <v>0</v>
      </c>
      <c r="BL164" s="15" t="s">
        <v>166</v>
      </c>
      <c r="BM164" s="15" t="s">
        <v>492</v>
      </c>
    </row>
    <row r="165" spans="2:65" s="1" customFormat="1" ht="16.5" customHeight="1">
      <c r="B165" s="131"/>
      <c r="C165" s="159" t="s">
        <v>493</v>
      </c>
      <c r="D165" s="159" t="s">
        <v>161</v>
      </c>
      <c r="E165" s="160" t="s">
        <v>494</v>
      </c>
      <c r="F165" s="161" t="s">
        <v>495</v>
      </c>
      <c r="G165" s="162" t="s">
        <v>232</v>
      </c>
      <c r="H165" s="163">
        <v>1</v>
      </c>
      <c r="I165" s="164"/>
      <c r="J165" s="165">
        <f t="shared" si="5"/>
        <v>0</v>
      </c>
      <c r="K165" s="161" t="s">
        <v>171</v>
      </c>
      <c r="L165" s="31"/>
      <c r="M165" s="166" t="s">
        <v>1</v>
      </c>
      <c r="N165" s="167" t="s">
        <v>44</v>
      </c>
      <c r="O165" s="50"/>
      <c r="P165" s="168">
        <f t="shared" si="6"/>
        <v>0</v>
      </c>
      <c r="Q165" s="168">
        <v>0.36191000000000001</v>
      </c>
      <c r="R165" s="168">
        <f t="shared" si="7"/>
        <v>0.36191000000000001</v>
      </c>
      <c r="S165" s="168">
        <v>0</v>
      </c>
      <c r="T165" s="169">
        <f t="shared" si="8"/>
        <v>0</v>
      </c>
      <c r="AR165" s="15" t="s">
        <v>166</v>
      </c>
      <c r="AT165" s="15" t="s">
        <v>161</v>
      </c>
      <c r="AU165" s="15" t="s">
        <v>82</v>
      </c>
      <c r="AY165" s="15" t="s">
        <v>158</v>
      </c>
      <c r="BE165" s="88">
        <f t="shared" si="9"/>
        <v>0</v>
      </c>
      <c r="BF165" s="88">
        <f t="shared" si="10"/>
        <v>0</v>
      </c>
      <c r="BG165" s="88">
        <f t="shared" si="11"/>
        <v>0</v>
      </c>
      <c r="BH165" s="88">
        <f t="shared" si="12"/>
        <v>0</v>
      </c>
      <c r="BI165" s="88">
        <f t="shared" si="13"/>
        <v>0</v>
      </c>
      <c r="BJ165" s="15" t="s">
        <v>21</v>
      </c>
      <c r="BK165" s="88">
        <f t="shared" si="14"/>
        <v>0</v>
      </c>
      <c r="BL165" s="15" t="s">
        <v>166</v>
      </c>
      <c r="BM165" s="15" t="s">
        <v>496</v>
      </c>
    </row>
    <row r="166" spans="2:65" s="1" customFormat="1" ht="16.5" customHeight="1">
      <c r="B166" s="131"/>
      <c r="C166" s="191" t="s">
        <v>497</v>
      </c>
      <c r="D166" s="191" t="s">
        <v>286</v>
      </c>
      <c r="E166" s="192" t="s">
        <v>498</v>
      </c>
      <c r="F166" s="193" t="s">
        <v>499</v>
      </c>
      <c r="G166" s="194" t="s">
        <v>232</v>
      </c>
      <c r="H166" s="195">
        <v>1</v>
      </c>
      <c r="I166" s="196"/>
      <c r="J166" s="197">
        <f t="shared" si="5"/>
        <v>0</v>
      </c>
      <c r="K166" s="193" t="s">
        <v>171</v>
      </c>
      <c r="L166" s="198"/>
      <c r="M166" s="199" t="s">
        <v>1</v>
      </c>
      <c r="N166" s="200" t="s">
        <v>44</v>
      </c>
      <c r="O166" s="50"/>
      <c r="P166" s="168">
        <f t="shared" si="6"/>
        <v>0</v>
      </c>
      <c r="Q166" s="168">
        <v>6.5000000000000002E-2</v>
      </c>
      <c r="R166" s="168">
        <f t="shared" si="7"/>
        <v>6.5000000000000002E-2</v>
      </c>
      <c r="S166" s="168">
        <v>0</v>
      </c>
      <c r="T166" s="169">
        <f t="shared" si="8"/>
        <v>0</v>
      </c>
      <c r="AR166" s="15" t="s">
        <v>289</v>
      </c>
      <c r="AT166" s="15" t="s">
        <v>286</v>
      </c>
      <c r="AU166" s="15" t="s">
        <v>82</v>
      </c>
      <c r="AY166" s="15" t="s">
        <v>158</v>
      </c>
      <c r="BE166" s="88">
        <f t="shared" si="9"/>
        <v>0</v>
      </c>
      <c r="BF166" s="88">
        <f t="shared" si="10"/>
        <v>0</v>
      </c>
      <c r="BG166" s="88">
        <f t="shared" si="11"/>
        <v>0</v>
      </c>
      <c r="BH166" s="88">
        <f t="shared" si="12"/>
        <v>0</v>
      </c>
      <c r="BI166" s="88">
        <f t="shared" si="13"/>
        <v>0</v>
      </c>
      <c r="BJ166" s="15" t="s">
        <v>21</v>
      </c>
      <c r="BK166" s="88">
        <f t="shared" si="14"/>
        <v>0</v>
      </c>
      <c r="BL166" s="15" t="s">
        <v>166</v>
      </c>
      <c r="BM166" s="15" t="s">
        <v>500</v>
      </c>
    </row>
    <row r="167" spans="2:65" s="1" customFormat="1" ht="16.5" customHeight="1">
      <c r="B167" s="131"/>
      <c r="C167" s="159" t="s">
        <v>501</v>
      </c>
      <c r="D167" s="159" t="s">
        <v>161</v>
      </c>
      <c r="E167" s="160" t="s">
        <v>502</v>
      </c>
      <c r="F167" s="161" t="s">
        <v>503</v>
      </c>
      <c r="G167" s="162" t="s">
        <v>232</v>
      </c>
      <c r="H167" s="163">
        <v>1</v>
      </c>
      <c r="I167" s="164"/>
      <c r="J167" s="165">
        <f t="shared" si="5"/>
        <v>0</v>
      </c>
      <c r="K167" s="161" t="s">
        <v>171</v>
      </c>
      <c r="L167" s="31"/>
      <c r="M167" s="166" t="s">
        <v>1</v>
      </c>
      <c r="N167" s="167" t="s">
        <v>44</v>
      </c>
      <c r="O167" s="50"/>
      <c r="P167" s="168">
        <f t="shared" si="6"/>
        <v>0</v>
      </c>
      <c r="Q167" s="168">
        <v>7.0200000000000002E-3</v>
      </c>
      <c r="R167" s="168">
        <f t="shared" si="7"/>
        <v>7.0200000000000002E-3</v>
      </c>
      <c r="S167" s="168">
        <v>0</v>
      </c>
      <c r="T167" s="169">
        <f t="shared" si="8"/>
        <v>0</v>
      </c>
      <c r="AR167" s="15" t="s">
        <v>166</v>
      </c>
      <c r="AT167" s="15" t="s">
        <v>161</v>
      </c>
      <c r="AU167" s="15" t="s">
        <v>82</v>
      </c>
      <c r="AY167" s="15" t="s">
        <v>158</v>
      </c>
      <c r="BE167" s="88">
        <f t="shared" si="9"/>
        <v>0</v>
      </c>
      <c r="BF167" s="88">
        <f t="shared" si="10"/>
        <v>0</v>
      </c>
      <c r="BG167" s="88">
        <f t="shared" si="11"/>
        <v>0</v>
      </c>
      <c r="BH167" s="88">
        <f t="shared" si="12"/>
        <v>0</v>
      </c>
      <c r="BI167" s="88">
        <f t="shared" si="13"/>
        <v>0</v>
      </c>
      <c r="BJ167" s="15" t="s">
        <v>21</v>
      </c>
      <c r="BK167" s="88">
        <f t="shared" si="14"/>
        <v>0</v>
      </c>
      <c r="BL167" s="15" t="s">
        <v>166</v>
      </c>
      <c r="BM167" s="15" t="s">
        <v>504</v>
      </c>
    </row>
    <row r="168" spans="2:65" s="1" customFormat="1" ht="16.5" customHeight="1">
      <c r="B168" s="131"/>
      <c r="C168" s="191" t="s">
        <v>505</v>
      </c>
      <c r="D168" s="191" t="s">
        <v>286</v>
      </c>
      <c r="E168" s="192" t="s">
        <v>506</v>
      </c>
      <c r="F168" s="193" t="s">
        <v>507</v>
      </c>
      <c r="G168" s="194" t="s">
        <v>232</v>
      </c>
      <c r="H168" s="195">
        <v>1</v>
      </c>
      <c r="I168" s="196"/>
      <c r="J168" s="197">
        <f t="shared" si="5"/>
        <v>0</v>
      </c>
      <c r="K168" s="193" t="s">
        <v>171</v>
      </c>
      <c r="L168" s="198"/>
      <c r="M168" s="199" t="s">
        <v>1</v>
      </c>
      <c r="N168" s="200" t="s">
        <v>44</v>
      </c>
      <c r="O168" s="50"/>
      <c r="P168" s="168">
        <f t="shared" si="6"/>
        <v>0</v>
      </c>
      <c r="Q168" s="168">
        <v>0.10199999999999999</v>
      </c>
      <c r="R168" s="168">
        <f t="shared" si="7"/>
        <v>0.10199999999999999</v>
      </c>
      <c r="S168" s="168">
        <v>0</v>
      </c>
      <c r="T168" s="169">
        <f t="shared" si="8"/>
        <v>0</v>
      </c>
      <c r="AR168" s="15" t="s">
        <v>289</v>
      </c>
      <c r="AT168" s="15" t="s">
        <v>286</v>
      </c>
      <c r="AU168" s="15" t="s">
        <v>82</v>
      </c>
      <c r="AY168" s="15" t="s">
        <v>158</v>
      </c>
      <c r="BE168" s="88">
        <f t="shared" si="9"/>
        <v>0</v>
      </c>
      <c r="BF168" s="88">
        <f t="shared" si="10"/>
        <v>0</v>
      </c>
      <c r="BG168" s="88">
        <f t="shared" si="11"/>
        <v>0</v>
      </c>
      <c r="BH168" s="88">
        <f t="shared" si="12"/>
        <v>0</v>
      </c>
      <c r="BI168" s="88">
        <f t="shared" si="13"/>
        <v>0</v>
      </c>
      <c r="BJ168" s="15" t="s">
        <v>21</v>
      </c>
      <c r="BK168" s="88">
        <f t="shared" si="14"/>
        <v>0</v>
      </c>
      <c r="BL168" s="15" t="s">
        <v>166</v>
      </c>
      <c r="BM168" s="15" t="s">
        <v>508</v>
      </c>
    </row>
    <row r="169" spans="2:65" s="10" customFormat="1" ht="22.9" customHeight="1">
      <c r="B169" s="146"/>
      <c r="D169" s="147" t="s">
        <v>72</v>
      </c>
      <c r="E169" s="157" t="s">
        <v>313</v>
      </c>
      <c r="F169" s="157" t="s">
        <v>314</v>
      </c>
      <c r="I169" s="149"/>
      <c r="J169" s="158">
        <f>BK169</f>
        <v>0</v>
      </c>
      <c r="L169" s="146"/>
      <c r="M169" s="151"/>
      <c r="N169" s="152"/>
      <c r="O169" s="152"/>
      <c r="P169" s="153">
        <f>P170</f>
        <v>0</v>
      </c>
      <c r="Q169" s="152"/>
      <c r="R169" s="153">
        <f>R170</f>
        <v>0</v>
      </c>
      <c r="S169" s="152"/>
      <c r="T169" s="154">
        <f>T170</f>
        <v>0</v>
      </c>
      <c r="AR169" s="147" t="s">
        <v>21</v>
      </c>
      <c r="AT169" s="155" t="s">
        <v>72</v>
      </c>
      <c r="AU169" s="155" t="s">
        <v>21</v>
      </c>
      <c r="AY169" s="147" t="s">
        <v>158</v>
      </c>
      <c r="BK169" s="156">
        <f>BK170</f>
        <v>0</v>
      </c>
    </row>
    <row r="170" spans="2:65" s="1" customFormat="1" ht="16.5" customHeight="1">
      <c r="B170" s="131"/>
      <c r="C170" s="159" t="s">
        <v>509</v>
      </c>
      <c r="D170" s="159" t="s">
        <v>161</v>
      </c>
      <c r="E170" s="160" t="s">
        <v>510</v>
      </c>
      <c r="F170" s="161" t="s">
        <v>511</v>
      </c>
      <c r="G170" s="162" t="s">
        <v>195</v>
      </c>
      <c r="H170" s="163">
        <v>16.89</v>
      </c>
      <c r="I170" s="164"/>
      <c r="J170" s="165">
        <f>ROUND(I170*H170,2)</f>
        <v>0</v>
      </c>
      <c r="K170" s="161" t="s">
        <v>171</v>
      </c>
      <c r="L170" s="31"/>
      <c r="M170" s="166" t="s">
        <v>1</v>
      </c>
      <c r="N170" s="167" t="s">
        <v>44</v>
      </c>
      <c r="O170" s="50"/>
      <c r="P170" s="168">
        <f>O170*H170</f>
        <v>0</v>
      </c>
      <c r="Q170" s="168">
        <v>0</v>
      </c>
      <c r="R170" s="168">
        <f>Q170*H170</f>
        <v>0</v>
      </c>
      <c r="S170" s="168">
        <v>0</v>
      </c>
      <c r="T170" s="169">
        <f>S170*H170</f>
        <v>0</v>
      </c>
      <c r="AR170" s="15" t="s">
        <v>166</v>
      </c>
      <c r="AT170" s="15" t="s">
        <v>161</v>
      </c>
      <c r="AU170" s="15" t="s">
        <v>82</v>
      </c>
      <c r="AY170" s="15" t="s">
        <v>158</v>
      </c>
      <c r="BE170" s="88">
        <f>IF(N170="základní",J170,0)</f>
        <v>0</v>
      </c>
      <c r="BF170" s="88">
        <f>IF(N170="snížená",J170,0)</f>
        <v>0</v>
      </c>
      <c r="BG170" s="88">
        <f>IF(N170="zákl. přenesená",J170,0)</f>
        <v>0</v>
      </c>
      <c r="BH170" s="88">
        <f>IF(N170="sníž. přenesená",J170,0)</f>
        <v>0</v>
      </c>
      <c r="BI170" s="88">
        <f>IF(N170="nulová",J170,0)</f>
        <v>0</v>
      </c>
      <c r="BJ170" s="15" t="s">
        <v>21</v>
      </c>
      <c r="BK170" s="88">
        <f>ROUND(I170*H170,2)</f>
        <v>0</v>
      </c>
      <c r="BL170" s="15" t="s">
        <v>166</v>
      </c>
      <c r="BM170" s="15" t="s">
        <v>512</v>
      </c>
    </row>
    <row r="171" spans="2:65" s="10" customFormat="1" ht="22.9" customHeight="1">
      <c r="B171" s="146"/>
      <c r="D171" s="147" t="s">
        <v>72</v>
      </c>
      <c r="E171" s="157" t="s">
        <v>198</v>
      </c>
      <c r="F171" s="157" t="s">
        <v>135</v>
      </c>
      <c r="I171" s="149"/>
      <c r="J171" s="158">
        <f>BK171</f>
        <v>0</v>
      </c>
      <c r="L171" s="146"/>
      <c r="M171" s="151"/>
      <c r="N171" s="152"/>
      <c r="O171" s="152"/>
      <c r="P171" s="153">
        <f>P172</f>
        <v>0</v>
      </c>
      <c r="Q171" s="152"/>
      <c r="R171" s="153">
        <f>R172</f>
        <v>0</v>
      </c>
      <c r="S171" s="152"/>
      <c r="T171" s="154">
        <f>T172</f>
        <v>0</v>
      </c>
      <c r="AR171" s="147" t="s">
        <v>199</v>
      </c>
      <c r="AT171" s="155" t="s">
        <v>72</v>
      </c>
      <c r="AU171" s="155" t="s">
        <v>21</v>
      </c>
      <c r="AY171" s="147" t="s">
        <v>158</v>
      </c>
      <c r="BK171" s="156">
        <f>BK172</f>
        <v>0</v>
      </c>
    </row>
    <row r="172" spans="2:65" s="1" customFormat="1" ht="16.5" customHeight="1">
      <c r="B172" s="131"/>
      <c r="C172" s="159" t="s">
        <v>513</v>
      </c>
      <c r="D172" s="159" t="s">
        <v>161</v>
      </c>
      <c r="E172" s="160" t="s">
        <v>201</v>
      </c>
      <c r="F172" s="161" t="s">
        <v>202</v>
      </c>
      <c r="G172" s="162" t="s">
        <v>203</v>
      </c>
      <c r="H172" s="163">
        <v>2.5000000000000001E-2</v>
      </c>
      <c r="I172" s="164"/>
      <c r="J172" s="165">
        <f>ROUND(I172*H172,2)</f>
        <v>0</v>
      </c>
      <c r="K172" s="161" t="s">
        <v>204</v>
      </c>
      <c r="L172" s="31"/>
      <c r="M172" s="179" t="s">
        <v>1</v>
      </c>
      <c r="N172" s="180" t="s">
        <v>44</v>
      </c>
      <c r="O172" s="181"/>
      <c r="P172" s="182">
        <f>O172*H172</f>
        <v>0</v>
      </c>
      <c r="Q172" s="182">
        <v>0</v>
      </c>
      <c r="R172" s="182">
        <f>Q172*H172</f>
        <v>0</v>
      </c>
      <c r="S172" s="182">
        <v>0</v>
      </c>
      <c r="T172" s="183">
        <f>S172*H172</f>
        <v>0</v>
      </c>
      <c r="AR172" s="15" t="s">
        <v>205</v>
      </c>
      <c r="AT172" s="15" t="s">
        <v>161</v>
      </c>
      <c r="AU172" s="15" t="s">
        <v>82</v>
      </c>
      <c r="AY172" s="15" t="s">
        <v>158</v>
      </c>
      <c r="BE172" s="88">
        <f>IF(N172="základní",J172,0)</f>
        <v>0</v>
      </c>
      <c r="BF172" s="88">
        <f>IF(N172="snížená",J172,0)</f>
        <v>0</v>
      </c>
      <c r="BG172" s="88">
        <f>IF(N172="zákl. přenesená",J172,0)</f>
        <v>0</v>
      </c>
      <c r="BH172" s="88">
        <f>IF(N172="sníž. přenesená",J172,0)</f>
        <v>0</v>
      </c>
      <c r="BI172" s="88">
        <f>IF(N172="nulová",J172,0)</f>
        <v>0</v>
      </c>
      <c r="BJ172" s="15" t="s">
        <v>21</v>
      </c>
      <c r="BK172" s="88">
        <f>ROUND(I172*H172,2)</f>
        <v>0</v>
      </c>
      <c r="BL172" s="15" t="s">
        <v>205</v>
      </c>
      <c r="BM172" s="15" t="s">
        <v>514</v>
      </c>
    </row>
    <row r="173" spans="2:65" s="1" customFormat="1" ht="6.95" customHeight="1">
      <c r="B173" s="40"/>
      <c r="C173" s="41"/>
      <c r="D173" s="41"/>
      <c r="E173" s="41"/>
      <c r="F173" s="41"/>
      <c r="G173" s="41"/>
      <c r="H173" s="41"/>
      <c r="I173" s="113"/>
      <c r="J173" s="41"/>
      <c r="K173" s="41"/>
      <c r="L173" s="31"/>
    </row>
  </sheetData>
  <autoFilter ref="C97:K172" xr:uid="{00000000-0009-0000-0000-000004000000}"/>
  <mergeCells count="14">
    <mergeCell ref="D76:F76"/>
    <mergeCell ref="E88:H88"/>
    <mergeCell ref="E90:H90"/>
    <mergeCell ref="L2:V2"/>
    <mergeCell ref="E52:H52"/>
    <mergeCell ref="D72:F72"/>
    <mergeCell ref="D73:F73"/>
    <mergeCell ref="D74:F74"/>
    <mergeCell ref="D75:F75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91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0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5" t="s">
        <v>94</v>
      </c>
    </row>
    <row r="3" spans="2:46" ht="6.95" customHeight="1">
      <c r="B3" s="16"/>
      <c r="C3" s="17"/>
      <c r="D3" s="17"/>
      <c r="E3" s="17"/>
      <c r="F3" s="17"/>
      <c r="G3" s="17"/>
      <c r="H3" s="17"/>
      <c r="I3" s="96"/>
      <c r="J3" s="17"/>
      <c r="K3" s="17"/>
      <c r="L3" s="18"/>
      <c r="AT3" s="15" t="s">
        <v>82</v>
      </c>
    </row>
    <row r="4" spans="2:46" ht="24.95" customHeight="1">
      <c r="B4" s="18"/>
      <c r="D4" s="19" t="s">
        <v>122</v>
      </c>
      <c r="L4" s="18"/>
      <c r="M4" s="20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4" t="s">
        <v>16</v>
      </c>
      <c r="L6" s="18"/>
    </row>
    <row r="7" spans="2:46" ht="16.5" customHeight="1">
      <c r="B7" s="18"/>
      <c r="E7" s="253" t="str">
        <f>'Rekapitulace stavby'!K6</f>
        <v>PP-Sběrné středisko odpadů Sochorova</v>
      </c>
      <c r="F7" s="254"/>
      <c r="G7" s="254"/>
      <c r="H7" s="254"/>
      <c r="L7" s="18"/>
    </row>
    <row r="8" spans="2:46" s="1" customFormat="1" ht="12" customHeight="1">
      <c r="B8" s="31"/>
      <c r="D8" s="24" t="s">
        <v>123</v>
      </c>
      <c r="I8" s="97"/>
      <c r="L8" s="31"/>
    </row>
    <row r="9" spans="2:46" s="1" customFormat="1" ht="36.950000000000003" customHeight="1">
      <c r="B9" s="31"/>
      <c r="E9" s="225" t="s">
        <v>515</v>
      </c>
      <c r="F9" s="224"/>
      <c r="G9" s="224"/>
      <c r="H9" s="224"/>
      <c r="I9" s="97"/>
      <c r="L9" s="31"/>
    </row>
    <row r="10" spans="2:46" s="1" customFormat="1" ht="11.25">
      <c r="B10" s="31"/>
      <c r="I10" s="97"/>
      <c r="L10" s="31"/>
    </row>
    <row r="11" spans="2:46" s="1" customFormat="1" ht="12" customHeight="1">
      <c r="B11" s="31"/>
      <c r="D11" s="24" t="s">
        <v>19</v>
      </c>
      <c r="F11" s="15" t="s">
        <v>1</v>
      </c>
      <c r="I11" s="98" t="s">
        <v>20</v>
      </c>
      <c r="J11" s="15" t="s">
        <v>1</v>
      </c>
      <c r="L11" s="31"/>
    </row>
    <row r="12" spans="2:46" s="1" customFormat="1" ht="12" customHeight="1">
      <c r="B12" s="31"/>
      <c r="D12" s="24" t="s">
        <v>22</v>
      </c>
      <c r="F12" s="15" t="s">
        <v>23</v>
      </c>
      <c r="I12" s="98" t="s">
        <v>24</v>
      </c>
      <c r="J12" s="47" t="str">
        <f>'Rekapitulace stavby'!AN8</f>
        <v>10. 10. 2019</v>
      </c>
      <c r="L12" s="31"/>
    </row>
    <row r="13" spans="2:46" s="1" customFormat="1" ht="10.9" customHeight="1">
      <c r="B13" s="31"/>
      <c r="I13" s="97"/>
      <c r="L13" s="31"/>
    </row>
    <row r="14" spans="2:46" s="1" customFormat="1" ht="12" customHeight="1">
      <c r="B14" s="31"/>
      <c r="D14" s="24" t="s">
        <v>28</v>
      </c>
      <c r="I14" s="98" t="s">
        <v>29</v>
      </c>
      <c r="J14" s="15" t="str">
        <f>IF('Rekapitulace stavby'!AN10="","",'Rekapitulace stavby'!AN10)</f>
        <v/>
      </c>
      <c r="L14" s="31"/>
    </row>
    <row r="15" spans="2:46" s="1" customFormat="1" ht="18" customHeight="1">
      <c r="B15" s="31"/>
      <c r="E15" s="15" t="str">
        <f>IF('Rekapitulace stavby'!E11="","",'Rekapitulace stavby'!E11)</f>
        <v xml:space="preserve"> </v>
      </c>
      <c r="I15" s="98" t="s">
        <v>30</v>
      </c>
      <c r="J15" s="15" t="str">
        <f>IF('Rekapitulace stavby'!AN11="","",'Rekapitulace stavby'!AN11)</f>
        <v/>
      </c>
      <c r="L15" s="31"/>
    </row>
    <row r="16" spans="2:46" s="1" customFormat="1" ht="6.95" customHeight="1">
      <c r="B16" s="31"/>
      <c r="I16" s="97"/>
      <c r="L16" s="31"/>
    </row>
    <row r="17" spans="2:12" s="1" customFormat="1" ht="12" customHeight="1">
      <c r="B17" s="31"/>
      <c r="D17" s="24" t="s">
        <v>31</v>
      </c>
      <c r="I17" s="98" t="s">
        <v>29</v>
      </c>
      <c r="J17" s="25" t="str">
        <f>'Rekapitulace stavby'!AN13</f>
        <v>Vyplň údaj</v>
      </c>
      <c r="L17" s="31"/>
    </row>
    <row r="18" spans="2:12" s="1" customFormat="1" ht="18" customHeight="1">
      <c r="B18" s="31"/>
      <c r="E18" s="255" t="str">
        <f>'Rekapitulace stavby'!E14</f>
        <v>Vyplň údaj</v>
      </c>
      <c r="F18" s="228"/>
      <c r="G18" s="228"/>
      <c r="H18" s="228"/>
      <c r="I18" s="98" t="s">
        <v>30</v>
      </c>
      <c r="J18" s="25" t="str">
        <f>'Rekapitulace stavby'!AN14</f>
        <v>Vyplň údaj</v>
      </c>
      <c r="L18" s="31"/>
    </row>
    <row r="19" spans="2:12" s="1" customFormat="1" ht="6.95" customHeight="1">
      <c r="B19" s="31"/>
      <c r="I19" s="97"/>
      <c r="L19" s="31"/>
    </row>
    <row r="20" spans="2:12" s="1" customFormat="1" ht="12" customHeight="1">
      <c r="B20" s="31"/>
      <c r="D20" s="24" t="s">
        <v>33</v>
      </c>
      <c r="I20" s="98" t="s">
        <v>29</v>
      </c>
      <c r="J20" s="15" t="str">
        <f>IF('Rekapitulace stavby'!AN16="","",'Rekapitulace stavby'!AN16)</f>
        <v/>
      </c>
      <c r="L20" s="31"/>
    </row>
    <row r="21" spans="2:12" s="1" customFormat="1" ht="18" customHeight="1">
      <c r="B21" s="31"/>
      <c r="E21" s="15" t="str">
        <f>IF('Rekapitulace stavby'!E17="","",'Rekapitulace stavby'!E17)</f>
        <v xml:space="preserve"> </v>
      </c>
      <c r="I21" s="98" t="s">
        <v>30</v>
      </c>
      <c r="J21" s="15" t="str">
        <f>IF('Rekapitulace stavby'!AN17="","",'Rekapitulace stavby'!AN17)</f>
        <v/>
      </c>
      <c r="L21" s="31"/>
    </row>
    <row r="22" spans="2:12" s="1" customFormat="1" ht="6.95" customHeight="1">
      <c r="B22" s="31"/>
      <c r="I22" s="97"/>
      <c r="L22" s="31"/>
    </row>
    <row r="23" spans="2:12" s="1" customFormat="1" ht="12" customHeight="1">
      <c r="B23" s="31"/>
      <c r="D23" s="24" t="s">
        <v>35</v>
      </c>
      <c r="I23" s="98" t="s">
        <v>29</v>
      </c>
      <c r="J23" s="15" t="str">
        <f>IF('Rekapitulace stavby'!AN19="","",'Rekapitulace stavby'!AN19)</f>
        <v/>
      </c>
      <c r="L23" s="31"/>
    </row>
    <row r="24" spans="2:12" s="1" customFormat="1" ht="18" customHeight="1">
      <c r="B24" s="31"/>
      <c r="E24" s="15" t="str">
        <f>IF('Rekapitulace stavby'!E20="","",'Rekapitulace stavby'!E20)</f>
        <v xml:space="preserve"> </v>
      </c>
      <c r="I24" s="98" t="s">
        <v>30</v>
      </c>
      <c r="J24" s="15" t="str">
        <f>IF('Rekapitulace stavby'!AN20="","",'Rekapitulace stavby'!AN20)</f>
        <v/>
      </c>
      <c r="L24" s="31"/>
    </row>
    <row r="25" spans="2:12" s="1" customFormat="1" ht="6.95" customHeight="1">
      <c r="B25" s="31"/>
      <c r="I25" s="97"/>
      <c r="L25" s="31"/>
    </row>
    <row r="26" spans="2:12" s="1" customFormat="1" ht="12" customHeight="1">
      <c r="B26" s="31"/>
      <c r="D26" s="24" t="s">
        <v>36</v>
      </c>
      <c r="I26" s="97"/>
      <c r="L26" s="31"/>
    </row>
    <row r="27" spans="2:12" s="6" customFormat="1" ht="16.5" customHeight="1">
      <c r="B27" s="99"/>
      <c r="E27" s="232" t="s">
        <v>1</v>
      </c>
      <c r="F27" s="232"/>
      <c r="G27" s="232"/>
      <c r="H27" s="232"/>
      <c r="I27" s="100"/>
      <c r="L27" s="99"/>
    </row>
    <row r="28" spans="2:12" s="1" customFormat="1" ht="6.95" customHeight="1">
      <c r="B28" s="31"/>
      <c r="I28" s="97"/>
      <c r="L28" s="31"/>
    </row>
    <row r="29" spans="2:12" s="1" customFormat="1" ht="6.95" customHeight="1">
      <c r="B29" s="31"/>
      <c r="D29" s="48"/>
      <c r="E29" s="48"/>
      <c r="F29" s="48"/>
      <c r="G29" s="48"/>
      <c r="H29" s="48"/>
      <c r="I29" s="101"/>
      <c r="J29" s="48"/>
      <c r="K29" s="48"/>
      <c r="L29" s="31"/>
    </row>
    <row r="30" spans="2:12" s="1" customFormat="1" ht="14.45" customHeight="1">
      <c r="B30" s="31"/>
      <c r="D30" s="102" t="s">
        <v>125</v>
      </c>
      <c r="I30" s="97"/>
      <c r="J30" s="30">
        <f>J61</f>
        <v>0</v>
      </c>
      <c r="L30" s="31"/>
    </row>
    <row r="31" spans="2:12" s="1" customFormat="1" ht="14.45" customHeight="1">
      <c r="B31" s="31"/>
      <c r="D31" s="29" t="s">
        <v>116</v>
      </c>
      <c r="I31" s="97"/>
      <c r="J31" s="30">
        <f>J77</f>
        <v>0</v>
      </c>
      <c r="L31" s="31"/>
    </row>
    <row r="32" spans="2:12" s="1" customFormat="1" ht="25.35" customHeight="1">
      <c r="B32" s="31"/>
      <c r="D32" s="103" t="s">
        <v>39</v>
      </c>
      <c r="I32" s="97"/>
      <c r="J32" s="61">
        <f>ROUND(J30 + J31, 2)</f>
        <v>0</v>
      </c>
      <c r="L32" s="31"/>
    </row>
    <row r="33" spans="2:12" s="1" customFormat="1" ht="6.95" customHeight="1">
      <c r="B33" s="31"/>
      <c r="D33" s="48"/>
      <c r="E33" s="48"/>
      <c r="F33" s="48"/>
      <c r="G33" s="48"/>
      <c r="H33" s="48"/>
      <c r="I33" s="101"/>
      <c r="J33" s="48"/>
      <c r="K33" s="48"/>
      <c r="L33" s="31"/>
    </row>
    <row r="34" spans="2:12" s="1" customFormat="1" ht="14.45" customHeight="1">
      <c r="B34" s="31"/>
      <c r="F34" s="34" t="s">
        <v>41</v>
      </c>
      <c r="I34" s="104" t="s">
        <v>40</v>
      </c>
      <c r="J34" s="34" t="s">
        <v>42</v>
      </c>
      <c r="L34" s="31"/>
    </row>
    <row r="35" spans="2:12" s="1" customFormat="1" ht="14.45" customHeight="1">
      <c r="B35" s="31"/>
      <c r="D35" s="24" t="s">
        <v>43</v>
      </c>
      <c r="E35" s="24" t="s">
        <v>44</v>
      </c>
      <c r="F35" s="105">
        <f>ROUND((SUM(BE77:BE84) + SUM(BE104:BE190)),  2)</f>
        <v>0</v>
      </c>
      <c r="I35" s="106">
        <v>0.21</v>
      </c>
      <c r="J35" s="105">
        <f>ROUND(((SUM(BE77:BE84) + SUM(BE104:BE190))*I35),  2)</f>
        <v>0</v>
      </c>
      <c r="L35" s="31"/>
    </row>
    <row r="36" spans="2:12" s="1" customFormat="1" ht="14.45" customHeight="1">
      <c r="B36" s="31"/>
      <c r="E36" s="24" t="s">
        <v>45</v>
      </c>
      <c r="F36" s="105">
        <f>ROUND((SUM(BF77:BF84) + SUM(BF104:BF190)),  2)</f>
        <v>0</v>
      </c>
      <c r="I36" s="106">
        <v>0.15</v>
      </c>
      <c r="J36" s="105">
        <f>ROUND(((SUM(BF77:BF84) + SUM(BF104:BF190))*I36),  2)</f>
        <v>0</v>
      </c>
      <c r="L36" s="31"/>
    </row>
    <row r="37" spans="2:12" s="1" customFormat="1" ht="14.45" hidden="1" customHeight="1">
      <c r="B37" s="31"/>
      <c r="E37" s="24" t="s">
        <v>46</v>
      </c>
      <c r="F37" s="105">
        <f>ROUND((SUM(BG77:BG84) + SUM(BG104:BG190)),  2)</f>
        <v>0</v>
      </c>
      <c r="I37" s="106">
        <v>0.21</v>
      </c>
      <c r="J37" s="105">
        <f>0</f>
        <v>0</v>
      </c>
      <c r="L37" s="31"/>
    </row>
    <row r="38" spans="2:12" s="1" customFormat="1" ht="14.45" hidden="1" customHeight="1">
      <c r="B38" s="31"/>
      <c r="E38" s="24" t="s">
        <v>47</v>
      </c>
      <c r="F38" s="105">
        <f>ROUND((SUM(BH77:BH84) + SUM(BH104:BH190)),  2)</f>
        <v>0</v>
      </c>
      <c r="I38" s="106">
        <v>0.15</v>
      </c>
      <c r="J38" s="105">
        <f>0</f>
        <v>0</v>
      </c>
      <c r="L38" s="31"/>
    </row>
    <row r="39" spans="2:12" s="1" customFormat="1" ht="14.45" hidden="1" customHeight="1">
      <c r="B39" s="31"/>
      <c r="E39" s="24" t="s">
        <v>48</v>
      </c>
      <c r="F39" s="105">
        <f>ROUND((SUM(BI77:BI84) + SUM(BI104:BI190)),  2)</f>
        <v>0</v>
      </c>
      <c r="I39" s="106">
        <v>0</v>
      </c>
      <c r="J39" s="105">
        <f>0</f>
        <v>0</v>
      </c>
      <c r="L39" s="31"/>
    </row>
    <row r="40" spans="2:12" s="1" customFormat="1" ht="6.95" customHeight="1">
      <c r="B40" s="31"/>
      <c r="I40" s="97"/>
      <c r="L40" s="31"/>
    </row>
    <row r="41" spans="2:12" s="1" customFormat="1" ht="25.35" customHeight="1">
      <c r="B41" s="31"/>
      <c r="C41" s="93"/>
      <c r="D41" s="107" t="s">
        <v>49</v>
      </c>
      <c r="E41" s="52"/>
      <c r="F41" s="52"/>
      <c r="G41" s="108" t="s">
        <v>50</v>
      </c>
      <c r="H41" s="109" t="s">
        <v>51</v>
      </c>
      <c r="I41" s="110"/>
      <c r="J41" s="111">
        <f>SUM(J32:J39)</f>
        <v>0</v>
      </c>
      <c r="K41" s="112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113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114"/>
      <c r="J46" s="43"/>
      <c r="K46" s="43"/>
      <c r="L46" s="31"/>
    </row>
    <row r="47" spans="2:12" s="1" customFormat="1" ht="24.95" customHeight="1">
      <c r="B47" s="31"/>
      <c r="C47" s="19" t="s">
        <v>126</v>
      </c>
      <c r="I47" s="97"/>
      <c r="L47" s="31"/>
    </row>
    <row r="48" spans="2:12" s="1" customFormat="1" ht="6.95" customHeight="1">
      <c r="B48" s="31"/>
      <c r="I48" s="97"/>
      <c r="L48" s="31"/>
    </row>
    <row r="49" spans="2:47" s="1" customFormat="1" ht="12" customHeight="1">
      <c r="B49" s="31"/>
      <c r="C49" s="24" t="s">
        <v>16</v>
      </c>
      <c r="I49" s="97"/>
      <c r="L49" s="31"/>
    </row>
    <row r="50" spans="2:47" s="1" customFormat="1" ht="16.5" customHeight="1">
      <c r="B50" s="31"/>
      <c r="E50" s="253" t="str">
        <f>E7</f>
        <v>PP-Sběrné středisko odpadů Sochorova</v>
      </c>
      <c r="F50" s="254"/>
      <c r="G50" s="254"/>
      <c r="H50" s="254"/>
      <c r="I50" s="97"/>
      <c r="L50" s="31"/>
    </row>
    <row r="51" spans="2:47" s="1" customFormat="1" ht="12" customHeight="1">
      <c r="B51" s="31"/>
      <c r="C51" s="24" t="s">
        <v>123</v>
      </c>
      <c r="I51" s="97"/>
      <c r="L51" s="31"/>
    </row>
    <row r="52" spans="2:47" s="1" customFormat="1" ht="16.5" customHeight="1">
      <c r="B52" s="31"/>
      <c r="E52" s="225" t="str">
        <f>E9</f>
        <v>SO 04-02 - Kanalizacni  pripojka s odpadni jimkou</v>
      </c>
      <c r="F52" s="224"/>
      <c r="G52" s="224"/>
      <c r="H52" s="224"/>
      <c r="I52" s="97"/>
      <c r="L52" s="31"/>
    </row>
    <row r="53" spans="2:47" s="1" customFormat="1" ht="6.95" customHeight="1">
      <c r="B53" s="31"/>
      <c r="I53" s="97"/>
      <c r="L53" s="31"/>
    </row>
    <row r="54" spans="2:47" s="1" customFormat="1" ht="12" customHeight="1">
      <c r="B54" s="31"/>
      <c r="C54" s="24" t="s">
        <v>22</v>
      </c>
      <c r="F54" s="15" t="str">
        <f>F12</f>
        <v xml:space="preserve"> </v>
      </c>
      <c r="I54" s="98" t="s">
        <v>24</v>
      </c>
      <c r="J54" s="47" t="str">
        <f>IF(J12="","",J12)</f>
        <v>10. 10. 2019</v>
      </c>
      <c r="L54" s="31"/>
    </row>
    <row r="55" spans="2:47" s="1" customFormat="1" ht="6.95" customHeight="1">
      <c r="B55" s="31"/>
      <c r="I55" s="97"/>
      <c r="L55" s="31"/>
    </row>
    <row r="56" spans="2:47" s="1" customFormat="1" ht="13.7" customHeight="1">
      <c r="B56" s="31"/>
      <c r="C56" s="24" t="s">
        <v>28</v>
      </c>
      <c r="F56" s="15" t="str">
        <f>E15</f>
        <v xml:space="preserve"> </v>
      </c>
      <c r="I56" s="98" t="s">
        <v>33</v>
      </c>
      <c r="J56" s="27" t="str">
        <f>E21</f>
        <v xml:space="preserve"> </v>
      </c>
      <c r="L56" s="31"/>
    </row>
    <row r="57" spans="2:47" s="1" customFormat="1" ht="13.7" customHeight="1">
      <c r="B57" s="31"/>
      <c r="C57" s="24" t="s">
        <v>31</v>
      </c>
      <c r="F57" s="15" t="str">
        <f>IF(E18="","",E18)</f>
        <v>Vyplň údaj</v>
      </c>
      <c r="I57" s="98" t="s">
        <v>35</v>
      </c>
      <c r="J57" s="27" t="str">
        <f>E24</f>
        <v xml:space="preserve"> </v>
      </c>
      <c r="L57" s="31"/>
    </row>
    <row r="58" spans="2:47" s="1" customFormat="1" ht="10.35" customHeight="1">
      <c r="B58" s="31"/>
      <c r="I58" s="97"/>
      <c r="L58" s="31"/>
    </row>
    <row r="59" spans="2:47" s="1" customFormat="1" ht="29.25" customHeight="1">
      <c r="B59" s="31"/>
      <c r="C59" s="115" t="s">
        <v>127</v>
      </c>
      <c r="D59" s="93"/>
      <c r="E59" s="93"/>
      <c r="F59" s="93"/>
      <c r="G59" s="93"/>
      <c r="H59" s="93"/>
      <c r="I59" s="116"/>
      <c r="J59" s="117" t="s">
        <v>128</v>
      </c>
      <c r="K59" s="93"/>
      <c r="L59" s="31"/>
    </row>
    <row r="60" spans="2:47" s="1" customFormat="1" ht="10.35" customHeight="1">
      <c r="B60" s="31"/>
      <c r="I60" s="97"/>
      <c r="L60" s="31"/>
    </row>
    <row r="61" spans="2:47" s="1" customFormat="1" ht="22.9" customHeight="1">
      <c r="B61" s="31"/>
      <c r="C61" s="118" t="s">
        <v>129</v>
      </c>
      <c r="I61" s="97"/>
      <c r="J61" s="61">
        <f>J104</f>
        <v>0</v>
      </c>
      <c r="L61" s="31"/>
      <c r="AU61" s="15" t="s">
        <v>130</v>
      </c>
    </row>
    <row r="62" spans="2:47" s="7" customFormat="1" ht="24.95" customHeight="1">
      <c r="B62" s="119"/>
      <c r="D62" s="120" t="s">
        <v>131</v>
      </c>
      <c r="E62" s="121"/>
      <c r="F62" s="121"/>
      <c r="G62" s="121"/>
      <c r="H62" s="121"/>
      <c r="I62" s="122"/>
      <c r="J62" s="123">
        <f>J105</f>
        <v>0</v>
      </c>
      <c r="L62" s="119"/>
    </row>
    <row r="63" spans="2:47" s="8" customFormat="1" ht="19.899999999999999" customHeight="1">
      <c r="B63" s="124"/>
      <c r="D63" s="125" t="s">
        <v>132</v>
      </c>
      <c r="E63" s="126"/>
      <c r="F63" s="126"/>
      <c r="G63" s="126"/>
      <c r="H63" s="126"/>
      <c r="I63" s="127"/>
      <c r="J63" s="128">
        <f>J106</f>
        <v>0</v>
      </c>
      <c r="L63" s="124"/>
    </row>
    <row r="64" spans="2:47" s="8" customFormat="1" ht="19.899999999999999" customHeight="1">
      <c r="B64" s="124"/>
      <c r="D64" s="125" t="s">
        <v>348</v>
      </c>
      <c r="E64" s="126"/>
      <c r="F64" s="126"/>
      <c r="G64" s="126"/>
      <c r="H64" s="126"/>
      <c r="I64" s="127"/>
      <c r="J64" s="128">
        <f>J153</f>
        <v>0</v>
      </c>
      <c r="L64" s="124"/>
    </row>
    <row r="65" spans="2:65" s="8" customFormat="1" ht="19.899999999999999" customHeight="1">
      <c r="B65" s="124"/>
      <c r="D65" s="125" t="s">
        <v>516</v>
      </c>
      <c r="E65" s="126"/>
      <c r="F65" s="126"/>
      <c r="G65" s="126"/>
      <c r="H65" s="126"/>
      <c r="I65" s="127"/>
      <c r="J65" s="128">
        <f>J164</f>
        <v>0</v>
      </c>
      <c r="L65" s="124"/>
    </row>
    <row r="66" spans="2:65" s="8" customFormat="1" ht="19.899999999999999" customHeight="1">
      <c r="B66" s="124"/>
      <c r="D66" s="125" t="s">
        <v>349</v>
      </c>
      <c r="E66" s="126"/>
      <c r="F66" s="126"/>
      <c r="G66" s="126"/>
      <c r="H66" s="126"/>
      <c r="I66" s="127"/>
      <c r="J66" s="128">
        <f>J167</f>
        <v>0</v>
      </c>
      <c r="L66" s="124"/>
    </row>
    <row r="67" spans="2:65" s="8" customFormat="1" ht="19.899999999999999" customHeight="1">
      <c r="B67" s="124"/>
      <c r="D67" s="125" t="s">
        <v>517</v>
      </c>
      <c r="E67" s="126"/>
      <c r="F67" s="126"/>
      <c r="G67" s="126"/>
      <c r="H67" s="126"/>
      <c r="I67" s="127"/>
      <c r="J67" s="128">
        <f>J174</f>
        <v>0</v>
      </c>
      <c r="L67" s="124"/>
    </row>
    <row r="68" spans="2:65" s="8" customFormat="1" ht="19.899999999999999" customHeight="1">
      <c r="B68" s="124"/>
      <c r="D68" s="125" t="s">
        <v>350</v>
      </c>
      <c r="E68" s="126"/>
      <c r="F68" s="126"/>
      <c r="G68" s="126"/>
      <c r="H68" s="126"/>
      <c r="I68" s="127"/>
      <c r="J68" s="128">
        <f>J175</f>
        <v>0</v>
      </c>
      <c r="L68" s="124"/>
    </row>
    <row r="69" spans="2:65" s="8" customFormat="1" ht="19.899999999999999" customHeight="1">
      <c r="B69" s="124"/>
      <c r="D69" s="125" t="s">
        <v>210</v>
      </c>
      <c r="E69" s="126"/>
      <c r="F69" s="126"/>
      <c r="G69" s="126"/>
      <c r="H69" s="126"/>
      <c r="I69" s="127"/>
      <c r="J69" s="128">
        <f>J182</f>
        <v>0</v>
      </c>
      <c r="L69" s="124"/>
    </row>
    <row r="70" spans="2:65" s="7" customFormat="1" ht="24.95" customHeight="1">
      <c r="B70" s="119"/>
      <c r="D70" s="120" t="s">
        <v>518</v>
      </c>
      <c r="E70" s="121"/>
      <c r="F70" s="121"/>
      <c r="G70" s="121"/>
      <c r="H70" s="121"/>
      <c r="I70" s="122"/>
      <c r="J70" s="123">
        <f>J184</f>
        <v>0</v>
      </c>
      <c r="L70" s="119"/>
    </row>
    <row r="71" spans="2:65" s="7" customFormat="1" ht="24.95" customHeight="1">
      <c r="B71" s="119"/>
      <c r="D71" s="120" t="s">
        <v>519</v>
      </c>
      <c r="E71" s="121"/>
      <c r="F71" s="121"/>
      <c r="G71" s="121"/>
      <c r="H71" s="121"/>
      <c r="I71" s="122"/>
      <c r="J71" s="123">
        <f>J185</f>
        <v>0</v>
      </c>
      <c r="L71" s="119"/>
    </row>
    <row r="72" spans="2:65" s="8" customFormat="1" ht="19.899999999999999" customHeight="1">
      <c r="B72" s="124"/>
      <c r="D72" s="125" t="s">
        <v>520</v>
      </c>
      <c r="E72" s="126"/>
      <c r="F72" s="126"/>
      <c r="G72" s="126"/>
      <c r="H72" s="126"/>
      <c r="I72" s="127"/>
      <c r="J72" s="128">
        <f>J186</f>
        <v>0</v>
      </c>
      <c r="L72" s="124"/>
    </row>
    <row r="73" spans="2:65" s="7" customFormat="1" ht="24.95" customHeight="1">
      <c r="B73" s="119"/>
      <c r="D73" s="120" t="s">
        <v>211</v>
      </c>
      <c r="E73" s="121"/>
      <c r="F73" s="121"/>
      <c r="G73" s="121"/>
      <c r="H73" s="121"/>
      <c r="I73" s="122"/>
      <c r="J73" s="123">
        <f>J188</f>
        <v>0</v>
      </c>
      <c r="L73" s="119"/>
    </row>
    <row r="74" spans="2:65" s="8" customFormat="1" ht="19.899999999999999" customHeight="1">
      <c r="B74" s="124"/>
      <c r="D74" s="125" t="s">
        <v>133</v>
      </c>
      <c r="E74" s="126"/>
      <c r="F74" s="126"/>
      <c r="G74" s="126"/>
      <c r="H74" s="126"/>
      <c r="I74" s="127"/>
      <c r="J74" s="128">
        <f>J189</f>
        <v>0</v>
      </c>
      <c r="L74" s="124"/>
    </row>
    <row r="75" spans="2:65" s="1" customFormat="1" ht="21.75" customHeight="1">
      <c r="B75" s="31"/>
      <c r="I75" s="97"/>
      <c r="L75" s="31"/>
    </row>
    <row r="76" spans="2:65" s="1" customFormat="1" ht="6.95" customHeight="1">
      <c r="B76" s="31"/>
      <c r="I76" s="97"/>
      <c r="L76" s="31"/>
    </row>
    <row r="77" spans="2:65" s="1" customFormat="1" ht="29.25" customHeight="1">
      <c r="B77" s="31"/>
      <c r="C77" s="118" t="s">
        <v>134</v>
      </c>
      <c r="I77" s="97"/>
      <c r="J77" s="129">
        <f>ROUND(J78 + J79 + J80 + J81 + J82 + J83,2)</f>
        <v>0</v>
      </c>
      <c r="L77" s="31"/>
      <c r="N77" s="130" t="s">
        <v>43</v>
      </c>
    </row>
    <row r="78" spans="2:65" s="1" customFormat="1" ht="18" customHeight="1">
      <c r="B78" s="131"/>
      <c r="C78" s="97"/>
      <c r="D78" s="242" t="s">
        <v>135</v>
      </c>
      <c r="E78" s="256"/>
      <c r="F78" s="256"/>
      <c r="G78" s="97"/>
      <c r="H78" s="97"/>
      <c r="I78" s="97"/>
      <c r="J78" s="84">
        <v>0</v>
      </c>
      <c r="K78" s="97"/>
      <c r="L78" s="131"/>
      <c r="M78" s="97"/>
      <c r="N78" s="133" t="s">
        <v>44</v>
      </c>
      <c r="O78" s="97"/>
      <c r="P78" s="97"/>
      <c r="Q78" s="97"/>
      <c r="R78" s="97"/>
      <c r="S78" s="97"/>
      <c r="T78" s="97"/>
      <c r="U78" s="97"/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  <c r="AH78" s="97"/>
      <c r="AI78" s="97"/>
      <c r="AJ78" s="97"/>
      <c r="AK78" s="97"/>
      <c r="AL78" s="97"/>
      <c r="AM78" s="97"/>
      <c r="AN78" s="97"/>
      <c r="AO78" s="97"/>
      <c r="AP78" s="97"/>
      <c r="AQ78" s="97"/>
      <c r="AR78" s="97"/>
      <c r="AS78" s="97"/>
      <c r="AT78" s="97"/>
      <c r="AU78" s="97"/>
      <c r="AV78" s="97"/>
      <c r="AW78" s="97"/>
      <c r="AX78" s="97"/>
      <c r="AY78" s="134" t="s">
        <v>136</v>
      </c>
      <c r="AZ78" s="97"/>
      <c r="BA78" s="97"/>
      <c r="BB78" s="97"/>
      <c r="BC78" s="97"/>
      <c r="BD78" s="97"/>
      <c r="BE78" s="135">
        <f t="shared" ref="BE78:BE83" si="0">IF(N78="základní",J78,0)</f>
        <v>0</v>
      </c>
      <c r="BF78" s="135">
        <f t="shared" ref="BF78:BF83" si="1">IF(N78="snížená",J78,0)</f>
        <v>0</v>
      </c>
      <c r="BG78" s="135">
        <f t="shared" ref="BG78:BG83" si="2">IF(N78="zákl. přenesená",J78,0)</f>
        <v>0</v>
      </c>
      <c r="BH78" s="135">
        <f t="shared" ref="BH78:BH83" si="3">IF(N78="sníž. přenesená",J78,0)</f>
        <v>0</v>
      </c>
      <c r="BI78" s="135">
        <f t="shared" ref="BI78:BI83" si="4">IF(N78="nulová",J78,0)</f>
        <v>0</v>
      </c>
      <c r="BJ78" s="134" t="s">
        <v>21</v>
      </c>
      <c r="BK78" s="97"/>
      <c r="BL78" s="97"/>
      <c r="BM78" s="97"/>
    </row>
    <row r="79" spans="2:65" s="1" customFormat="1" ht="18" customHeight="1">
      <c r="B79" s="131"/>
      <c r="C79" s="97"/>
      <c r="D79" s="242" t="s">
        <v>137</v>
      </c>
      <c r="E79" s="256"/>
      <c r="F79" s="256"/>
      <c r="G79" s="97"/>
      <c r="H79" s="97"/>
      <c r="I79" s="97"/>
      <c r="J79" s="84">
        <v>0</v>
      </c>
      <c r="K79" s="97"/>
      <c r="L79" s="131"/>
      <c r="M79" s="97"/>
      <c r="N79" s="133" t="s">
        <v>44</v>
      </c>
      <c r="O79" s="97"/>
      <c r="P79" s="97"/>
      <c r="Q79" s="97"/>
      <c r="R79" s="97"/>
      <c r="S79" s="97"/>
      <c r="T79" s="97"/>
      <c r="U79" s="97"/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  <c r="AH79" s="97"/>
      <c r="AI79" s="97"/>
      <c r="AJ79" s="97"/>
      <c r="AK79" s="97"/>
      <c r="AL79" s="97"/>
      <c r="AM79" s="97"/>
      <c r="AN79" s="97"/>
      <c r="AO79" s="97"/>
      <c r="AP79" s="97"/>
      <c r="AQ79" s="97"/>
      <c r="AR79" s="97"/>
      <c r="AS79" s="97"/>
      <c r="AT79" s="97"/>
      <c r="AU79" s="97"/>
      <c r="AV79" s="97"/>
      <c r="AW79" s="97"/>
      <c r="AX79" s="97"/>
      <c r="AY79" s="134" t="s">
        <v>136</v>
      </c>
      <c r="AZ79" s="97"/>
      <c r="BA79" s="97"/>
      <c r="BB79" s="97"/>
      <c r="BC79" s="97"/>
      <c r="BD79" s="97"/>
      <c r="BE79" s="135">
        <f t="shared" si="0"/>
        <v>0</v>
      </c>
      <c r="BF79" s="135">
        <f t="shared" si="1"/>
        <v>0</v>
      </c>
      <c r="BG79" s="135">
        <f t="shared" si="2"/>
        <v>0</v>
      </c>
      <c r="BH79" s="135">
        <f t="shared" si="3"/>
        <v>0</v>
      </c>
      <c r="BI79" s="135">
        <f t="shared" si="4"/>
        <v>0</v>
      </c>
      <c r="BJ79" s="134" t="s">
        <v>21</v>
      </c>
      <c r="BK79" s="97"/>
      <c r="BL79" s="97"/>
      <c r="BM79" s="97"/>
    </row>
    <row r="80" spans="2:65" s="1" customFormat="1" ht="18" customHeight="1">
      <c r="B80" s="131"/>
      <c r="C80" s="97"/>
      <c r="D80" s="242" t="s">
        <v>138</v>
      </c>
      <c r="E80" s="256"/>
      <c r="F80" s="256"/>
      <c r="G80" s="97"/>
      <c r="H80" s="97"/>
      <c r="I80" s="97"/>
      <c r="J80" s="84">
        <v>0</v>
      </c>
      <c r="K80" s="97"/>
      <c r="L80" s="131"/>
      <c r="M80" s="97"/>
      <c r="N80" s="133" t="s">
        <v>44</v>
      </c>
      <c r="O80" s="97"/>
      <c r="P80" s="97"/>
      <c r="Q80" s="97"/>
      <c r="R80" s="97"/>
      <c r="S80" s="97"/>
      <c r="T80" s="97"/>
      <c r="U80" s="97"/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  <c r="AH80" s="97"/>
      <c r="AI80" s="97"/>
      <c r="AJ80" s="97"/>
      <c r="AK80" s="97"/>
      <c r="AL80" s="97"/>
      <c r="AM80" s="97"/>
      <c r="AN80" s="97"/>
      <c r="AO80" s="97"/>
      <c r="AP80" s="97"/>
      <c r="AQ80" s="97"/>
      <c r="AR80" s="97"/>
      <c r="AS80" s="97"/>
      <c r="AT80" s="97"/>
      <c r="AU80" s="97"/>
      <c r="AV80" s="97"/>
      <c r="AW80" s="97"/>
      <c r="AX80" s="97"/>
      <c r="AY80" s="134" t="s">
        <v>136</v>
      </c>
      <c r="AZ80" s="97"/>
      <c r="BA80" s="97"/>
      <c r="BB80" s="97"/>
      <c r="BC80" s="97"/>
      <c r="BD80" s="97"/>
      <c r="BE80" s="135">
        <f t="shared" si="0"/>
        <v>0</v>
      </c>
      <c r="BF80" s="135">
        <f t="shared" si="1"/>
        <v>0</v>
      </c>
      <c r="BG80" s="135">
        <f t="shared" si="2"/>
        <v>0</v>
      </c>
      <c r="BH80" s="135">
        <f t="shared" si="3"/>
        <v>0</v>
      </c>
      <c r="BI80" s="135">
        <f t="shared" si="4"/>
        <v>0</v>
      </c>
      <c r="BJ80" s="134" t="s">
        <v>21</v>
      </c>
      <c r="BK80" s="97"/>
      <c r="BL80" s="97"/>
      <c r="BM80" s="97"/>
    </row>
    <row r="81" spans="2:65" s="1" customFormat="1" ht="18" customHeight="1">
      <c r="B81" s="131"/>
      <c r="C81" s="97"/>
      <c r="D81" s="242" t="s">
        <v>139</v>
      </c>
      <c r="E81" s="256"/>
      <c r="F81" s="256"/>
      <c r="G81" s="97"/>
      <c r="H81" s="97"/>
      <c r="I81" s="97"/>
      <c r="J81" s="84">
        <v>0</v>
      </c>
      <c r="K81" s="97"/>
      <c r="L81" s="131"/>
      <c r="M81" s="97"/>
      <c r="N81" s="133" t="s">
        <v>44</v>
      </c>
      <c r="O81" s="97"/>
      <c r="P81" s="97"/>
      <c r="Q81" s="97"/>
      <c r="R81" s="97"/>
      <c r="S81" s="97"/>
      <c r="T81" s="97"/>
      <c r="U81" s="97"/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  <c r="AH81" s="97"/>
      <c r="AI81" s="97"/>
      <c r="AJ81" s="97"/>
      <c r="AK81" s="97"/>
      <c r="AL81" s="97"/>
      <c r="AM81" s="97"/>
      <c r="AN81" s="97"/>
      <c r="AO81" s="97"/>
      <c r="AP81" s="97"/>
      <c r="AQ81" s="97"/>
      <c r="AR81" s="97"/>
      <c r="AS81" s="97"/>
      <c r="AT81" s="97"/>
      <c r="AU81" s="97"/>
      <c r="AV81" s="97"/>
      <c r="AW81" s="97"/>
      <c r="AX81" s="97"/>
      <c r="AY81" s="134" t="s">
        <v>136</v>
      </c>
      <c r="AZ81" s="97"/>
      <c r="BA81" s="97"/>
      <c r="BB81" s="97"/>
      <c r="BC81" s="97"/>
      <c r="BD81" s="97"/>
      <c r="BE81" s="135">
        <f t="shared" si="0"/>
        <v>0</v>
      </c>
      <c r="BF81" s="135">
        <f t="shared" si="1"/>
        <v>0</v>
      </c>
      <c r="BG81" s="135">
        <f t="shared" si="2"/>
        <v>0</v>
      </c>
      <c r="BH81" s="135">
        <f t="shared" si="3"/>
        <v>0</v>
      </c>
      <c r="BI81" s="135">
        <f t="shared" si="4"/>
        <v>0</v>
      </c>
      <c r="BJ81" s="134" t="s">
        <v>21</v>
      </c>
      <c r="BK81" s="97"/>
      <c r="BL81" s="97"/>
      <c r="BM81" s="97"/>
    </row>
    <row r="82" spans="2:65" s="1" customFormat="1" ht="18" customHeight="1">
      <c r="B82" s="131"/>
      <c r="C82" s="97"/>
      <c r="D82" s="242" t="s">
        <v>140</v>
      </c>
      <c r="E82" s="256"/>
      <c r="F82" s="256"/>
      <c r="G82" s="97"/>
      <c r="H82" s="97"/>
      <c r="I82" s="97"/>
      <c r="J82" s="84">
        <v>0</v>
      </c>
      <c r="K82" s="97"/>
      <c r="L82" s="131"/>
      <c r="M82" s="97"/>
      <c r="N82" s="133" t="s">
        <v>44</v>
      </c>
      <c r="O82" s="97"/>
      <c r="P82" s="97"/>
      <c r="Q82" s="97"/>
      <c r="R82" s="97"/>
      <c r="S82" s="97"/>
      <c r="T82" s="97"/>
      <c r="U82" s="97"/>
      <c r="V82" s="97"/>
      <c r="W82" s="97"/>
      <c r="X82" s="97"/>
      <c r="Y82" s="97"/>
      <c r="Z82" s="97"/>
      <c r="AA82" s="97"/>
      <c r="AB82" s="97"/>
      <c r="AC82" s="97"/>
      <c r="AD82" s="97"/>
      <c r="AE82" s="97"/>
      <c r="AF82" s="97"/>
      <c r="AG82" s="97"/>
      <c r="AH82" s="97"/>
      <c r="AI82" s="97"/>
      <c r="AJ82" s="97"/>
      <c r="AK82" s="97"/>
      <c r="AL82" s="97"/>
      <c r="AM82" s="97"/>
      <c r="AN82" s="97"/>
      <c r="AO82" s="97"/>
      <c r="AP82" s="97"/>
      <c r="AQ82" s="97"/>
      <c r="AR82" s="97"/>
      <c r="AS82" s="97"/>
      <c r="AT82" s="97"/>
      <c r="AU82" s="97"/>
      <c r="AV82" s="97"/>
      <c r="AW82" s="97"/>
      <c r="AX82" s="97"/>
      <c r="AY82" s="134" t="s">
        <v>136</v>
      </c>
      <c r="AZ82" s="97"/>
      <c r="BA82" s="97"/>
      <c r="BB82" s="97"/>
      <c r="BC82" s="97"/>
      <c r="BD82" s="97"/>
      <c r="BE82" s="135">
        <f t="shared" si="0"/>
        <v>0</v>
      </c>
      <c r="BF82" s="135">
        <f t="shared" si="1"/>
        <v>0</v>
      </c>
      <c r="BG82" s="135">
        <f t="shared" si="2"/>
        <v>0</v>
      </c>
      <c r="BH82" s="135">
        <f t="shared" si="3"/>
        <v>0</v>
      </c>
      <c r="BI82" s="135">
        <f t="shared" si="4"/>
        <v>0</v>
      </c>
      <c r="BJ82" s="134" t="s">
        <v>21</v>
      </c>
      <c r="BK82" s="97"/>
      <c r="BL82" s="97"/>
      <c r="BM82" s="97"/>
    </row>
    <row r="83" spans="2:65" s="1" customFormat="1" ht="18" customHeight="1">
      <c r="B83" s="131"/>
      <c r="C83" s="97"/>
      <c r="D83" s="132" t="s">
        <v>141</v>
      </c>
      <c r="E83" s="97"/>
      <c r="F83" s="97"/>
      <c r="G83" s="97"/>
      <c r="H83" s="97"/>
      <c r="I83" s="97"/>
      <c r="J83" s="84">
        <f>ROUND(J30*T83,2)</f>
        <v>0</v>
      </c>
      <c r="K83" s="97"/>
      <c r="L83" s="131"/>
      <c r="M83" s="97"/>
      <c r="N83" s="133" t="s">
        <v>44</v>
      </c>
      <c r="O83" s="97"/>
      <c r="P83" s="97"/>
      <c r="Q83" s="97"/>
      <c r="R83" s="97"/>
      <c r="S83" s="97"/>
      <c r="T83" s="97"/>
      <c r="U83" s="97"/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  <c r="AH83" s="97"/>
      <c r="AI83" s="97"/>
      <c r="AJ83" s="97"/>
      <c r="AK83" s="97"/>
      <c r="AL83" s="97"/>
      <c r="AM83" s="97"/>
      <c r="AN83" s="97"/>
      <c r="AO83" s="97"/>
      <c r="AP83" s="97"/>
      <c r="AQ83" s="97"/>
      <c r="AR83" s="97"/>
      <c r="AS83" s="97"/>
      <c r="AT83" s="97"/>
      <c r="AU83" s="97"/>
      <c r="AV83" s="97"/>
      <c r="AW83" s="97"/>
      <c r="AX83" s="97"/>
      <c r="AY83" s="134" t="s">
        <v>142</v>
      </c>
      <c r="AZ83" s="97"/>
      <c r="BA83" s="97"/>
      <c r="BB83" s="97"/>
      <c r="BC83" s="97"/>
      <c r="BD83" s="97"/>
      <c r="BE83" s="135">
        <f t="shared" si="0"/>
        <v>0</v>
      </c>
      <c r="BF83" s="135">
        <f t="shared" si="1"/>
        <v>0</v>
      </c>
      <c r="BG83" s="135">
        <f t="shared" si="2"/>
        <v>0</v>
      </c>
      <c r="BH83" s="135">
        <f t="shared" si="3"/>
        <v>0</v>
      </c>
      <c r="BI83" s="135">
        <f t="shared" si="4"/>
        <v>0</v>
      </c>
      <c r="BJ83" s="134" t="s">
        <v>21</v>
      </c>
      <c r="BK83" s="97"/>
      <c r="BL83" s="97"/>
      <c r="BM83" s="97"/>
    </row>
    <row r="84" spans="2:65" s="1" customFormat="1" ht="11.25">
      <c r="B84" s="31"/>
      <c r="I84" s="97"/>
      <c r="L84" s="31"/>
    </row>
    <row r="85" spans="2:65" s="1" customFormat="1" ht="29.25" customHeight="1">
      <c r="B85" s="31"/>
      <c r="C85" s="92" t="s">
        <v>121</v>
      </c>
      <c r="D85" s="93"/>
      <c r="E85" s="93"/>
      <c r="F85" s="93"/>
      <c r="G85" s="93"/>
      <c r="H85" s="93"/>
      <c r="I85" s="116"/>
      <c r="J85" s="94">
        <f>ROUND(J61+J77,2)</f>
        <v>0</v>
      </c>
      <c r="K85" s="93"/>
      <c r="L85" s="31"/>
    </row>
    <row r="86" spans="2:65" s="1" customFormat="1" ht="6.95" customHeight="1">
      <c r="B86" s="40"/>
      <c r="C86" s="41"/>
      <c r="D86" s="41"/>
      <c r="E86" s="41"/>
      <c r="F86" s="41"/>
      <c r="G86" s="41"/>
      <c r="H86" s="41"/>
      <c r="I86" s="113"/>
      <c r="J86" s="41"/>
      <c r="K86" s="41"/>
      <c r="L86" s="31"/>
    </row>
    <row r="90" spans="2:65" s="1" customFormat="1" ht="6.95" customHeight="1">
      <c r="B90" s="42"/>
      <c r="C90" s="43"/>
      <c r="D90" s="43"/>
      <c r="E90" s="43"/>
      <c r="F90" s="43"/>
      <c r="G90" s="43"/>
      <c r="H90" s="43"/>
      <c r="I90" s="114"/>
      <c r="J90" s="43"/>
      <c r="K90" s="43"/>
      <c r="L90" s="31"/>
    </row>
    <row r="91" spans="2:65" s="1" customFormat="1" ht="24.95" customHeight="1">
      <c r="B91" s="31"/>
      <c r="C91" s="19" t="s">
        <v>143</v>
      </c>
      <c r="I91" s="97"/>
      <c r="L91" s="31"/>
    </row>
    <row r="92" spans="2:65" s="1" customFormat="1" ht="6.95" customHeight="1">
      <c r="B92" s="31"/>
      <c r="I92" s="97"/>
      <c r="L92" s="31"/>
    </row>
    <row r="93" spans="2:65" s="1" customFormat="1" ht="12" customHeight="1">
      <c r="B93" s="31"/>
      <c r="C93" s="24" t="s">
        <v>16</v>
      </c>
      <c r="I93" s="97"/>
      <c r="L93" s="31"/>
    </row>
    <row r="94" spans="2:65" s="1" customFormat="1" ht="16.5" customHeight="1">
      <c r="B94" s="31"/>
      <c r="E94" s="253" t="str">
        <f>E7</f>
        <v>PP-Sběrné středisko odpadů Sochorova</v>
      </c>
      <c r="F94" s="254"/>
      <c r="G94" s="254"/>
      <c r="H94" s="254"/>
      <c r="I94" s="97"/>
      <c r="L94" s="31"/>
    </row>
    <row r="95" spans="2:65" s="1" customFormat="1" ht="12" customHeight="1">
      <c r="B95" s="31"/>
      <c r="C95" s="24" t="s">
        <v>123</v>
      </c>
      <c r="I95" s="97"/>
      <c r="L95" s="31"/>
    </row>
    <row r="96" spans="2:65" s="1" customFormat="1" ht="16.5" customHeight="1">
      <c r="B96" s="31"/>
      <c r="E96" s="225" t="str">
        <f>E9</f>
        <v>SO 04-02 - Kanalizacni  pripojka s odpadni jimkou</v>
      </c>
      <c r="F96" s="224"/>
      <c r="G96" s="224"/>
      <c r="H96" s="224"/>
      <c r="I96" s="97"/>
      <c r="L96" s="31"/>
    </row>
    <row r="97" spans="2:65" s="1" customFormat="1" ht="6.95" customHeight="1">
      <c r="B97" s="31"/>
      <c r="I97" s="97"/>
      <c r="L97" s="31"/>
    </row>
    <row r="98" spans="2:65" s="1" customFormat="1" ht="12" customHeight="1">
      <c r="B98" s="31"/>
      <c r="C98" s="24" t="s">
        <v>22</v>
      </c>
      <c r="F98" s="15" t="str">
        <f>F12</f>
        <v xml:space="preserve"> </v>
      </c>
      <c r="I98" s="98" t="s">
        <v>24</v>
      </c>
      <c r="J98" s="47" t="str">
        <f>IF(J12="","",J12)</f>
        <v>10. 10. 2019</v>
      </c>
      <c r="L98" s="31"/>
    </row>
    <row r="99" spans="2:65" s="1" customFormat="1" ht="6.95" customHeight="1">
      <c r="B99" s="31"/>
      <c r="I99" s="97"/>
      <c r="L99" s="31"/>
    </row>
    <row r="100" spans="2:65" s="1" customFormat="1" ht="13.7" customHeight="1">
      <c r="B100" s="31"/>
      <c r="C100" s="24" t="s">
        <v>28</v>
      </c>
      <c r="F100" s="15" t="str">
        <f>E15</f>
        <v xml:space="preserve"> </v>
      </c>
      <c r="I100" s="98" t="s">
        <v>33</v>
      </c>
      <c r="J100" s="27" t="str">
        <f>E21</f>
        <v xml:space="preserve"> </v>
      </c>
      <c r="L100" s="31"/>
    </row>
    <row r="101" spans="2:65" s="1" customFormat="1" ht="13.7" customHeight="1">
      <c r="B101" s="31"/>
      <c r="C101" s="24" t="s">
        <v>31</v>
      </c>
      <c r="F101" s="15" t="str">
        <f>IF(E18="","",E18)</f>
        <v>Vyplň údaj</v>
      </c>
      <c r="I101" s="98" t="s">
        <v>35</v>
      </c>
      <c r="J101" s="27" t="str">
        <f>E24</f>
        <v xml:space="preserve"> </v>
      </c>
      <c r="L101" s="31"/>
    </row>
    <row r="102" spans="2:65" s="1" customFormat="1" ht="10.35" customHeight="1">
      <c r="B102" s="31"/>
      <c r="I102" s="97"/>
      <c r="L102" s="31"/>
    </row>
    <row r="103" spans="2:65" s="9" customFormat="1" ht="29.25" customHeight="1">
      <c r="B103" s="136"/>
      <c r="C103" s="137" t="s">
        <v>144</v>
      </c>
      <c r="D103" s="138" t="s">
        <v>58</v>
      </c>
      <c r="E103" s="138" t="s">
        <v>54</v>
      </c>
      <c r="F103" s="138" t="s">
        <v>55</v>
      </c>
      <c r="G103" s="138" t="s">
        <v>145</v>
      </c>
      <c r="H103" s="138" t="s">
        <v>146</v>
      </c>
      <c r="I103" s="139" t="s">
        <v>147</v>
      </c>
      <c r="J103" s="140" t="s">
        <v>128</v>
      </c>
      <c r="K103" s="141" t="s">
        <v>148</v>
      </c>
      <c r="L103" s="136"/>
      <c r="M103" s="54" t="s">
        <v>1</v>
      </c>
      <c r="N103" s="55" t="s">
        <v>43</v>
      </c>
      <c r="O103" s="55" t="s">
        <v>149</v>
      </c>
      <c r="P103" s="55" t="s">
        <v>150</v>
      </c>
      <c r="Q103" s="55" t="s">
        <v>151</v>
      </c>
      <c r="R103" s="55" t="s">
        <v>152</v>
      </c>
      <c r="S103" s="55" t="s">
        <v>153</v>
      </c>
      <c r="T103" s="56" t="s">
        <v>154</v>
      </c>
    </row>
    <row r="104" spans="2:65" s="1" customFormat="1" ht="22.9" customHeight="1">
      <c r="B104" s="31"/>
      <c r="C104" s="59" t="s">
        <v>155</v>
      </c>
      <c r="I104" s="97"/>
      <c r="J104" s="142">
        <f>BK104</f>
        <v>0</v>
      </c>
      <c r="L104" s="31"/>
      <c r="M104" s="57"/>
      <c r="N104" s="48"/>
      <c r="O104" s="48"/>
      <c r="P104" s="143">
        <f>P105+P184+P185+P188</f>
        <v>0</v>
      </c>
      <c r="Q104" s="48"/>
      <c r="R104" s="143">
        <f>R105+R184+R185+R188</f>
        <v>7.2703104800000009</v>
      </c>
      <c r="S104" s="48"/>
      <c r="T104" s="144">
        <f>T105+T184+T185+T188</f>
        <v>0</v>
      </c>
      <c r="AT104" s="15" t="s">
        <v>72</v>
      </c>
      <c r="AU104" s="15" t="s">
        <v>130</v>
      </c>
      <c r="BK104" s="145">
        <f>BK105+BK184+BK185+BK188</f>
        <v>0</v>
      </c>
    </row>
    <row r="105" spans="2:65" s="10" customFormat="1" ht="25.9" customHeight="1">
      <c r="B105" s="146"/>
      <c r="D105" s="147" t="s">
        <v>72</v>
      </c>
      <c r="E105" s="148" t="s">
        <v>156</v>
      </c>
      <c r="F105" s="148" t="s">
        <v>157</v>
      </c>
      <c r="I105" s="149"/>
      <c r="J105" s="150">
        <f>BK105</f>
        <v>0</v>
      </c>
      <c r="L105" s="146"/>
      <c r="M105" s="151"/>
      <c r="N105" s="152"/>
      <c r="O105" s="152"/>
      <c r="P105" s="153">
        <f>P106+P153+P164+P167+P174+P175+P182</f>
        <v>0</v>
      </c>
      <c r="Q105" s="152"/>
      <c r="R105" s="153">
        <f>R106+R153+R164+R167+R174+R175+R182</f>
        <v>7.2683304800000013</v>
      </c>
      <c r="S105" s="152"/>
      <c r="T105" s="154">
        <f>T106+T153+T164+T167+T174+T175+T182</f>
        <v>0</v>
      </c>
      <c r="AR105" s="147" t="s">
        <v>21</v>
      </c>
      <c r="AT105" s="155" t="s">
        <v>72</v>
      </c>
      <c r="AU105" s="155" t="s">
        <v>73</v>
      </c>
      <c r="AY105" s="147" t="s">
        <v>158</v>
      </c>
      <c r="BK105" s="156">
        <f>BK106+BK153+BK164+BK167+BK174+BK175+BK182</f>
        <v>0</v>
      </c>
    </row>
    <row r="106" spans="2:65" s="10" customFormat="1" ht="22.9" customHeight="1">
      <c r="B106" s="146"/>
      <c r="D106" s="147" t="s">
        <v>72</v>
      </c>
      <c r="E106" s="157" t="s">
        <v>21</v>
      </c>
      <c r="F106" s="157" t="s">
        <v>159</v>
      </c>
      <c r="I106" s="149"/>
      <c r="J106" s="158">
        <f>BK106</f>
        <v>0</v>
      </c>
      <c r="L106" s="146"/>
      <c r="M106" s="151"/>
      <c r="N106" s="152"/>
      <c r="O106" s="152"/>
      <c r="P106" s="153">
        <f>SUM(P107:P152)</f>
        <v>0</v>
      </c>
      <c r="Q106" s="152"/>
      <c r="R106" s="153">
        <f>SUM(R107:R152)</f>
        <v>4.6752540000000007</v>
      </c>
      <c r="S106" s="152"/>
      <c r="T106" s="154">
        <f>SUM(T107:T152)</f>
        <v>0</v>
      </c>
      <c r="AR106" s="147" t="s">
        <v>21</v>
      </c>
      <c r="AT106" s="155" t="s">
        <v>72</v>
      </c>
      <c r="AU106" s="155" t="s">
        <v>21</v>
      </c>
      <c r="AY106" s="147" t="s">
        <v>158</v>
      </c>
      <c r="BK106" s="156">
        <f>SUM(BK107:BK152)</f>
        <v>0</v>
      </c>
    </row>
    <row r="107" spans="2:65" s="1" customFormat="1" ht="16.5" customHeight="1">
      <c r="B107" s="131"/>
      <c r="C107" s="159" t="s">
        <v>521</v>
      </c>
      <c r="D107" s="159" t="s">
        <v>161</v>
      </c>
      <c r="E107" s="160" t="s">
        <v>522</v>
      </c>
      <c r="F107" s="161" t="s">
        <v>523</v>
      </c>
      <c r="G107" s="162" t="s">
        <v>265</v>
      </c>
      <c r="H107" s="163">
        <v>100</v>
      </c>
      <c r="I107" s="164"/>
      <c r="J107" s="165">
        <f>ROUND(I107*H107,2)</f>
        <v>0</v>
      </c>
      <c r="K107" s="161" t="s">
        <v>171</v>
      </c>
      <c r="L107" s="31"/>
      <c r="M107" s="166" t="s">
        <v>1</v>
      </c>
      <c r="N107" s="167" t="s">
        <v>44</v>
      </c>
      <c r="O107" s="50"/>
      <c r="P107" s="168">
        <f>O107*H107</f>
        <v>0</v>
      </c>
      <c r="Q107" s="168">
        <v>3.6900000000000002E-2</v>
      </c>
      <c r="R107" s="168">
        <f>Q107*H107</f>
        <v>3.6900000000000004</v>
      </c>
      <c r="S107" s="168">
        <v>0</v>
      </c>
      <c r="T107" s="169">
        <f>S107*H107</f>
        <v>0</v>
      </c>
      <c r="AR107" s="15" t="s">
        <v>371</v>
      </c>
      <c r="AT107" s="15" t="s">
        <v>161</v>
      </c>
      <c r="AU107" s="15" t="s">
        <v>82</v>
      </c>
      <c r="AY107" s="15" t="s">
        <v>158</v>
      </c>
      <c r="BE107" s="88">
        <f>IF(N107="základní",J107,0)</f>
        <v>0</v>
      </c>
      <c r="BF107" s="88">
        <f>IF(N107="snížená",J107,0)</f>
        <v>0</v>
      </c>
      <c r="BG107" s="88">
        <f>IF(N107="zákl. přenesená",J107,0)</f>
        <v>0</v>
      </c>
      <c r="BH107" s="88">
        <f>IF(N107="sníž. přenesená",J107,0)</f>
        <v>0</v>
      </c>
      <c r="BI107" s="88">
        <f>IF(N107="nulová",J107,0)</f>
        <v>0</v>
      </c>
      <c r="BJ107" s="15" t="s">
        <v>21</v>
      </c>
      <c r="BK107" s="88">
        <f>ROUND(I107*H107,2)</f>
        <v>0</v>
      </c>
      <c r="BL107" s="15" t="s">
        <v>371</v>
      </c>
      <c r="BM107" s="15" t="s">
        <v>524</v>
      </c>
    </row>
    <row r="108" spans="2:65" s="1" customFormat="1" ht="16.5" customHeight="1">
      <c r="B108" s="131"/>
      <c r="C108" s="159" t="s">
        <v>525</v>
      </c>
      <c r="D108" s="159" t="s">
        <v>161</v>
      </c>
      <c r="E108" s="160" t="s">
        <v>526</v>
      </c>
      <c r="F108" s="161" t="s">
        <v>527</v>
      </c>
      <c r="G108" s="162" t="s">
        <v>265</v>
      </c>
      <c r="H108" s="163">
        <v>100</v>
      </c>
      <c r="I108" s="164"/>
      <c r="J108" s="165">
        <f>ROUND(I108*H108,2)</f>
        <v>0</v>
      </c>
      <c r="K108" s="161" t="s">
        <v>171</v>
      </c>
      <c r="L108" s="31"/>
      <c r="M108" s="166" t="s">
        <v>1</v>
      </c>
      <c r="N108" s="167" t="s">
        <v>44</v>
      </c>
      <c r="O108" s="50"/>
      <c r="P108" s="168">
        <f>O108*H108</f>
        <v>0</v>
      </c>
      <c r="Q108" s="168">
        <v>5.5000000000000003E-4</v>
      </c>
      <c r="R108" s="168">
        <f>Q108*H108</f>
        <v>5.5E-2</v>
      </c>
      <c r="S108" s="168">
        <v>0</v>
      </c>
      <c r="T108" s="169">
        <f>S108*H108</f>
        <v>0</v>
      </c>
      <c r="AR108" s="15" t="s">
        <v>166</v>
      </c>
      <c r="AT108" s="15" t="s">
        <v>161</v>
      </c>
      <c r="AU108" s="15" t="s">
        <v>82</v>
      </c>
      <c r="AY108" s="15" t="s">
        <v>158</v>
      </c>
      <c r="BE108" s="88">
        <f>IF(N108="základní",J108,0)</f>
        <v>0</v>
      </c>
      <c r="BF108" s="88">
        <f>IF(N108="snížená",J108,0)</f>
        <v>0</v>
      </c>
      <c r="BG108" s="88">
        <f>IF(N108="zákl. přenesená",J108,0)</f>
        <v>0</v>
      </c>
      <c r="BH108" s="88">
        <f>IF(N108="sníž. přenesená",J108,0)</f>
        <v>0</v>
      </c>
      <c r="BI108" s="88">
        <f>IF(N108="nulová",J108,0)</f>
        <v>0</v>
      </c>
      <c r="BJ108" s="15" t="s">
        <v>21</v>
      </c>
      <c r="BK108" s="88">
        <f>ROUND(I108*H108,2)</f>
        <v>0</v>
      </c>
      <c r="BL108" s="15" t="s">
        <v>166</v>
      </c>
      <c r="BM108" s="15" t="s">
        <v>528</v>
      </c>
    </row>
    <row r="109" spans="2:65" s="1" customFormat="1" ht="16.5" customHeight="1">
      <c r="B109" s="131"/>
      <c r="C109" s="159" t="s">
        <v>529</v>
      </c>
      <c r="D109" s="159" t="s">
        <v>161</v>
      </c>
      <c r="E109" s="160" t="s">
        <v>530</v>
      </c>
      <c r="F109" s="161" t="s">
        <v>531</v>
      </c>
      <c r="G109" s="162" t="s">
        <v>265</v>
      </c>
      <c r="H109" s="163">
        <v>100</v>
      </c>
      <c r="I109" s="164"/>
      <c r="J109" s="165">
        <f>ROUND(I109*H109,2)</f>
        <v>0</v>
      </c>
      <c r="K109" s="161" t="s">
        <v>171</v>
      </c>
      <c r="L109" s="31"/>
      <c r="M109" s="166" t="s">
        <v>1</v>
      </c>
      <c r="N109" s="167" t="s">
        <v>44</v>
      </c>
      <c r="O109" s="50"/>
      <c r="P109" s="168">
        <f>O109*H109</f>
        <v>0</v>
      </c>
      <c r="Q109" s="168">
        <v>0</v>
      </c>
      <c r="R109" s="168">
        <f>Q109*H109</f>
        <v>0</v>
      </c>
      <c r="S109" s="168">
        <v>0</v>
      </c>
      <c r="T109" s="169">
        <f>S109*H109</f>
        <v>0</v>
      </c>
      <c r="AR109" s="15" t="s">
        <v>166</v>
      </c>
      <c r="AT109" s="15" t="s">
        <v>161</v>
      </c>
      <c r="AU109" s="15" t="s">
        <v>82</v>
      </c>
      <c r="AY109" s="15" t="s">
        <v>158</v>
      </c>
      <c r="BE109" s="88">
        <f>IF(N109="základní",J109,0)</f>
        <v>0</v>
      </c>
      <c r="BF109" s="88">
        <f>IF(N109="snížená",J109,0)</f>
        <v>0</v>
      </c>
      <c r="BG109" s="88">
        <f>IF(N109="zákl. přenesená",J109,0)</f>
        <v>0</v>
      </c>
      <c r="BH109" s="88">
        <f>IF(N109="sníž. přenesená",J109,0)</f>
        <v>0</v>
      </c>
      <c r="BI109" s="88">
        <f>IF(N109="nulová",J109,0)</f>
        <v>0</v>
      </c>
      <c r="BJ109" s="15" t="s">
        <v>21</v>
      </c>
      <c r="BK109" s="88">
        <f>ROUND(I109*H109,2)</f>
        <v>0</v>
      </c>
      <c r="BL109" s="15" t="s">
        <v>166</v>
      </c>
      <c r="BM109" s="15" t="s">
        <v>532</v>
      </c>
    </row>
    <row r="110" spans="2:65" s="1" customFormat="1" ht="16.5" customHeight="1">
      <c r="B110" s="131"/>
      <c r="C110" s="159" t="s">
        <v>82</v>
      </c>
      <c r="D110" s="159" t="s">
        <v>161</v>
      </c>
      <c r="E110" s="160" t="s">
        <v>351</v>
      </c>
      <c r="F110" s="161" t="s">
        <v>352</v>
      </c>
      <c r="G110" s="162" t="s">
        <v>170</v>
      </c>
      <c r="H110" s="163">
        <v>34.758000000000003</v>
      </c>
      <c r="I110" s="164"/>
      <c r="J110" s="165">
        <f>ROUND(I110*H110,2)</f>
        <v>0</v>
      </c>
      <c r="K110" s="161" t="s">
        <v>204</v>
      </c>
      <c r="L110" s="31"/>
      <c r="M110" s="166" t="s">
        <v>1</v>
      </c>
      <c r="N110" s="167" t="s">
        <v>44</v>
      </c>
      <c r="O110" s="50"/>
      <c r="P110" s="168">
        <f>O110*H110</f>
        <v>0</v>
      </c>
      <c r="Q110" s="168">
        <v>0</v>
      </c>
      <c r="R110" s="168">
        <f>Q110*H110</f>
        <v>0</v>
      </c>
      <c r="S110" s="168">
        <v>0</v>
      </c>
      <c r="T110" s="169">
        <f>S110*H110</f>
        <v>0</v>
      </c>
      <c r="AR110" s="15" t="s">
        <v>166</v>
      </c>
      <c r="AT110" s="15" t="s">
        <v>161</v>
      </c>
      <c r="AU110" s="15" t="s">
        <v>82</v>
      </c>
      <c r="AY110" s="15" t="s">
        <v>158</v>
      </c>
      <c r="BE110" s="88">
        <f>IF(N110="základní",J110,0)</f>
        <v>0</v>
      </c>
      <c r="BF110" s="88">
        <f>IF(N110="snížená",J110,0)</f>
        <v>0</v>
      </c>
      <c r="BG110" s="88">
        <f>IF(N110="zákl. přenesená",J110,0)</f>
        <v>0</v>
      </c>
      <c r="BH110" s="88">
        <f>IF(N110="sníž. přenesená",J110,0)</f>
        <v>0</v>
      </c>
      <c r="BI110" s="88">
        <f>IF(N110="nulová",J110,0)</f>
        <v>0</v>
      </c>
      <c r="BJ110" s="15" t="s">
        <v>21</v>
      </c>
      <c r="BK110" s="88">
        <f>ROUND(I110*H110,2)</f>
        <v>0</v>
      </c>
      <c r="BL110" s="15" t="s">
        <v>166</v>
      </c>
      <c r="BM110" s="15" t="s">
        <v>353</v>
      </c>
    </row>
    <row r="111" spans="2:65" s="11" customFormat="1" ht="11.25">
      <c r="B111" s="170"/>
      <c r="D111" s="171" t="s">
        <v>173</v>
      </c>
      <c r="E111" s="172" t="s">
        <v>1</v>
      </c>
      <c r="F111" s="173" t="s">
        <v>533</v>
      </c>
      <c r="H111" s="174">
        <v>34.758000000000003</v>
      </c>
      <c r="I111" s="175"/>
      <c r="L111" s="170"/>
      <c r="M111" s="176"/>
      <c r="N111" s="177"/>
      <c r="O111" s="177"/>
      <c r="P111" s="177"/>
      <c r="Q111" s="177"/>
      <c r="R111" s="177"/>
      <c r="S111" s="177"/>
      <c r="T111" s="178"/>
      <c r="AT111" s="172" t="s">
        <v>173</v>
      </c>
      <c r="AU111" s="172" t="s">
        <v>82</v>
      </c>
      <c r="AV111" s="11" t="s">
        <v>82</v>
      </c>
      <c r="AW111" s="11" t="s">
        <v>34</v>
      </c>
      <c r="AX111" s="11" t="s">
        <v>21</v>
      </c>
      <c r="AY111" s="172" t="s">
        <v>158</v>
      </c>
    </row>
    <row r="112" spans="2:65" s="1" customFormat="1" ht="16.5" customHeight="1">
      <c r="B112" s="131"/>
      <c r="C112" s="159" t="s">
        <v>534</v>
      </c>
      <c r="D112" s="159" t="s">
        <v>161</v>
      </c>
      <c r="E112" s="160" t="s">
        <v>535</v>
      </c>
      <c r="F112" s="161" t="s">
        <v>536</v>
      </c>
      <c r="G112" s="162" t="s">
        <v>170</v>
      </c>
      <c r="H112" s="163">
        <v>32.463000000000001</v>
      </c>
      <c r="I112" s="164"/>
      <c r="J112" s="165">
        <f>ROUND(I112*H112,2)</f>
        <v>0</v>
      </c>
      <c r="K112" s="161" t="s">
        <v>171</v>
      </c>
      <c r="L112" s="31"/>
      <c r="M112" s="166" t="s">
        <v>1</v>
      </c>
      <c r="N112" s="167" t="s">
        <v>44</v>
      </c>
      <c r="O112" s="50"/>
      <c r="P112" s="168">
        <f>O112*H112</f>
        <v>0</v>
      </c>
      <c r="Q112" s="168">
        <v>0</v>
      </c>
      <c r="R112" s="168">
        <f>Q112*H112</f>
        <v>0</v>
      </c>
      <c r="S112" s="168">
        <v>0</v>
      </c>
      <c r="T112" s="169">
        <f>S112*H112</f>
        <v>0</v>
      </c>
      <c r="AR112" s="15" t="s">
        <v>166</v>
      </c>
      <c r="AT112" s="15" t="s">
        <v>161</v>
      </c>
      <c r="AU112" s="15" t="s">
        <v>82</v>
      </c>
      <c r="AY112" s="15" t="s">
        <v>158</v>
      </c>
      <c r="BE112" s="88">
        <f>IF(N112="základní",J112,0)</f>
        <v>0</v>
      </c>
      <c r="BF112" s="88">
        <f>IF(N112="snížená",J112,0)</f>
        <v>0</v>
      </c>
      <c r="BG112" s="88">
        <f>IF(N112="zákl. přenesená",J112,0)</f>
        <v>0</v>
      </c>
      <c r="BH112" s="88">
        <f>IF(N112="sníž. přenesená",J112,0)</f>
        <v>0</v>
      </c>
      <c r="BI112" s="88">
        <f>IF(N112="nulová",J112,0)</f>
        <v>0</v>
      </c>
      <c r="BJ112" s="15" t="s">
        <v>21</v>
      </c>
      <c r="BK112" s="88">
        <f>ROUND(I112*H112,2)</f>
        <v>0</v>
      </c>
      <c r="BL112" s="15" t="s">
        <v>166</v>
      </c>
      <c r="BM112" s="15" t="s">
        <v>537</v>
      </c>
    </row>
    <row r="113" spans="2:65" s="12" customFormat="1" ht="11.25">
      <c r="B113" s="184"/>
      <c r="D113" s="171" t="s">
        <v>173</v>
      </c>
      <c r="E113" s="185" t="s">
        <v>1</v>
      </c>
      <c r="F113" s="186" t="s">
        <v>538</v>
      </c>
      <c r="H113" s="185" t="s">
        <v>1</v>
      </c>
      <c r="I113" s="187"/>
      <c r="L113" s="184"/>
      <c r="M113" s="188"/>
      <c r="N113" s="189"/>
      <c r="O113" s="189"/>
      <c r="P113" s="189"/>
      <c r="Q113" s="189"/>
      <c r="R113" s="189"/>
      <c r="S113" s="189"/>
      <c r="T113" s="190"/>
      <c r="AT113" s="185" t="s">
        <v>173</v>
      </c>
      <c r="AU113" s="185" t="s">
        <v>82</v>
      </c>
      <c r="AV113" s="12" t="s">
        <v>21</v>
      </c>
      <c r="AW113" s="12" t="s">
        <v>34</v>
      </c>
      <c r="AX113" s="12" t="s">
        <v>73</v>
      </c>
      <c r="AY113" s="185" t="s">
        <v>158</v>
      </c>
    </row>
    <row r="114" spans="2:65" s="11" customFormat="1" ht="11.25">
      <c r="B114" s="170"/>
      <c r="D114" s="171" t="s">
        <v>173</v>
      </c>
      <c r="E114" s="172" t="s">
        <v>1</v>
      </c>
      <c r="F114" s="173" t="s">
        <v>539</v>
      </c>
      <c r="H114" s="174">
        <v>32.463000000000001</v>
      </c>
      <c r="I114" s="175"/>
      <c r="L114" s="170"/>
      <c r="M114" s="176"/>
      <c r="N114" s="177"/>
      <c r="O114" s="177"/>
      <c r="P114" s="177"/>
      <c r="Q114" s="177"/>
      <c r="R114" s="177"/>
      <c r="S114" s="177"/>
      <c r="T114" s="178"/>
      <c r="AT114" s="172" t="s">
        <v>173</v>
      </c>
      <c r="AU114" s="172" t="s">
        <v>82</v>
      </c>
      <c r="AV114" s="11" t="s">
        <v>82</v>
      </c>
      <c r="AW114" s="11" t="s">
        <v>34</v>
      </c>
      <c r="AX114" s="11" t="s">
        <v>21</v>
      </c>
      <c r="AY114" s="172" t="s">
        <v>158</v>
      </c>
    </row>
    <row r="115" spans="2:65" s="1" customFormat="1" ht="16.5" customHeight="1">
      <c r="B115" s="131"/>
      <c r="C115" s="159" t="s">
        <v>360</v>
      </c>
      <c r="D115" s="159" t="s">
        <v>161</v>
      </c>
      <c r="E115" s="160" t="s">
        <v>361</v>
      </c>
      <c r="F115" s="161" t="s">
        <v>362</v>
      </c>
      <c r="G115" s="162" t="s">
        <v>170</v>
      </c>
      <c r="H115" s="163">
        <v>32.463000000000001</v>
      </c>
      <c r="I115" s="164"/>
      <c r="J115" s="165">
        <f>ROUND(I115*H115,2)</f>
        <v>0</v>
      </c>
      <c r="K115" s="161" t="s">
        <v>171</v>
      </c>
      <c r="L115" s="31"/>
      <c r="M115" s="166" t="s">
        <v>1</v>
      </c>
      <c r="N115" s="167" t="s">
        <v>44</v>
      </c>
      <c r="O115" s="50"/>
      <c r="P115" s="168">
        <f>O115*H115</f>
        <v>0</v>
      </c>
      <c r="Q115" s="168">
        <v>0</v>
      </c>
      <c r="R115" s="168">
        <f>Q115*H115</f>
        <v>0</v>
      </c>
      <c r="S115" s="168">
        <v>0</v>
      </c>
      <c r="T115" s="169">
        <f>S115*H115</f>
        <v>0</v>
      </c>
      <c r="AR115" s="15" t="s">
        <v>166</v>
      </c>
      <c r="AT115" s="15" t="s">
        <v>161</v>
      </c>
      <c r="AU115" s="15" t="s">
        <v>82</v>
      </c>
      <c r="AY115" s="15" t="s">
        <v>158</v>
      </c>
      <c r="BE115" s="88">
        <f>IF(N115="základní",J115,0)</f>
        <v>0</v>
      </c>
      <c r="BF115" s="88">
        <f>IF(N115="snížená",J115,0)</f>
        <v>0</v>
      </c>
      <c r="BG115" s="88">
        <f>IF(N115="zákl. přenesená",J115,0)</f>
        <v>0</v>
      </c>
      <c r="BH115" s="88">
        <f>IF(N115="sníž. přenesená",J115,0)</f>
        <v>0</v>
      </c>
      <c r="BI115" s="88">
        <f>IF(N115="nulová",J115,0)</f>
        <v>0</v>
      </c>
      <c r="BJ115" s="15" t="s">
        <v>21</v>
      </c>
      <c r="BK115" s="88">
        <f>ROUND(I115*H115,2)</f>
        <v>0</v>
      </c>
      <c r="BL115" s="15" t="s">
        <v>166</v>
      </c>
      <c r="BM115" s="15" t="s">
        <v>363</v>
      </c>
    </row>
    <row r="116" spans="2:65" s="1" customFormat="1" ht="16.5" customHeight="1">
      <c r="B116" s="131"/>
      <c r="C116" s="159" t="s">
        <v>540</v>
      </c>
      <c r="D116" s="159" t="s">
        <v>161</v>
      </c>
      <c r="E116" s="160" t="s">
        <v>541</v>
      </c>
      <c r="F116" s="161" t="s">
        <v>542</v>
      </c>
      <c r="G116" s="162" t="s">
        <v>170</v>
      </c>
      <c r="H116" s="163">
        <v>2.2949999999999999</v>
      </c>
      <c r="I116" s="164"/>
      <c r="J116" s="165">
        <f>ROUND(I116*H116,2)</f>
        <v>0</v>
      </c>
      <c r="K116" s="161" t="s">
        <v>171</v>
      </c>
      <c r="L116" s="31"/>
      <c r="M116" s="166" t="s">
        <v>1</v>
      </c>
      <c r="N116" s="167" t="s">
        <v>44</v>
      </c>
      <c r="O116" s="50"/>
      <c r="P116" s="168">
        <f>O116*H116</f>
        <v>0</v>
      </c>
      <c r="Q116" s="168">
        <v>0</v>
      </c>
      <c r="R116" s="168">
        <f>Q116*H116</f>
        <v>0</v>
      </c>
      <c r="S116" s="168">
        <v>0</v>
      </c>
      <c r="T116" s="169">
        <f>S116*H116</f>
        <v>0</v>
      </c>
      <c r="AR116" s="15" t="s">
        <v>166</v>
      </c>
      <c r="AT116" s="15" t="s">
        <v>161</v>
      </c>
      <c r="AU116" s="15" t="s">
        <v>82</v>
      </c>
      <c r="AY116" s="15" t="s">
        <v>158</v>
      </c>
      <c r="BE116" s="88">
        <f>IF(N116="základní",J116,0)</f>
        <v>0</v>
      </c>
      <c r="BF116" s="88">
        <f>IF(N116="snížená",J116,0)</f>
        <v>0</v>
      </c>
      <c r="BG116" s="88">
        <f>IF(N116="zákl. přenesená",J116,0)</f>
        <v>0</v>
      </c>
      <c r="BH116" s="88">
        <f>IF(N116="sníž. přenesená",J116,0)</f>
        <v>0</v>
      </c>
      <c r="BI116" s="88">
        <f>IF(N116="nulová",J116,0)</f>
        <v>0</v>
      </c>
      <c r="BJ116" s="15" t="s">
        <v>21</v>
      </c>
      <c r="BK116" s="88">
        <f>ROUND(I116*H116,2)</f>
        <v>0</v>
      </c>
      <c r="BL116" s="15" t="s">
        <v>166</v>
      </c>
      <c r="BM116" s="15" t="s">
        <v>543</v>
      </c>
    </row>
    <row r="117" spans="2:65" s="12" customFormat="1" ht="11.25">
      <c r="B117" s="184"/>
      <c r="D117" s="171" t="s">
        <v>173</v>
      </c>
      <c r="E117" s="185" t="s">
        <v>1</v>
      </c>
      <c r="F117" s="186" t="s">
        <v>544</v>
      </c>
      <c r="H117" s="185" t="s">
        <v>1</v>
      </c>
      <c r="I117" s="187"/>
      <c r="L117" s="184"/>
      <c r="M117" s="188"/>
      <c r="N117" s="189"/>
      <c r="O117" s="189"/>
      <c r="P117" s="189"/>
      <c r="Q117" s="189"/>
      <c r="R117" s="189"/>
      <c r="S117" s="189"/>
      <c r="T117" s="190"/>
      <c r="AT117" s="185" t="s">
        <v>173</v>
      </c>
      <c r="AU117" s="185" t="s">
        <v>82</v>
      </c>
      <c r="AV117" s="12" t="s">
        <v>21</v>
      </c>
      <c r="AW117" s="12" t="s">
        <v>34</v>
      </c>
      <c r="AX117" s="12" t="s">
        <v>73</v>
      </c>
      <c r="AY117" s="185" t="s">
        <v>158</v>
      </c>
    </row>
    <row r="118" spans="2:65" s="11" customFormat="1" ht="11.25">
      <c r="B118" s="170"/>
      <c r="D118" s="171" t="s">
        <v>173</v>
      </c>
      <c r="E118" s="172" t="s">
        <v>1</v>
      </c>
      <c r="F118" s="173" t="s">
        <v>545</v>
      </c>
      <c r="H118" s="174">
        <v>2.2949999999999999</v>
      </c>
      <c r="I118" s="175"/>
      <c r="L118" s="170"/>
      <c r="M118" s="176"/>
      <c r="N118" s="177"/>
      <c r="O118" s="177"/>
      <c r="P118" s="177"/>
      <c r="Q118" s="177"/>
      <c r="R118" s="177"/>
      <c r="S118" s="177"/>
      <c r="T118" s="178"/>
      <c r="AT118" s="172" t="s">
        <v>173</v>
      </c>
      <c r="AU118" s="172" t="s">
        <v>82</v>
      </c>
      <c r="AV118" s="11" t="s">
        <v>82</v>
      </c>
      <c r="AW118" s="11" t="s">
        <v>34</v>
      </c>
      <c r="AX118" s="11" t="s">
        <v>21</v>
      </c>
      <c r="AY118" s="172" t="s">
        <v>158</v>
      </c>
    </row>
    <row r="119" spans="2:65" s="1" customFormat="1" ht="16.5" customHeight="1">
      <c r="B119" s="131"/>
      <c r="C119" s="159" t="s">
        <v>371</v>
      </c>
      <c r="D119" s="159" t="s">
        <v>161</v>
      </c>
      <c r="E119" s="160" t="s">
        <v>372</v>
      </c>
      <c r="F119" s="161" t="s">
        <v>373</v>
      </c>
      <c r="G119" s="162" t="s">
        <v>170</v>
      </c>
      <c r="H119" s="163">
        <v>2.2949999999999999</v>
      </c>
      <c r="I119" s="164"/>
      <c r="J119" s="165">
        <f>ROUND(I119*H119,2)</f>
        <v>0</v>
      </c>
      <c r="K119" s="161" t="s">
        <v>171</v>
      </c>
      <c r="L119" s="31"/>
      <c r="M119" s="166" t="s">
        <v>1</v>
      </c>
      <c r="N119" s="167" t="s">
        <v>44</v>
      </c>
      <c r="O119" s="50"/>
      <c r="P119" s="168">
        <f>O119*H119</f>
        <v>0</v>
      </c>
      <c r="Q119" s="168">
        <v>0</v>
      </c>
      <c r="R119" s="168">
        <f>Q119*H119</f>
        <v>0</v>
      </c>
      <c r="S119" s="168">
        <v>0</v>
      </c>
      <c r="T119" s="169">
        <f>S119*H119</f>
        <v>0</v>
      </c>
      <c r="AR119" s="15" t="s">
        <v>166</v>
      </c>
      <c r="AT119" s="15" t="s">
        <v>161</v>
      </c>
      <c r="AU119" s="15" t="s">
        <v>82</v>
      </c>
      <c r="AY119" s="15" t="s">
        <v>158</v>
      </c>
      <c r="BE119" s="88">
        <f>IF(N119="základní",J119,0)</f>
        <v>0</v>
      </c>
      <c r="BF119" s="88">
        <f>IF(N119="snížená",J119,0)</f>
        <v>0</v>
      </c>
      <c r="BG119" s="88">
        <f>IF(N119="zákl. přenesená",J119,0)</f>
        <v>0</v>
      </c>
      <c r="BH119" s="88">
        <f>IF(N119="sníž. přenesená",J119,0)</f>
        <v>0</v>
      </c>
      <c r="BI119" s="88">
        <f>IF(N119="nulová",J119,0)</f>
        <v>0</v>
      </c>
      <c r="BJ119" s="15" t="s">
        <v>21</v>
      </c>
      <c r="BK119" s="88">
        <f>ROUND(I119*H119,2)</f>
        <v>0</v>
      </c>
      <c r="BL119" s="15" t="s">
        <v>166</v>
      </c>
      <c r="BM119" s="15" t="s">
        <v>374</v>
      </c>
    </row>
    <row r="120" spans="2:65" s="1" customFormat="1" ht="16.5" customHeight="1">
      <c r="B120" s="131"/>
      <c r="C120" s="159" t="s">
        <v>293</v>
      </c>
      <c r="D120" s="159" t="s">
        <v>161</v>
      </c>
      <c r="E120" s="160" t="s">
        <v>375</v>
      </c>
      <c r="F120" s="161" t="s">
        <v>376</v>
      </c>
      <c r="G120" s="162" t="s">
        <v>164</v>
      </c>
      <c r="H120" s="163">
        <v>5.0999999999999996</v>
      </c>
      <c r="I120" s="164"/>
      <c r="J120" s="165">
        <f>ROUND(I120*H120,2)</f>
        <v>0</v>
      </c>
      <c r="K120" s="161" t="s">
        <v>171</v>
      </c>
      <c r="L120" s="31"/>
      <c r="M120" s="166" t="s">
        <v>1</v>
      </c>
      <c r="N120" s="167" t="s">
        <v>44</v>
      </c>
      <c r="O120" s="50"/>
      <c r="P120" s="168">
        <f>O120*H120</f>
        <v>0</v>
      </c>
      <c r="Q120" s="168">
        <v>8.4000000000000003E-4</v>
      </c>
      <c r="R120" s="168">
        <f>Q120*H120</f>
        <v>4.2839999999999996E-3</v>
      </c>
      <c r="S120" s="168">
        <v>0</v>
      </c>
      <c r="T120" s="169">
        <f>S120*H120</f>
        <v>0</v>
      </c>
      <c r="AR120" s="15" t="s">
        <v>166</v>
      </c>
      <c r="AT120" s="15" t="s">
        <v>161</v>
      </c>
      <c r="AU120" s="15" t="s">
        <v>82</v>
      </c>
      <c r="AY120" s="15" t="s">
        <v>158</v>
      </c>
      <c r="BE120" s="88">
        <f>IF(N120="základní",J120,0)</f>
        <v>0</v>
      </c>
      <c r="BF120" s="88">
        <f>IF(N120="snížená",J120,0)</f>
        <v>0</v>
      </c>
      <c r="BG120" s="88">
        <f>IF(N120="zákl. přenesená",J120,0)</f>
        <v>0</v>
      </c>
      <c r="BH120" s="88">
        <f>IF(N120="sníž. přenesená",J120,0)</f>
        <v>0</v>
      </c>
      <c r="BI120" s="88">
        <f>IF(N120="nulová",J120,0)</f>
        <v>0</v>
      </c>
      <c r="BJ120" s="15" t="s">
        <v>21</v>
      </c>
      <c r="BK120" s="88">
        <f>ROUND(I120*H120,2)</f>
        <v>0</v>
      </c>
      <c r="BL120" s="15" t="s">
        <v>166</v>
      </c>
      <c r="BM120" s="15" t="s">
        <v>377</v>
      </c>
    </row>
    <row r="121" spans="2:65" s="11" customFormat="1" ht="11.25">
      <c r="B121" s="170"/>
      <c r="D121" s="171" t="s">
        <v>173</v>
      </c>
      <c r="E121" s="172" t="s">
        <v>1</v>
      </c>
      <c r="F121" s="173" t="s">
        <v>546</v>
      </c>
      <c r="H121" s="174">
        <v>5.0999999999999996</v>
      </c>
      <c r="I121" s="175"/>
      <c r="L121" s="170"/>
      <c r="M121" s="176"/>
      <c r="N121" s="177"/>
      <c r="O121" s="177"/>
      <c r="P121" s="177"/>
      <c r="Q121" s="177"/>
      <c r="R121" s="177"/>
      <c r="S121" s="177"/>
      <c r="T121" s="178"/>
      <c r="AT121" s="172" t="s">
        <v>173</v>
      </c>
      <c r="AU121" s="172" t="s">
        <v>82</v>
      </c>
      <c r="AV121" s="11" t="s">
        <v>82</v>
      </c>
      <c r="AW121" s="11" t="s">
        <v>34</v>
      </c>
      <c r="AX121" s="11" t="s">
        <v>21</v>
      </c>
      <c r="AY121" s="172" t="s">
        <v>158</v>
      </c>
    </row>
    <row r="122" spans="2:65" s="1" customFormat="1" ht="16.5" customHeight="1">
      <c r="B122" s="131"/>
      <c r="C122" s="159" t="s">
        <v>334</v>
      </c>
      <c r="D122" s="159" t="s">
        <v>161</v>
      </c>
      <c r="E122" s="160" t="s">
        <v>379</v>
      </c>
      <c r="F122" s="161" t="s">
        <v>380</v>
      </c>
      <c r="G122" s="162" t="s">
        <v>164</v>
      </c>
      <c r="H122" s="163">
        <v>5.0999999999999996</v>
      </c>
      <c r="I122" s="164"/>
      <c r="J122" s="165">
        <f>ROUND(I122*H122,2)</f>
        <v>0</v>
      </c>
      <c r="K122" s="161" t="s">
        <v>171</v>
      </c>
      <c r="L122" s="31"/>
      <c r="M122" s="166" t="s">
        <v>1</v>
      </c>
      <c r="N122" s="167" t="s">
        <v>44</v>
      </c>
      <c r="O122" s="50"/>
      <c r="P122" s="168">
        <f>O122*H122</f>
        <v>0</v>
      </c>
      <c r="Q122" s="168">
        <v>0</v>
      </c>
      <c r="R122" s="168">
        <f>Q122*H122</f>
        <v>0</v>
      </c>
      <c r="S122" s="168">
        <v>0</v>
      </c>
      <c r="T122" s="169">
        <f>S122*H122</f>
        <v>0</v>
      </c>
      <c r="AR122" s="15" t="s">
        <v>166</v>
      </c>
      <c r="AT122" s="15" t="s">
        <v>161</v>
      </c>
      <c r="AU122" s="15" t="s">
        <v>82</v>
      </c>
      <c r="AY122" s="15" t="s">
        <v>158</v>
      </c>
      <c r="BE122" s="88">
        <f>IF(N122="základní",J122,0)</f>
        <v>0</v>
      </c>
      <c r="BF122" s="88">
        <f>IF(N122="snížená",J122,0)</f>
        <v>0</v>
      </c>
      <c r="BG122" s="88">
        <f>IF(N122="zákl. přenesená",J122,0)</f>
        <v>0</v>
      </c>
      <c r="BH122" s="88">
        <f>IF(N122="sníž. přenesená",J122,0)</f>
        <v>0</v>
      </c>
      <c r="BI122" s="88">
        <f>IF(N122="nulová",J122,0)</f>
        <v>0</v>
      </c>
      <c r="BJ122" s="15" t="s">
        <v>21</v>
      </c>
      <c r="BK122" s="88">
        <f>ROUND(I122*H122,2)</f>
        <v>0</v>
      </c>
      <c r="BL122" s="15" t="s">
        <v>166</v>
      </c>
      <c r="BM122" s="15" t="s">
        <v>381</v>
      </c>
    </row>
    <row r="123" spans="2:65" s="1" customFormat="1" ht="16.5" customHeight="1">
      <c r="B123" s="131"/>
      <c r="C123" s="159" t="s">
        <v>382</v>
      </c>
      <c r="D123" s="159" t="s">
        <v>161</v>
      </c>
      <c r="E123" s="160" t="s">
        <v>383</v>
      </c>
      <c r="F123" s="161" t="s">
        <v>547</v>
      </c>
      <c r="G123" s="162" t="s">
        <v>164</v>
      </c>
      <c r="H123" s="163">
        <v>37.1</v>
      </c>
      <c r="I123" s="164"/>
      <c r="J123" s="165">
        <f>ROUND(I123*H123,2)</f>
        <v>0</v>
      </c>
      <c r="K123" s="161" t="s">
        <v>171</v>
      </c>
      <c r="L123" s="31"/>
      <c r="M123" s="166" t="s">
        <v>1</v>
      </c>
      <c r="N123" s="167" t="s">
        <v>44</v>
      </c>
      <c r="O123" s="50"/>
      <c r="P123" s="168">
        <f>O123*H123</f>
        <v>0</v>
      </c>
      <c r="Q123" s="168">
        <v>6.9999999999999999E-4</v>
      </c>
      <c r="R123" s="168">
        <f>Q123*H123</f>
        <v>2.597E-2</v>
      </c>
      <c r="S123" s="168">
        <v>0</v>
      </c>
      <c r="T123" s="169">
        <f>S123*H123</f>
        <v>0</v>
      </c>
      <c r="AR123" s="15" t="s">
        <v>166</v>
      </c>
      <c r="AT123" s="15" t="s">
        <v>161</v>
      </c>
      <c r="AU123" s="15" t="s">
        <v>82</v>
      </c>
      <c r="AY123" s="15" t="s">
        <v>158</v>
      </c>
      <c r="BE123" s="88">
        <f>IF(N123="základní",J123,0)</f>
        <v>0</v>
      </c>
      <c r="BF123" s="88">
        <f>IF(N123="snížená",J123,0)</f>
        <v>0</v>
      </c>
      <c r="BG123" s="88">
        <f>IF(N123="zákl. přenesená",J123,0)</f>
        <v>0</v>
      </c>
      <c r="BH123" s="88">
        <f>IF(N123="sníž. přenesená",J123,0)</f>
        <v>0</v>
      </c>
      <c r="BI123" s="88">
        <f>IF(N123="nulová",J123,0)</f>
        <v>0</v>
      </c>
      <c r="BJ123" s="15" t="s">
        <v>21</v>
      </c>
      <c r="BK123" s="88">
        <f>ROUND(I123*H123,2)</f>
        <v>0</v>
      </c>
      <c r="BL123" s="15" t="s">
        <v>166</v>
      </c>
      <c r="BM123" s="15" t="s">
        <v>385</v>
      </c>
    </row>
    <row r="124" spans="2:65" s="12" customFormat="1" ht="11.25">
      <c r="B124" s="184"/>
      <c r="D124" s="171" t="s">
        <v>173</v>
      </c>
      <c r="E124" s="185" t="s">
        <v>1</v>
      </c>
      <c r="F124" s="186" t="s">
        <v>538</v>
      </c>
      <c r="H124" s="185" t="s">
        <v>1</v>
      </c>
      <c r="I124" s="187"/>
      <c r="L124" s="184"/>
      <c r="M124" s="188"/>
      <c r="N124" s="189"/>
      <c r="O124" s="189"/>
      <c r="P124" s="189"/>
      <c r="Q124" s="189"/>
      <c r="R124" s="189"/>
      <c r="S124" s="189"/>
      <c r="T124" s="190"/>
      <c r="AT124" s="185" t="s">
        <v>173</v>
      </c>
      <c r="AU124" s="185" t="s">
        <v>82</v>
      </c>
      <c r="AV124" s="12" t="s">
        <v>21</v>
      </c>
      <c r="AW124" s="12" t="s">
        <v>34</v>
      </c>
      <c r="AX124" s="12" t="s">
        <v>73</v>
      </c>
      <c r="AY124" s="185" t="s">
        <v>158</v>
      </c>
    </row>
    <row r="125" spans="2:65" s="11" customFormat="1" ht="11.25">
      <c r="B125" s="170"/>
      <c r="D125" s="171" t="s">
        <v>173</v>
      </c>
      <c r="E125" s="172" t="s">
        <v>1</v>
      </c>
      <c r="F125" s="173" t="s">
        <v>548</v>
      </c>
      <c r="H125" s="174">
        <v>37.1</v>
      </c>
      <c r="I125" s="175"/>
      <c r="L125" s="170"/>
      <c r="M125" s="176"/>
      <c r="N125" s="177"/>
      <c r="O125" s="177"/>
      <c r="P125" s="177"/>
      <c r="Q125" s="177"/>
      <c r="R125" s="177"/>
      <c r="S125" s="177"/>
      <c r="T125" s="178"/>
      <c r="AT125" s="172" t="s">
        <v>173</v>
      </c>
      <c r="AU125" s="172" t="s">
        <v>82</v>
      </c>
      <c r="AV125" s="11" t="s">
        <v>82</v>
      </c>
      <c r="AW125" s="11" t="s">
        <v>34</v>
      </c>
      <c r="AX125" s="11" t="s">
        <v>21</v>
      </c>
      <c r="AY125" s="172" t="s">
        <v>158</v>
      </c>
    </row>
    <row r="126" spans="2:65" s="1" customFormat="1" ht="16.5" customHeight="1">
      <c r="B126" s="131"/>
      <c r="C126" s="159" t="s">
        <v>387</v>
      </c>
      <c r="D126" s="159" t="s">
        <v>161</v>
      </c>
      <c r="E126" s="160" t="s">
        <v>388</v>
      </c>
      <c r="F126" s="161" t="s">
        <v>389</v>
      </c>
      <c r="G126" s="162" t="s">
        <v>164</v>
      </c>
      <c r="H126" s="163">
        <v>37.1</v>
      </c>
      <c r="I126" s="164"/>
      <c r="J126" s="165">
        <f>ROUND(I126*H126,2)</f>
        <v>0</v>
      </c>
      <c r="K126" s="161" t="s">
        <v>171</v>
      </c>
      <c r="L126" s="31"/>
      <c r="M126" s="166" t="s">
        <v>1</v>
      </c>
      <c r="N126" s="167" t="s">
        <v>44</v>
      </c>
      <c r="O126" s="50"/>
      <c r="P126" s="168">
        <f>O126*H126</f>
        <v>0</v>
      </c>
      <c r="Q126" s="168">
        <v>0</v>
      </c>
      <c r="R126" s="168">
        <f>Q126*H126</f>
        <v>0</v>
      </c>
      <c r="S126" s="168">
        <v>0</v>
      </c>
      <c r="T126" s="169">
        <f>S126*H126</f>
        <v>0</v>
      </c>
      <c r="AR126" s="15" t="s">
        <v>166</v>
      </c>
      <c r="AT126" s="15" t="s">
        <v>161</v>
      </c>
      <c r="AU126" s="15" t="s">
        <v>82</v>
      </c>
      <c r="AY126" s="15" t="s">
        <v>158</v>
      </c>
      <c r="BE126" s="88">
        <f>IF(N126="základní",J126,0)</f>
        <v>0</v>
      </c>
      <c r="BF126" s="88">
        <f>IF(N126="snížená",J126,0)</f>
        <v>0</v>
      </c>
      <c r="BG126" s="88">
        <f>IF(N126="zákl. přenesená",J126,0)</f>
        <v>0</v>
      </c>
      <c r="BH126" s="88">
        <f>IF(N126="sníž. přenesená",J126,0)</f>
        <v>0</v>
      </c>
      <c r="BI126" s="88">
        <f>IF(N126="nulová",J126,0)</f>
        <v>0</v>
      </c>
      <c r="BJ126" s="15" t="s">
        <v>21</v>
      </c>
      <c r="BK126" s="88">
        <f>ROUND(I126*H126,2)</f>
        <v>0</v>
      </c>
      <c r="BL126" s="15" t="s">
        <v>166</v>
      </c>
      <c r="BM126" s="15" t="s">
        <v>390</v>
      </c>
    </row>
    <row r="127" spans="2:65" s="1" customFormat="1" ht="16.5" customHeight="1">
      <c r="B127" s="131"/>
      <c r="C127" s="159" t="s">
        <v>289</v>
      </c>
      <c r="D127" s="159" t="s">
        <v>161</v>
      </c>
      <c r="E127" s="160" t="s">
        <v>391</v>
      </c>
      <c r="F127" s="161" t="s">
        <v>392</v>
      </c>
      <c r="G127" s="162" t="s">
        <v>170</v>
      </c>
      <c r="H127" s="163">
        <v>38.247999999999998</v>
      </c>
      <c r="I127" s="164"/>
      <c r="J127" s="165">
        <f>ROUND(I127*H127,2)</f>
        <v>0</v>
      </c>
      <c r="K127" s="161" t="s">
        <v>171</v>
      </c>
      <c r="L127" s="31"/>
      <c r="M127" s="166" t="s">
        <v>1</v>
      </c>
      <c r="N127" s="167" t="s">
        <v>44</v>
      </c>
      <c r="O127" s="50"/>
      <c r="P127" s="168">
        <f>O127*H127</f>
        <v>0</v>
      </c>
      <c r="Q127" s="168">
        <v>0</v>
      </c>
      <c r="R127" s="168">
        <f>Q127*H127</f>
        <v>0</v>
      </c>
      <c r="S127" s="168">
        <v>0</v>
      </c>
      <c r="T127" s="169">
        <f>S127*H127</f>
        <v>0</v>
      </c>
      <c r="AR127" s="15" t="s">
        <v>166</v>
      </c>
      <c r="AT127" s="15" t="s">
        <v>161</v>
      </c>
      <c r="AU127" s="15" t="s">
        <v>82</v>
      </c>
      <c r="AY127" s="15" t="s">
        <v>158</v>
      </c>
      <c r="BE127" s="88">
        <f>IF(N127="základní",J127,0)</f>
        <v>0</v>
      </c>
      <c r="BF127" s="88">
        <f>IF(N127="snížená",J127,0)</f>
        <v>0</v>
      </c>
      <c r="BG127" s="88">
        <f>IF(N127="zákl. přenesená",J127,0)</f>
        <v>0</v>
      </c>
      <c r="BH127" s="88">
        <f>IF(N127="sníž. přenesená",J127,0)</f>
        <v>0</v>
      </c>
      <c r="BI127" s="88">
        <f>IF(N127="nulová",J127,0)</f>
        <v>0</v>
      </c>
      <c r="BJ127" s="15" t="s">
        <v>21</v>
      </c>
      <c r="BK127" s="88">
        <f>ROUND(I127*H127,2)</f>
        <v>0</v>
      </c>
      <c r="BL127" s="15" t="s">
        <v>166</v>
      </c>
      <c r="BM127" s="15" t="s">
        <v>393</v>
      </c>
    </row>
    <row r="128" spans="2:65" s="11" customFormat="1" ht="11.25">
      <c r="B128" s="170"/>
      <c r="D128" s="171" t="s">
        <v>173</v>
      </c>
      <c r="E128" s="172" t="s">
        <v>1</v>
      </c>
      <c r="F128" s="173" t="s">
        <v>549</v>
      </c>
      <c r="H128" s="174">
        <v>38.247999999999998</v>
      </c>
      <c r="I128" s="175"/>
      <c r="L128" s="170"/>
      <c r="M128" s="176"/>
      <c r="N128" s="177"/>
      <c r="O128" s="177"/>
      <c r="P128" s="177"/>
      <c r="Q128" s="177"/>
      <c r="R128" s="177"/>
      <c r="S128" s="177"/>
      <c r="T128" s="178"/>
      <c r="AT128" s="172" t="s">
        <v>173</v>
      </c>
      <c r="AU128" s="172" t="s">
        <v>82</v>
      </c>
      <c r="AV128" s="11" t="s">
        <v>82</v>
      </c>
      <c r="AW128" s="11" t="s">
        <v>34</v>
      </c>
      <c r="AX128" s="11" t="s">
        <v>21</v>
      </c>
      <c r="AY128" s="172" t="s">
        <v>158</v>
      </c>
    </row>
    <row r="129" spans="2:65" s="1" customFormat="1" ht="16.5" customHeight="1">
      <c r="B129" s="131"/>
      <c r="C129" s="159" t="s">
        <v>160</v>
      </c>
      <c r="D129" s="159" t="s">
        <v>161</v>
      </c>
      <c r="E129" s="160" t="s">
        <v>550</v>
      </c>
      <c r="F129" s="161" t="s">
        <v>551</v>
      </c>
      <c r="G129" s="162" t="s">
        <v>170</v>
      </c>
      <c r="H129" s="163">
        <v>74.2</v>
      </c>
      <c r="I129" s="164"/>
      <c r="J129" s="165">
        <f>ROUND(I129*H129,2)</f>
        <v>0</v>
      </c>
      <c r="K129" s="161" t="s">
        <v>171</v>
      </c>
      <c r="L129" s="31"/>
      <c r="M129" s="166" t="s">
        <v>1</v>
      </c>
      <c r="N129" s="167" t="s">
        <v>44</v>
      </c>
      <c r="O129" s="50"/>
      <c r="P129" s="168">
        <f>O129*H129</f>
        <v>0</v>
      </c>
      <c r="Q129" s="168">
        <v>0</v>
      </c>
      <c r="R129" s="168">
        <f>Q129*H129</f>
        <v>0</v>
      </c>
      <c r="S129" s="168">
        <v>0</v>
      </c>
      <c r="T129" s="169">
        <f>S129*H129</f>
        <v>0</v>
      </c>
      <c r="AR129" s="15" t="s">
        <v>166</v>
      </c>
      <c r="AT129" s="15" t="s">
        <v>161</v>
      </c>
      <c r="AU129" s="15" t="s">
        <v>82</v>
      </c>
      <c r="AY129" s="15" t="s">
        <v>158</v>
      </c>
      <c r="BE129" s="88">
        <f>IF(N129="základní",J129,0)</f>
        <v>0</v>
      </c>
      <c r="BF129" s="88">
        <f>IF(N129="snížená",J129,0)</f>
        <v>0</v>
      </c>
      <c r="BG129" s="88">
        <f>IF(N129="zákl. přenesená",J129,0)</f>
        <v>0</v>
      </c>
      <c r="BH129" s="88">
        <f>IF(N129="sníž. přenesená",J129,0)</f>
        <v>0</v>
      </c>
      <c r="BI129" s="88">
        <f>IF(N129="nulová",J129,0)</f>
        <v>0</v>
      </c>
      <c r="BJ129" s="15" t="s">
        <v>21</v>
      </c>
      <c r="BK129" s="88">
        <f>ROUND(I129*H129,2)</f>
        <v>0</v>
      </c>
      <c r="BL129" s="15" t="s">
        <v>166</v>
      </c>
      <c r="BM129" s="15" t="s">
        <v>552</v>
      </c>
    </row>
    <row r="130" spans="2:65" s="11" customFormat="1" ht="11.25">
      <c r="B130" s="170"/>
      <c r="D130" s="171" t="s">
        <v>173</v>
      </c>
      <c r="E130" s="172" t="s">
        <v>1</v>
      </c>
      <c r="F130" s="173" t="s">
        <v>553</v>
      </c>
      <c r="H130" s="174">
        <v>74.2</v>
      </c>
      <c r="I130" s="175"/>
      <c r="L130" s="170"/>
      <c r="M130" s="176"/>
      <c r="N130" s="177"/>
      <c r="O130" s="177"/>
      <c r="P130" s="177"/>
      <c r="Q130" s="177"/>
      <c r="R130" s="177"/>
      <c r="S130" s="177"/>
      <c r="T130" s="178"/>
      <c r="AT130" s="172" t="s">
        <v>173</v>
      </c>
      <c r="AU130" s="172" t="s">
        <v>82</v>
      </c>
      <c r="AV130" s="11" t="s">
        <v>82</v>
      </c>
      <c r="AW130" s="11" t="s">
        <v>34</v>
      </c>
      <c r="AX130" s="11" t="s">
        <v>21</v>
      </c>
      <c r="AY130" s="172" t="s">
        <v>158</v>
      </c>
    </row>
    <row r="131" spans="2:65" s="1" customFormat="1" ht="16.5" customHeight="1">
      <c r="B131" s="131"/>
      <c r="C131" s="159" t="s">
        <v>26</v>
      </c>
      <c r="D131" s="159" t="s">
        <v>161</v>
      </c>
      <c r="E131" s="160" t="s">
        <v>190</v>
      </c>
      <c r="F131" s="161" t="s">
        <v>191</v>
      </c>
      <c r="G131" s="162" t="s">
        <v>170</v>
      </c>
      <c r="H131" s="163">
        <v>20.393999999999998</v>
      </c>
      <c r="I131" s="164"/>
      <c r="J131" s="165">
        <f>ROUND(I131*H131,2)</f>
        <v>0</v>
      </c>
      <c r="K131" s="161" t="s">
        <v>204</v>
      </c>
      <c r="L131" s="31"/>
      <c r="M131" s="166" t="s">
        <v>1</v>
      </c>
      <c r="N131" s="167" t="s">
        <v>44</v>
      </c>
      <c r="O131" s="50"/>
      <c r="P131" s="168">
        <f>O131*H131</f>
        <v>0</v>
      </c>
      <c r="Q131" s="168">
        <v>0</v>
      </c>
      <c r="R131" s="168">
        <f>Q131*H131</f>
        <v>0</v>
      </c>
      <c r="S131" s="168">
        <v>0</v>
      </c>
      <c r="T131" s="169">
        <f>S131*H131</f>
        <v>0</v>
      </c>
      <c r="AR131" s="15" t="s">
        <v>166</v>
      </c>
      <c r="AT131" s="15" t="s">
        <v>161</v>
      </c>
      <c r="AU131" s="15" t="s">
        <v>82</v>
      </c>
      <c r="AY131" s="15" t="s">
        <v>158</v>
      </c>
      <c r="BE131" s="88">
        <f>IF(N131="základní",J131,0)</f>
        <v>0</v>
      </c>
      <c r="BF131" s="88">
        <f>IF(N131="snížená",J131,0)</f>
        <v>0</v>
      </c>
      <c r="BG131" s="88">
        <f>IF(N131="zákl. přenesená",J131,0)</f>
        <v>0</v>
      </c>
      <c r="BH131" s="88">
        <f>IF(N131="sníž. přenesená",J131,0)</f>
        <v>0</v>
      </c>
      <c r="BI131" s="88">
        <f>IF(N131="nulová",J131,0)</f>
        <v>0</v>
      </c>
      <c r="BJ131" s="15" t="s">
        <v>21</v>
      </c>
      <c r="BK131" s="88">
        <f>ROUND(I131*H131,2)</f>
        <v>0</v>
      </c>
      <c r="BL131" s="15" t="s">
        <v>166</v>
      </c>
      <c r="BM131" s="15" t="s">
        <v>395</v>
      </c>
    </row>
    <row r="132" spans="2:65" s="11" customFormat="1" ht="11.25">
      <c r="B132" s="170"/>
      <c r="D132" s="171" t="s">
        <v>173</v>
      </c>
      <c r="E132" s="172" t="s">
        <v>1</v>
      </c>
      <c r="F132" s="173" t="s">
        <v>554</v>
      </c>
      <c r="H132" s="174">
        <v>39.395000000000003</v>
      </c>
      <c r="I132" s="175"/>
      <c r="L132" s="170"/>
      <c r="M132" s="176"/>
      <c r="N132" s="177"/>
      <c r="O132" s="177"/>
      <c r="P132" s="177"/>
      <c r="Q132" s="177"/>
      <c r="R132" s="177"/>
      <c r="S132" s="177"/>
      <c r="T132" s="178"/>
      <c r="AT132" s="172" t="s">
        <v>173</v>
      </c>
      <c r="AU132" s="172" t="s">
        <v>82</v>
      </c>
      <c r="AV132" s="11" t="s">
        <v>82</v>
      </c>
      <c r="AW132" s="11" t="s">
        <v>34</v>
      </c>
      <c r="AX132" s="11" t="s">
        <v>73</v>
      </c>
      <c r="AY132" s="172" t="s">
        <v>158</v>
      </c>
    </row>
    <row r="133" spans="2:65" s="11" customFormat="1" ht="11.25">
      <c r="B133" s="170"/>
      <c r="D133" s="171" t="s">
        <v>173</v>
      </c>
      <c r="E133" s="172" t="s">
        <v>1</v>
      </c>
      <c r="F133" s="173" t="s">
        <v>555</v>
      </c>
      <c r="H133" s="174">
        <v>-19.001000000000001</v>
      </c>
      <c r="I133" s="175"/>
      <c r="L133" s="170"/>
      <c r="M133" s="176"/>
      <c r="N133" s="177"/>
      <c r="O133" s="177"/>
      <c r="P133" s="177"/>
      <c r="Q133" s="177"/>
      <c r="R133" s="177"/>
      <c r="S133" s="177"/>
      <c r="T133" s="178"/>
      <c r="AT133" s="172" t="s">
        <v>173</v>
      </c>
      <c r="AU133" s="172" t="s">
        <v>82</v>
      </c>
      <c r="AV133" s="11" t="s">
        <v>82</v>
      </c>
      <c r="AW133" s="11" t="s">
        <v>34</v>
      </c>
      <c r="AX133" s="11" t="s">
        <v>73</v>
      </c>
      <c r="AY133" s="172" t="s">
        <v>158</v>
      </c>
    </row>
    <row r="134" spans="2:65" s="13" customFormat="1" ht="11.25">
      <c r="B134" s="201"/>
      <c r="D134" s="171" t="s">
        <v>173</v>
      </c>
      <c r="E134" s="202" t="s">
        <v>1</v>
      </c>
      <c r="F134" s="203" t="s">
        <v>298</v>
      </c>
      <c r="H134" s="204">
        <v>20.393999999999998</v>
      </c>
      <c r="I134" s="205"/>
      <c r="L134" s="201"/>
      <c r="M134" s="206"/>
      <c r="N134" s="207"/>
      <c r="O134" s="207"/>
      <c r="P134" s="207"/>
      <c r="Q134" s="207"/>
      <c r="R134" s="207"/>
      <c r="S134" s="207"/>
      <c r="T134" s="208"/>
      <c r="AT134" s="202" t="s">
        <v>173</v>
      </c>
      <c r="AU134" s="202" t="s">
        <v>82</v>
      </c>
      <c r="AV134" s="13" t="s">
        <v>166</v>
      </c>
      <c r="AW134" s="13" t="s">
        <v>34</v>
      </c>
      <c r="AX134" s="13" t="s">
        <v>21</v>
      </c>
      <c r="AY134" s="202" t="s">
        <v>158</v>
      </c>
    </row>
    <row r="135" spans="2:65" s="1" customFormat="1" ht="16.5" customHeight="1">
      <c r="B135" s="131"/>
      <c r="C135" s="159" t="s">
        <v>175</v>
      </c>
      <c r="D135" s="159" t="s">
        <v>161</v>
      </c>
      <c r="E135" s="160" t="s">
        <v>181</v>
      </c>
      <c r="F135" s="161" t="s">
        <v>182</v>
      </c>
      <c r="G135" s="162" t="s">
        <v>170</v>
      </c>
      <c r="H135" s="163">
        <v>203.94</v>
      </c>
      <c r="I135" s="164"/>
      <c r="J135" s="165">
        <f>ROUND(I135*H135,2)</f>
        <v>0</v>
      </c>
      <c r="K135" s="161" t="s">
        <v>204</v>
      </c>
      <c r="L135" s="31"/>
      <c r="M135" s="166" t="s">
        <v>1</v>
      </c>
      <c r="N135" s="167" t="s">
        <v>44</v>
      </c>
      <c r="O135" s="50"/>
      <c r="P135" s="168">
        <f>O135*H135</f>
        <v>0</v>
      </c>
      <c r="Q135" s="168">
        <v>0</v>
      </c>
      <c r="R135" s="168">
        <f>Q135*H135</f>
        <v>0</v>
      </c>
      <c r="S135" s="168">
        <v>0</v>
      </c>
      <c r="T135" s="169">
        <f>S135*H135</f>
        <v>0</v>
      </c>
      <c r="AR135" s="15" t="s">
        <v>166</v>
      </c>
      <c r="AT135" s="15" t="s">
        <v>161</v>
      </c>
      <c r="AU135" s="15" t="s">
        <v>82</v>
      </c>
      <c r="AY135" s="15" t="s">
        <v>158</v>
      </c>
      <c r="BE135" s="88">
        <f>IF(N135="základní",J135,0)</f>
        <v>0</v>
      </c>
      <c r="BF135" s="88">
        <f>IF(N135="snížená",J135,0)</f>
        <v>0</v>
      </c>
      <c r="BG135" s="88">
        <f>IF(N135="zákl. přenesená",J135,0)</f>
        <v>0</v>
      </c>
      <c r="BH135" s="88">
        <f>IF(N135="sníž. přenesená",J135,0)</f>
        <v>0</v>
      </c>
      <c r="BI135" s="88">
        <f>IF(N135="nulová",J135,0)</f>
        <v>0</v>
      </c>
      <c r="BJ135" s="15" t="s">
        <v>21</v>
      </c>
      <c r="BK135" s="88">
        <f>ROUND(I135*H135,2)</f>
        <v>0</v>
      </c>
      <c r="BL135" s="15" t="s">
        <v>166</v>
      </c>
      <c r="BM135" s="15" t="s">
        <v>397</v>
      </c>
    </row>
    <row r="136" spans="2:65" s="11" customFormat="1" ht="11.25">
      <c r="B136" s="170"/>
      <c r="D136" s="171" t="s">
        <v>173</v>
      </c>
      <c r="E136" s="172" t="s">
        <v>1</v>
      </c>
      <c r="F136" s="173" t="s">
        <v>556</v>
      </c>
      <c r="H136" s="174">
        <v>203.94</v>
      </c>
      <c r="I136" s="175"/>
      <c r="L136" s="170"/>
      <c r="M136" s="176"/>
      <c r="N136" s="177"/>
      <c r="O136" s="177"/>
      <c r="P136" s="177"/>
      <c r="Q136" s="177"/>
      <c r="R136" s="177"/>
      <c r="S136" s="177"/>
      <c r="T136" s="178"/>
      <c r="AT136" s="172" t="s">
        <v>173</v>
      </c>
      <c r="AU136" s="172" t="s">
        <v>82</v>
      </c>
      <c r="AV136" s="11" t="s">
        <v>82</v>
      </c>
      <c r="AW136" s="11" t="s">
        <v>34</v>
      </c>
      <c r="AX136" s="11" t="s">
        <v>21</v>
      </c>
      <c r="AY136" s="172" t="s">
        <v>158</v>
      </c>
    </row>
    <row r="137" spans="2:65" s="1" customFormat="1" ht="16.5" customHeight="1">
      <c r="B137" s="131"/>
      <c r="C137" s="159" t="s">
        <v>399</v>
      </c>
      <c r="D137" s="159" t="s">
        <v>161</v>
      </c>
      <c r="E137" s="160" t="s">
        <v>400</v>
      </c>
      <c r="F137" s="161" t="s">
        <v>401</v>
      </c>
      <c r="G137" s="162" t="s">
        <v>170</v>
      </c>
      <c r="H137" s="163">
        <v>19.010000000000002</v>
      </c>
      <c r="I137" s="164"/>
      <c r="J137" s="165">
        <f>ROUND(I137*H137,2)</f>
        <v>0</v>
      </c>
      <c r="K137" s="161" t="s">
        <v>171</v>
      </c>
      <c r="L137" s="31"/>
      <c r="M137" s="166" t="s">
        <v>1</v>
      </c>
      <c r="N137" s="167" t="s">
        <v>44</v>
      </c>
      <c r="O137" s="50"/>
      <c r="P137" s="168">
        <f>O137*H137</f>
        <v>0</v>
      </c>
      <c r="Q137" s="168">
        <v>0</v>
      </c>
      <c r="R137" s="168">
        <f>Q137*H137</f>
        <v>0</v>
      </c>
      <c r="S137" s="168">
        <v>0</v>
      </c>
      <c r="T137" s="169">
        <f>S137*H137</f>
        <v>0</v>
      </c>
      <c r="AR137" s="15" t="s">
        <v>166</v>
      </c>
      <c r="AT137" s="15" t="s">
        <v>161</v>
      </c>
      <c r="AU137" s="15" t="s">
        <v>82</v>
      </c>
      <c r="AY137" s="15" t="s">
        <v>158</v>
      </c>
      <c r="BE137" s="88">
        <f>IF(N137="základní",J137,0)</f>
        <v>0</v>
      </c>
      <c r="BF137" s="88">
        <f>IF(N137="snížená",J137,0)</f>
        <v>0</v>
      </c>
      <c r="BG137" s="88">
        <f>IF(N137="zákl. přenesená",J137,0)</f>
        <v>0</v>
      </c>
      <c r="BH137" s="88">
        <f>IF(N137="sníž. přenesená",J137,0)</f>
        <v>0</v>
      </c>
      <c r="BI137" s="88">
        <f>IF(N137="nulová",J137,0)</f>
        <v>0</v>
      </c>
      <c r="BJ137" s="15" t="s">
        <v>21</v>
      </c>
      <c r="BK137" s="88">
        <f>ROUND(I137*H137,2)</f>
        <v>0</v>
      </c>
      <c r="BL137" s="15" t="s">
        <v>166</v>
      </c>
      <c r="BM137" s="15" t="s">
        <v>402</v>
      </c>
    </row>
    <row r="138" spans="2:65" s="1" customFormat="1" ht="16.5" customHeight="1">
      <c r="B138" s="131"/>
      <c r="C138" s="159" t="s">
        <v>403</v>
      </c>
      <c r="D138" s="159" t="s">
        <v>161</v>
      </c>
      <c r="E138" s="160" t="s">
        <v>186</v>
      </c>
      <c r="F138" s="161" t="s">
        <v>187</v>
      </c>
      <c r="G138" s="162" t="s">
        <v>170</v>
      </c>
      <c r="H138" s="163">
        <v>20.393999999999998</v>
      </c>
      <c r="I138" s="164"/>
      <c r="J138" s="165">
        <f>ROUND(I138*H138,2)</f>
        <v>0</v>
      </c>
      <c r="K138" s="161" t="s">
        <v>171</v>
      </c>
      <c r="L138" s="31"/>
      <c r="M138" s="166" t="s">
        <v>1</v>
      </c>
      <c r="N138" s="167" t="s">
        <v>44</v>
      </c>
      <c r="O138" s="50"/>
      <c r="P138" s="168">
        <f>O138*H138</f>
        <v>0</v>
      </c>
      <c r="Q138" s="168">
        <v>0</v>
      </c>
      <c r="R138" s="168">
        <f>Q138*H138</f>
        <v>0</v>
      </c>
      <c r="S138" s="168">
        <v>0</v>
      </c>
      <c r="T138" s="169">
        <f>S138*H138</f>
        <v>0</v>
      </c>
      <c r="AR138" s="15" t="s">
        <v>166</v>
      </c>
      <c r="AT138" s="15" t="s">
        <v>161</v>
      </c>
      <c r="AU138" s="15" t="s">
        <v>82</v>
      </c>
      <c r="AY138" s="15" t="s">
        <v>158</v>
      </c>
      <c r="BE138" s="88">
        <f>IF(N138="základní",J138,0)</f>
        <v>0</v>
      </c>
      <c r="BF138" s="88">
        <f>IF(N138="snížená",J138,0)</f>
        <v>0</v>
      </c>
      <c r="BG138" s="88">
        <f>IF(N138="zákl. přenesená",J138,0)</f>
        <v>0</v>
      </c>
      <c r="BH138" s="88">
        <f>IF(N138="sníž. přenesená",J138,0)</f>
        <v>0</v>
      </c>
      <c r="BI138" s="88">
        <f>IF(N138="nulová",J138,0)</f>
        <v>0</v>
      </c>
      <c r="BJ138" s="15" t="s">
        <v>21</v>
      </c>
      <c r="BK138" s="88">
        <f>ROUND(I138*H138,2)</f>
        <v>0</v>
      </c>
      <c r="BL138" s="15" t="s">
        <v>166</v>
      </c>
      <c r="BM138" s="15" t="s">
        <v>404</v>
      </c>
    </row>
    <row r="139" spans="2:65" s="1" customFormat="1" ht="16.5" customHeight="1">
      <c r="B139" s="131"/>
      <c r="C139" s="159" t="s">
        <v>405</v>
      </c>
      <c r="D139" s="159" t="s">
        <v>161</v>
      </c>
      <c r="E139" s="160" t="s">
        <v>193</v>
      </c>
      <c r="F139" s="161" t="s">
        <v>194</v>
      </c>
      <c r="G139" s="162" t="s">
        <v>195</v>
      </c>
      <c r="H139" s="163">
        <v>34.058</v>
      </c>
      <c r="I139" s="164"/>
      <c r="J139" s="165">
        <f>ROUND(I139*H139,2)</f>
        <v>0</v>
      </c>
      <c r="K139" s="161" t="s">
        <v>171</v>
      </c>
      <c r="L139" s="31"/>
      <c r="M139" s="166" t="s">
        <v>1</v>
      </c>
      <c r="N139" s="167" t="s">
        <v>44</v>
      </c>
      <c r="O139" s="50"/>
      <c r="P139" s="168">
        <f>O139*H139</f>
        <v>0</v>
      </c>
      <c r="Q139" s="168">
        <v>0</v>
      </c>
      <c r="R139" s="168">
        <f>Q139*H139</f>
        <v>0</v>
      </c>
      <c r="S139" s="168">
        <v>0</v>
      </c>
      <c r="T139" s="169">
        <f>S139*H139</f>
        <v>0</v>
      </c>
      <c r="AR139" s="15" t="s">
        <v>166</v>
      </c>
      <c r="AT139" s="15" t="s">
        <v>161</v>
      </c>
      <c r="AU139" s="15" t="s">
        <v>82</v>
      </c>
      <c r="AY139" s="15" t="s">
        <v>158</v>
      </c>
      <c r="BE139" s="88">
        <f>IF(N139="základní",J139,0)</f>
        <v>0</v>
      </c>
      <c r="BF139" s="88">
        <f>IF(N139="snížená",J139,0)</f>
        <v>0</v>
      </c>
      <c r="BG139" s="88">
        <f>IF(N139="zákl. přenesená",J139,0)</f>
        <v>0</v>
      </c>
      <c r="BH139" s="88">
        <f>IF(N139="sníž. přenesená",J139,0)</f>
        <v>0</v>
      </c>
      <c r="BI139" s="88">
        <f>IF(N139="nulová",J139,0)</f>
        <v>0</v>
      </c>
      <c r="BJ139" s="15" t="s">
        <v>21</v>
      </c>
      <c r="BK139" s="88">
        <f>ROUND(I139*H139,2)</f>
        <v>0</v>
      </c>
      <c r="BL139" s="15" t="s">
        <v>166</v>
      </c>
      <c r="BM139" s="15" t="s">
        <v>406</v>
      </c>
    </row>
    <row r="140" spans="2:65" s="11" customFormat="1" ht="11.25">
      <c r="B140" s="170"/>
      <c r="D140" s="171" t="s">
        <v>173</v>
      </c>
      <c r="E140" s="172" t="s">
        <v>1</v>
      </c>
      <c r="F140" s="173" t="s">
        <v>557</v>
      </c>
      <c r="H140" s="174">
        <v>34.058</v>
      </c>
      <c r="I140" s="175"/>
      <c r="L140" s="170"/>
      <c r="M140" s="176"/>
      <c r="N140" s="177"/>
      <c r="O140" s="177"/>
      <c r="P140" s="177"/>
      <c r="Q140" s="177"/>
      <c r="R140" s="177"/>
      <c r="S140" s="177"/>
      <c r="T140" s="178"/>
      <c r="AT140" s="172" t="s">
        <v>173</v>
      </c>
      <c r="AU140" s="172" t="s">
        <v>82</v>
      </c>
      <c r="AV140" s="11" t="s">
        <v>82</v>
      </c>
      <c r="AW140" s="11" t="s">
        <v>34</v>
      </c>
      <c r="AX140" s="11" t="s">
        <v>21</v>
      </c>
      <c r="AY140" s="172" t="s">
        <v>158</v>
      </c>
    </row>
    <row r="141" spans="2:65" s="1" customFormat="1" ht="16.5" customHeight="1">
      <c r="B141" s="131"/>
      <c r="C141" s="159" t="s">
        <v>189</v>
      </c>
      <c r="D141" s="159" t="s">
        <v>161</v>
      </c>
      <c r="E141" s="160" t="s">
        <v>408</v>
      </c>
      <c r="F141" s="161" t="s">
        <v>409</v>
      </c>
      <c r="G141" s="162" t="s">
        <v>170</v>
      </c>
      <c r="H141" s="163">
        <v>19.001000000000001</v>
      </c>
      <c r="I141" s="164"/>
      <c r="J141" s="165">
        <f>ROUND(I141*H141,2)</f>
        <v>0</v>
      </c>
      <c r="K141" s="161" t="s">
        <v>171</v>
      </c>
      <c r="L141" s="31"/>
      <c r="M141" s="166" t="s">
        <v>1</v>
      </c>
      <c r="N141" s="167" t="s">
        <v>44</v>
      </c>
      <c r="O141" s="50"/>
      <c r="P141" s="168">
        <f>O141*H141</f>
        <v>0</v>
      </c>
      <c r="Q141" s="168">
        <v>0</v>
      </c>
      <c r="R141" s="168">
        <f>Q141*H141</f>
        <v>0</v>
      </c>
      <c r="S141" s="168">
        <v>0</v>
      </c>
      <c r="T141" s="169">
        <f>S141*H141</f>
        <v>0</v>
      </c>
      <c r="AR141" s="15" t="s">
        <v>166</v>
      </c>
      <c r="AT141" s="15" t="s">
        <v>161</v>
      </c>
      <c r="AU141" s="15" t="s">
        <v>82</v>
      </c>
      <c r="AY141" s="15" t="s">
        <v>158</v>
      </c>
      <c r="BE141" s="88">
        <f>IF(N141="základní",J141,0)</f>
        <v>0</v>
      </c>
      <c r="BF141" s="88">
        <f>IF(N141="snížená",J141,0)</f>
        <v>0</v>
      </c>
      <c r="BG141" s="88">
        <f>IF(N141="zákl. přenesená",J141,0)</f>
        <v>0</v>
      </c>
      <c r="BH141" s="88">
        <f>IF(N141="sníž. přenesená",J141,0)</f>
        <v>0</v>
      </c>
      <c r="BI141" s="88">
        <f>IF(N141="nulová",J141,0)</f>
        <v>0</v>
      </c>
      <c r="BJ141" s="15" t="s">
        <v>21</v>
      </c>
      <c r="BK141" s="88">
        <f>ROUND(I141*H141,2)</f>
        <v>0</v>
      </c>
      <c r="BL141" s="15" t="s">
        <v>166</v>
      </c>
      <c r="BM141" s="15" t="s">
        <v>410</v>
      </c>
    </row>
    <row r="142" spans="2:65" s="11" customFormat="1" ht="11.25">
      <c r="B142" s="170"/>
      <c r="D142" s="171" t="s">
        <v>173</v>
      </c>
      <c r="E142" s="172" t="s">
        <v>1</v>
      </c>
      <c r="F142" s="173" t="s">
        <v>558</v>
      </c>
      <c r="H142" s="174">
        <v>38.247999999999998</v>
      </c>
      <c r="I142" s="175"/>
      <c r="L142" s="170"/>
      <c r="M142" s="176"/>
      <c r="N142" s="177"/>
      <c r="O142" s="177"/>
      <c r="P142" s="177"/>
      <c r="Q142" s="177"/>
      <c r="R142" s="177"/>
      <c r="S142" s="177"/>
      <c r="T142" s="178"/>
      <c r="AT142" s="172" t="s">
        <v>173</v>
      </c>
      <c r="AU142" s="172" t="s">
        <v>82</v>
      </c>
      <c r="AV142" s="11" t="s">
        <v>82</v>
      </c>
      <c r="AW142" s="11" t="s">
        <v>34</v>
      </c>
      <c r="AX142" s="11" t="s">
        <v>73</v>
      </c>
      <c r="AY142" s="172" t="s">
        <v>158</v>
      </c>
    </row>
    <row r="143" spans="2:65" s="12" customFormat="1" ht="11.25">
      <c r="B143" s="184"/>
      <c r="D143" s="171" t="s">
        <v>173</v>
      </c>
      <c r="E143" s="185" t="s">
        <v>1</v>
      </c>
      <c r="F143" s="186" t="s">
        <v>559</v>
      </c>
      <c r="H143" s="185" t="s">
        <v>1</v>
      </c>
      <c r="I143" s="187"/>
      <c r="L143" s="184"/>
      <c r="M143" s="188"/>
      <c r="N143" s="189"/>
      <c r="O143" s="189"/>
      <c r="P143" s="189"/>
      <c r="Q143" s="189"/>
      <c r="R143" s="189"/>
      <c r="S143" s="189"/>
      <c r="T143" s="190"/>
      <c r="AT143" s="185" t="s">
        <v>173</v>
      </c>
      <c r="AU143" s="185" t="s">
        <v>82</v>
      </c>
      <c r="AV143" s="12" t="s">
        <v>21</v>
      </c>
      <c r="AW143" s="12" t="s">
        <v>34</v>
      </c>
      <c r="AX143" s="12" t="s">
        <v>73</v>
      </c>
      <c r="AY143" s="185" t="s">
        <v>158</v>
      </c>
    </row>
    <row r="144" spans="2:65" s="11" customFormat="1" ht="11.25">
      <c r="B144" s="170"/>
      <c r="D144" s="171" t="s">
        <v>173</v>
      </c>
      <c r="E144" s="172" t="s">
        <v>1</v>
      </c>
      <c r="F144" s="173" t="s">
        <v>560</v>
      </c>
      <c r="H144" s="174">
        <v>-0.58499999999999996</v>
      </c>
      <c r="I144" s="175"/>
      <c r="L144" s="170"/>
      <c r="M144" s="176"/>
      <c r="N144" s="177"/>
      <c r="O144" s="177"/>
      <c r="P144" s="177"/>
      <c r="Q144" s="177"/>
      <c r="R144" s="177"/>
      <c r="S144" s="177"/>
      <c r="T144" s="178"/>
      <c r="AT144" s="172" t="s">
        <v>173</v>
      </c>
      <c r="AU144" s="172" t="s">
        <v>82</v>
      </c>
      <c r="AV144" s="11" t="s">
        <v>82</v>
      </c>
      <c r="AW144" s="11" t="s">
        <v>34</v>
      </c>
      <c r="AX144" s="11" t="s">
        <v>73</v>
      </c>
      <c r="AY144" s="172" t="s">
        <v>158</v>
      </c>
    </row>
    <row r="145" spans="2:65" s="11" customFormat="1" ht="11.25">
      <c r="B145" s="170"/>
      <c r="D145" s="171" t="s">
        <v>173</v>
      </c>
      <c r="E145" s="172" t="s">
        <v>1</v>
      </c>
      <c r="F145" s="173" t="s">
        <v>561</v>
      </c>
      <c r="H145" s="174">
        <v>-2.54</v>
      </c>
      <c r="I145" s="175"/>
      <c r="L145" s="170"/>
      <c r="M145" s="176"/>
      <c r="N145" s="177"/>
      <c r="O145" s="177"/>
      <c r="P145" s="177"/>
      <c r="Q145" s="177"/>
      <c r="R145" s="177"/>
      <c r="S145" s="177"/>
      <c r="T145" s="178"/>
      <c r="AT145" s="172" t="s">
        <v>173</v>
      </c>
      <c r="AU145" s="172" t="s">
        <v>82</v>
      </c>
      <c r="AV145" s="11" t="s">
        <v>82</v>
      </c>
      <c r="AW145" s="11" t="s">
        <v>34</v>
      </c>
      <c r="AX145" s="11" t="s">
        <v>73</v>
      </c>
      <c r="AY145" s="172" t="s">
        <v>158</v>
      </c>
    </row>
    <row r="146" spans="2:65" s="11" customFormat="1" ht="11.25">
      <c r="B146" s="170"/>
      <c r="D146" s="171" t="s">
        <v>173</v>
      </c>
      <c r="E146" s="172" t="s">
        <v>1</v>
      </c>
      <c r="F146" s="173" t="s">
        <v>562</v>
      </c>
      <c r="H146" s="174">
        <v>-15.672000000000001</v>
      </c>
      <c r="I146" s="175"/>
      <c r="L146" s="170"/>
      <c r="M146" s="176"/>
      <c r="N146" s="177"/>
      <c r="O146" s="177"/>
      <c r="P146" s="177"/>
      <c r="Q146" s="177"/>
      <c r="R146" s="177"/>
      <c r="S146" s="177"/>
      <c r="T146" s="178"/>
      <c r="AT146" s="172" t="s">
        <v>173</v>
      </c>
      <c r="AU146" s="172" t="s">
        <v>82</v>
      </c>
      <c r="AV146" s="11" t="s">
        <v>82</v>
      </c>
      <c r="AW146" s="11" t="s">
        <v>34</v>
      </c>
      <c r="AX146" s="11" t="s">
        <v>73</v>
      </c>
      <c r="AY146" s="172" t="s">
        <v>158</v>
      </c>
    </row>
    <row r="147" spans="2:65" s="11" customFormat="1" ht="11.25">
      <c r="B147" s="170"/>
      <c r="D147" s="171" t="s">
        <v>173</v>
      </c>
      <c r="E147" s="172" t="s">
        <v>1</v>
      </c>
      <c r="F147" s="173" t="s">
        <v>563</v>
      </c>
      <c r="H147" s="174">
        <v>-0.45</v>
      </c>
      <c r="I147" s="175"/>
      <c r="L147" s="170"/>
      <c r="M147" s="176"/>
      <c r="N147" s="177"/>
      <c r="O147" s="177"/>
      <c r="P147" s="177"/>
      <c r="Q147" s="177"/>
      <c r="R147" s="177"/>
      <c r="S147" s="177"/>
      <c r="T147" s="178"/>
      <c r="AT147" s="172" t="s">
        <v>173</v>
      </c>
      <c r="AU147" s="172" t="s">
        <v>82</v>
      </c>
      <c r="AV147" s="11" t="s">
        <v>82</v>
      </c>
      <c r="AW147" s="11" t="s">
        <v>34</v>
      </c>
      <c r="AX147" s="11" t="s">
        <v>73</v>
      </c>
      <c r="AY147" s="172" t="s">
        <v>158</v>
      </c>
    </row>
    <row r="148" spans="2:65" s="13" customFormat="1" ht="11.25">
      <c r="B148" s="201"/>
      <c r="D148" s="171" t="s">
        <v>173</v>
      </c>
      <c r="E148" s="202" t="s">
        <v>1</v>
      </c>
      <c r="F148" s="203" t="s">
        <v>298</v>
      </c>
      <c r="H148" s="204">
        <v>19.001000000000001</v>
      </c>
      <c r="I148" s="205"/>
      <c r="L148" s="201"/>
      <c r="M148" s="206"/>
      <c r="N148" s="207"/>
      <c r="O148" s="207"/>
      <c r="P148" s="207"/>
      <c r="Q148" s="207"/>
      <c r="R148" s="207"/>
      <c r="S148" s="207"/>
      <c r="T148" s="208"/>
      <c r="AT148" s="202" t="s">
        <v>173</v>
      </c>
      <c r="AU148" s="202" t="s">
        <v>82</v>
      </c>
      <c r="AV148" s="13" t="s">
        <v>166</v>
      </c>
      <c r="AW148" s="13" t="s">
        <v>34</v>
      </c>
      <c r="AX148" s="13" t="s">
        <v>21</v>
      </c>
      <c r="AY148" s="202" t="s">
        <v>158</v>
      </c>
    </row>
    <row r="149" spans="2:65" s="1" customFormat="1" ht="16.5" customHeight="1">
      <c r="B149" s="131"/>
      <c r="C149" s="159" t="s">
        <v>342</v>
      </c>
      <c r="D149" s="159" t="s">
        <v>161</v>
      </c>
      <c r="E149" s="160" t="s">
        <v>418</v>
      </c>
      <c r="F149" s="161" t="s">
        <v>419</v>
      </c>
      <c r="G149" s="162" t="s">
        <v>170</v>
      </c>
      <c r="H149" s="163">
        <v>0.45</v>
      </c>
      <c r="I149" s="164"/>
      <c r="J149" s="165">
        <f>ROUND(I149*H149,2)</f>
        <v>0</v>
      </c>
      <c r="K149" s="161" t="s">
        <v>204</v>
      </c>
      <c r="L149" s="31"/>
      <c r="M149" s="166" t="s">
        <v>1</v>
      </c>
      <c r="N149" s="167" t="s">
        <v>44</v>
      </c>
      <c r="O149" s="50"/>
      <c r="P149" s="168">
        <f>O149*H149</f>
        <v>0</v>
      </c>
      <c r="Q149" s="168">
        <v>0</v>
      </c>
      <c r="R149" s="168">
        <f>Q149*H149</f>
        <v>0</v>
      </c>
      <c r="S149" s="168">
        <v>0</v>
      </c>
      <c r="T149" s="169">
        <f>S149*H149</f>
        <v>0</v>
      </c>
      <c r="AR149" s="15" t="s">
        <v>166</v>
      </c>
      <c r="AT149" s="15" t="s">
        <v>161</v>
      </c>
      <c r="AU149" s="15" t="s">
        <v>82</v>
      </c>
      <c r="AY149" s="15" t="s">
        <v>158</v>
      </c>
      <c r="BE149" s="88">
        <f>IF(N149="základní",J149,0)</f>
        <v>0</v>
      </c>
      <c r="BF149" s="88">
        <f>IF(N149="snížená",J149,0)</f>
        <v>0</v>
      </c>
      <c r="BG149" s="88">
        <f>IF(N149="zákl. přenesená",J149,0)</f>
        <v>0</v>
      </c>
      <c r="BH149" s="88">
        <f>IF(N149="sníž. přenesená",J149,0)</f>
        <v>0</v>
      </c>
      <c r="BI149" s="88">
        <f>IF(N149="nulová",J149,0)</f>
        <v>0</v>
      </c>
      <c r="BJ149" s="15" t="s">
        <v>21</v>
      </c>
      <c r="BK149" s="88">
        <f>ROUND(I149*H149,2)</f>
        <v>0</v>
      </c>
      <c r="BL149" s="15" t="s">
        <v>166</v>
      </c>
      <c r="BM149" s="15" t="s">
        <v>420</v>
      </c>
    </row>
    <row r="150" spans="2:65" s="11" customFormat="1" ht="11.25">
      <c r="B150" s="170"/>
      <c r="D150" s="171" t="s">
        <v>173</v>
      </c>
      <c r="E150" s="172" t="s">
        <v>1</v>
      </c>
      <c r="F150" s="173" t="s">
        <v>564</v>
      </c>
      <c r="H150" s="174">
        <v>0.45</v>
      </c>
      <c r="I150" s="175"/>
      <c r="L150" s="170"/>
      <c r="M150" s="176"/>
      <c r="N150" s="177"/>
      <c r="O150" s="177"/>
      <c r="P150" s="177"/>
      <c r="Q150" s="177"/>
      <c r="R150" s="177"/>
      <c r="S150" s="177"/>
      <c r="T150" s="178"/>
      <c r="AT150" s="172" t="s">
        <v>173</v>
      </c>
      <c r="AU150" s="172" t="s">
        <v>82</v>
      </c>
      <c r="AV150" s="11" t="s">
        <v>82</v>
      </c>
      <c r="AW150" s="11" t="s">
        <v>34</v>
      </c>
      <c r="AX150" s="11" t="s">
        <v>21</v>
      </c>
      <c r="AY150" s="172" t="s">
        <v>158</v>
      </c>
    </row>
    <row r="151" spans="2:65" s="1" customFormat="1" ht="16.5" customHeight="1">
      <c r="B151" s="131"/>
      <c r="C151" s="191" t="s">
        <v>565</v>
      </c>
      <c r="D151" s="191" t="s">
        <v>286</v>
      </c>
      <c r="E151" s="192" t="s">
        <v>566</v>
      </c>
      <c r="F151" s="193" t="s">
        <v>567</v>
      </c>
      <c r="G151" s="194" t="s">
        <v>195</v>
      </c>
      <c r="H151" s="195">
        <v>0.9</v>
      </c>
      <c r="I151" s="196"/>
      <c r="J151" s="197">
        <f>ROUND(I151*H151,2)</f>
        <v>0</v>
      </c>
      <c r="K151" s="193" t="s">
        <v>171</v>
      </c>
      <c r="L151" s="198"/>
      <c r="M151" s="199" t="s">
        <v>1</v>
      </c>
      <c r="N151" s="200" t="s">
        <v>44</v>
      </c>
      <c r="O151" s="50"/>
      <c r="P151" s="168">
        <f>O151*H151</f>
        <v>0</v>
      </c>
      <c r="Q151" s="168">
        <v>1</v>
      </c>
      <c r="R151" s="168">
        <f>Q151*H151</f>
        <v>0.9</v>
      </c>
      <c r="S151" s="168">
        <v>0</v>
      </c>
      <c r="T151" s="169">
        <f>S151*H151</f>
        <v>0</v>
      </c>
      <c r="AR151" s="15" t="s">
        <v>289</v>
      </c>
      <c r="AT151" s="15" t="s">
        <v>286</v>
      </c>
      <c r="AU151" s="15" t="s">
        <v>82</v>
      </c>
      <c r="AY151" s="15" t="s">
        <v>158</v>
      </c>
      <c r="BE151" s="88">
        <f>IF(N151="základní",J151,0)</f>
        <v>0</v>
      </c>
      <c r="BF151" s="88">
        <f>IF(N151="snížená",J151,0)</f>
        <v>0</v>
      </c>
      <c r="BG151" s="88">
        <f>IF(N151="zákl. přenesená",J151,0)</f>
        <v>0</v>
      </c>
      <c r="BH151" s="88">
        <f>IF(N151="sníž. přenesená",J151,0)</f>
        <v>0</v>
      </c>
      <c r="BI151" s="88">
        <f>IF(N151="nulová",J151,0)</f>
        <v>0</v>
      </c>
      <c r="BJ151" s="15" t="s">
        <v>21</v>
      </c>
      <c r="BK151" s="88">
        <f>ROUND(I151*H151,2)</f>
        <v>0</v>
      </c>
      <c r="BL151" s="15" t="s">
        <v>166</v>
      </c>
      <c r="BM151" s="15" t="s">
        <v>568</v>
      </c>
    </row>
    <row r="152" spans="2:65" s="11" customFormat="1" ht="11.25">
      <c r="B152" s="170"/>
      <c r="D152" s="171" t="s">
        <v>173</v>
      </c>
      <c r="E152" s="172" t="s">
        <v>1</v>
      </c>
      <c r="F152" s="173" t="s">
        <v>569</v>
      </c>
      <c r="H152" s="174">
        <v>0.9</v>
      </c>
      <c r="I152" s="175"/>
      <c r="L152" s="170"/>
      <c r="M152" s="176"/>
      <c r="N152" s="177"/>
      <c r="O152" s="177"/>
      <c r="P152" s="177"/>
      <c r="Q152" s="177"/>
      <c r="R152" s="177"/>
      <c r="S152" s="177"/>
      <c r="T152" s="178"/>
      <c r="AT152" s="172" t="s">
        <v>173</v>
      </c>
      <c r="AU152" s="172" t="s">
        <v>82</v>
      </c>
      <c r="AV152" s="11" t="s">
        <v>82</v>
      </c>
      <c r="AW152" s="11" t="s">
        <v>34</v>
      </c>
      <c r="AX152" s="11" t="s">
        <v>21</v>
      </c>
      <c r="AY152" s="172" t="s">
        <v>158</v>
      </c>
    </row>
    <row r="153" spans="2:65" s="10" customFormat="1" ht="22.9" customHeight="1">
      <c r="B153" s="146"/>
      <c r="D153" s="147" t="s">
        <v>72</v>
      </c>
      <c r="E153" s="157" t="s">
        <v>82</v>
      </c>
      <c r="F153" s="157" t="s">
        <v>426</v>
      </c>
      <c r="I153" s="149"/>
      <c r="J153" s="158">
        <f>BK153</f>
        <v>0</v>
      </c>
      <c r="L153" s="146"/>
      <c r="M153" s="151"/>
      <c r="N153" s="152"/>
      <c r="O153" s="152"/>
      <c r="P153" s="153">
        <f>SUM(P154:P163)</f>
        <v>0</v>
      </c>
      <c r="Q153" s="152"/>
      <c r="R153" s="153">
        <f>SUM(R154:R163)</f>
        <v>1.9413504800000001</v>
      </c>
      <c r="S153" s="152"/>
      <c r="T153" s="154">
        <f>SUM(T154:T163)</f>
        <v>0</v>
      </c>
      <c r="AR153" s="147" t="s">
        <v>21</v>
      </c>
      <c r="AT153" s="155" t="s">
        <v>72</v>
      </c>
      <c r="AU153" s="155" t="s">
        <v>21</v>
      </c>
      <c r="AY153" s="147" t="s">
        <v>158</v>
      </c>
      <c r="BK153" s="156">
        <f>SUM(BK154:BK163)</f>
        <v>0</v>
      </c>
    </row>
    <row r="154" spans="2:65" s="1" customFormat="1" ht="16.5" customHeight="1">
      <c r="B154" s="131"/>
      <c r="C154" s="159" t="s">
        <v>427</v>
      </c>
      <c r="D154" s="159" t="s">
        <v>161</v>
      </c>
      <c r="E154" s="160" t="s">
        <v>428</v>
      </c>
      <c r="F154" s="161" t="s">
        <v>429</v>
      </c>
      <c r="G154" s="162" t="s">
        <v>265</v>
      </c>
      <c r="H154" s="163">
        <v>1</v>
      </c>
      <c r="I154" s="164"/>
      <c r="J154" s="165">
        <f t="shared" ref="J154:J159" si="5">ROUND(I154*H154,2)</f>
        <v>0</v>
      </c>
      <c r="K154" s="161" t="s">
        <v>171</v>
      </c>
      <c r="L154" s="31"/>
      <c r="M154" s="166" t="s">
        <v>1</v>
      </c>
      <c r="N154" s="167" t="s">
        <v>44</v>
      </c>
      <c r="O154" s="50"/>
      <c r="P154" s="168">
        <f t="shared" ref="P154:P159" si="6">O154*H154</f>
        <v>0</v>
      </c>
      <c r="Q154" s="168">
        <v>0.23801</v>
      </c>
      <c r="R154" s="168">
        <f t="shared" ref="R154:R159" si="7">Q154*H154</f>
        <v>0.23801</v>
      </c>
      <c r="S154" s="168">
        <v>0</v>
      </c>
      <c r="T154" s="169">
        <f t="shared" ref="T154:T159" si="8">S154*H154</f>
        <v>0</v>
      </c>
      <c r="AR154" s="15" t="s">
        <v>166</v>
      </c>
      <c r="AT154" s="15" t="s">
        <v>161</v>
      </c>
      <c r="AU154" s="15" t="s">
        <v>82</v>
      </c>
      <c r="AY154" s="15" t="s">
        <v>158</v>
      </c>
      <c r="BE154" s="88">
        <f t="shared" ref="BE154:BE159" si="9">IF(N154="základní",J154,0)</f>
        <v>0</v>
      </c>
      <c r="BF154" s="88">
        <f t="shared" ref="BF154:BF159" si="10">IF(N154="snížená",J154,0)</f>
        <v>0</v>
      </c>
      <c r="BG154" s="88">
        <f t="shared" ref="BG154:BG159" si="11">IF(N154="zákl. přenesená",J154,0)</f>
        <v>0</v>
      </c>
      <c r="BH154" s="88">
        <f t="shared" ref="BH154:BH159" si="12">IF(N154="sníž. přenesená",J154,0)</f>
        <v>0</v>
      </c>
      <c r="BI154" s="88">
        <f t="shared" ref="BI154:BI159" si="13">IF(N154="nulová",J154,0)</f>
        <v>0</v>
      </c>
      <c r="BJ154" s="15" t="s">
        <v>21</v>
      </c>
      <c r="BK154" s="88">
        <f t="shared" ref="BK154:BK159" si="14">ROUND(I154*H154,2)</f>
        <v>0</v>
      </c>
      <c r="BL154" s="15" t="s">
        <v>166</v>
      </c>
      <c r="BM154" s="15" t="s">
        <v>430</v>
      </c>
    </row>
    <row r="155" spans="2:65" s="1" customFormat="1" ht="16.5" customHeight="1">
      <c r="B155" s="131"/>
      <c r="C155" s="159" t="s">
        <v>570</v>
      </c>
      <c r="D155" s="159" t="s">
        <v>161</v>
      </c>
      <c r="E155" s="160" t="s">
        <v>571</v>
      </c>
      <c r="F155" s="161" t="s">
        <v>572</v>
      </c>
      <c r="G155" s="162" t="s">
        <v>220</v>
      </c>
      <c r="H155" s="163">
        <v>1</v>
      </c>
      <c r="I155" s="164"/>
      <c r="J155" s="165">
        <f t="shared" si="5"/>
        <v>0</v>
      </c>
      <c r="K155" s="161" t="s">
        <v>1</v>
      </c>
      <c r="L155" s="31"/>
      <c r="M155" s="166" t="s">
        <v>1</v>
      </c>
      <c r="N155" s="167" t="s">
        <v>44</v>
      </c>
      <c r="O155" s="50"/>
      <c r="P155" s="168">
        <f t="shared" si="6"/>
        <v>0</v>
      </c>
      <c r="Q155" s="168">
        <v>5.8500000000000003E-2</v>
      </c>
      <c r="R155" s="168">
        <f t="shared" si="7"/>
        <v>5.8500000000000003E-2</v>
      </c>
      <c r="S155" s="168">
        <v>0</v>
      </c>
      <c r="T155" s="169">
        <f t="shared" si="8"/>
        <v>0</v>
      </c>
      <c r="AR155" s="15" t="s">
        <v>166</v>
      </c>
      <c r="AT155" s="15" t="s">
        <v>161</v>
      </c>
      <c r="AU155" s="15" t="s">
        <v>82</v>
      </c>
      <c r="AY155" s="15" t="s">
        <v>158</v>
      </c>
      <c r="BE155" s="88">
        <f t="shared" si="9"/>
        <v>0</v>
      </c>
      <c r="BF155" s="88">
        <f t="shared" si="10"/>
        <v>0</v>
      </c>
      <c r="BG155" s="88">
        <f t="shared" si="11"/>
        <v>0</v>
      </c>
      <c r="BH155" s="88">
        <f t="shared" si="12"/>
        <v>0</v>
      </c>
      <c r="BI155" s="88">
        <f t="shared" si="13"/>
        <v>0</v>
      </c>
      <c r="BJ155" s="15" t="s">
        <v>21</v>
      </c>
      <c r="BK155" s="88">
        <f t="shared" si="14"/>
        <v>0</v>
      </c>
      <c r="BL155" s="15" t="s">
        <v>166</v>
      </c>
      <c r="BM155" s="15" t="s">
        <v>573</v>
      </c>
    </row>
    <row r="156" spans="2:65" s="1" customFormat="1" ht="16.5" customHeight="1">
      <c r="B156" s="131"/>
      <c r="C156" s="191" t="s">
        <v>574</v>
      </c>
      <c r="D156" s="191" t="s">
        <v>286</v>
      </c>
      <c r="E156" s="192" t="s">
        <v>575</v>
      </c>
      <c r="F156" s="193" t="s">
        <v>576</v>
      </c>
      <c r="G156" s="194" t="s">
        <v>232</v>
      </c>
      <c r="H156" s="195">
        <v>1</v>
      </c>
      <c r="I156" s="196"/>
      <c r="J156" s="197">
        <f t="shared" si="5"/>
        <v>0</v>
      </c>
      <c r="K156" s="193" t="s">
        <v>1</v>
      </c>
      <c r="L156" s="198"/>
      <c r="M156" s="199" t="s">
        <v>1</v>
      </c>
      <c r="N156" s="200" t="s">
        <v>44</v>
      </c>
      <c r="O156" s="50"/>
      <c r="P156" s="168">
        <f t="shared" si="6"/>
        <v>0</v>
      </c>
      <c r="Q156" s="168">
        <v>0.54800000000000004</v>
      </c>
      <c r="R156" s="168">
        <f t="shared" si="7"/>
        <v>0.54800000000000004</v>
      </c>
      <c r="S156" s="168">
        <v>0</v>
      </c>
      <c r="T156" s="169">
        <f t="shared" si="8"/>
        <v>0</v>
      </c>
      <c r="AR156" s="15" t="s">
        <v>289</v>
      </c>
      <c r="AT156" s="15" t="s">
        <v>286</v>
      </c>
      <c r="AU156" s="15" t="s">
        <v>82</v>
      </c>
      <c r="AY156" s="15" t="s">
        <v>158</v>
      </c>
      <c r="BE156" s="88">
        <f t="shared" si="9"/>
        <v>0</v>
      </c>
      <c r="BF156" s="88">
        <f t="shared" si="10"/>
        <v>0</v>
      </c>
      <c r="BG156" s="88">
        <f t="shared" si="11"/>
        <v>0</v>
      </c>
      <c r="BH156" s="88">
        <f t="shared" si="12"/>
        <v>0</v>
      </c>
      <c r="BI156" s="88">
        <f t="shared" si="13"/>
        <v>0</v>
      </c>
      <c r="BJ156" s="15" t="s">
        <v>21</v>
      </c>
      <c r="BK156" s="88">
        <f t="shared" si="14"/>
        <v>0</v>
      </c>
      <c r="BL156" s="15" t="s">
        <v>166</v>
      </c>
      <c r="BM156" s="15" t="s">
        <v>577</v>
      </c>
    </row>
    <row r="157" spans="2:65" s="1" customFormat="1" ht="16.5" customHeight="1">
      <c r="B157" s="131"/>
      <c r="C157" s="191" t="s">
        <v>578</v>
      </c>
      <c r="D157" s="191" t="s">
        <v>286</v>
      </c>
      <c r="E157" s="192" t="s">
        <v>579</v>
      </c>
      <c r="F157" s="193" t="s">
        <v>580</v>
      </c>
      <c r="G157" s="194" t="s">
        <v>232</v>
      </c>
      <c r="H157" s="195">
        <v>1</v>
      </c>
      <c r="I157" s="196"/>
      <c r="J157" s="197">
        <f t="shared" si="5"/>
        <v>0</v>
      </c>
      <c r="K157" s="193" t="s">
        <v>1</v>
      </c>
      <c r="L157" s="198"/>
      <c r="M157" s="199" t="s">
        <v>1</v>
      </c>
      <c r="N157" s="200" t="s">
        <v>44</v>
      </c>
      <c r="O157" s="50"/>
      <c r="P157" s="168">
        <f t="shared" si="6"/>
        <v>0</v>
      </c>
      <c r="Q157" s="168">
        <v>0.54800000000000004</v>
      </c>
      <c r="R157" s="168">
        <f t="shared" si="7"/>
        <v>0.54800000000000004</v>
      </c>
      <c r="S157" s="168">
        <v>0</v>
      </c>
      <c r="T157" s="169">
        <f t="shared" si="8"/>
        <v>0</v>
      </c>
      <c r="AR157" s="15" t="s">
        <v>289</v>
      </c>
      <c r="AT157" s="15" t="s">
        <v>286</v>
      </c>
      <c r="AU157" s="15" t="s">
        <v>82</v>
      </c>
      <c r="AY157" s="15" t="s">
        <v>158</v>
      </c>
      <c r="BE157" s="88">
        <f t="shared" si="9"/>
        <v>0</v>
      </c>
      <c r="BF157" s="88">
        <f t="shared" si="10"/>
        <v>0</v>
      </c>
      <c r="BG157" s="88">
        <f t="shared" si="11"/>
        <v>0</v>
      </c>
      <c r="BH157" s="88">
        <f t="shared" si="12"/>
        <v>0</v>
      </c>
      <c r="BI157" s="88">
        <f t="shared" si="13"/>
        <v>0</v>
      </c>
      <c r="BJ157" s="15" t="s">
        <v>21</v>
      </c>
      <c r="BK157" s="88">
        <f t="shared" si="14"/>
        <v>0</v>
      </c>
      <c r="BL157" s="15" t="s">
        <v>166</v>
      </c>
      <c r="BM157" s="15" t="s">
        <v>581</v>
      </c>
    </row>
    <row r="158" spans="2:65" s="1" customFormat="1" ht="16.5" customHeight="1">
      <c r="B158" s="131"/>
      <c r="C158" s="191" t="s">
        <v>582</v>
      </c>
      <c r="D158" s="191" t="s">
        <v>286</v>
      </c>
      <c r="E158" s="192" t="s">
        <v>583</v>
      </c>
      <c r="F158" s="193" t="s">
        <v>584</v>
      </c>
      <c r="G158" s="194" t="s">
        <v>232</v>
      </c>
      <c r="H158" s="195">
        <v>1</v>
      </c>
      <c r="I158" s="196"/>
      <c r="J158" s="197">
        <f t="shared" si="5"/>
        <v>0</v>
      </c>
      <c r="K158" s="193" t="s">
        <v>1</v>
      </c>
      <c r="L158" s="198"/>
      <c r="M158" s="199" t="s">
        <v>1</v>
      </c>
      <c r="N158" s="200" t="s">
        <v>44</v>
      </c>
      <c r="O158" s="50"/>
      <c r="P158" s="168">
        <f t="shared" si="6"/>
        <v>0</v>
      </c>
      <c r="Q158" s="168">
        <v>0.54800000000000004</v>
      </c>
      <c r="R158" s="168">
        <f t="shared" si="7"/>
        <v>0.54800000000000004</v>
      </c>
      <c r="S158" s="168">
        <v>0</v>
      </c>
      <c r="T158" s="169">
        <f t="shared" si="8"/>
        <v>0</v>
      </c>
      <c r="AR158" s="15" t="s">
        <v>289</v>
      </c>
      <c r="AT158" s="15" t="s">
        <v>286</v>
      </c>
      <c r="AU158" s="15" t="s">
        <v>82</v>
      </c>
      <c r="AY158" s="15" t="s">
        <v>158</v>
      </c>
      <c r="BE158" s="88">
        <f t="shared" si="9"/>
        <v>0</v>
      </c>
      <c r="BF158" s="88">
        <f t="shared" si="10"/>
        <v>0</v>
      </c>
      <c r="BG158" s="88">
        <f t="shared" si="11"/>
        <v>0</v>
      </c>
      <c r="BH158" s="88">
        <f t="shared" si="12"/>
        <v>0</v>
      </c>
      <c r="BI158" s="88">
        <f t="shared" si="13"/>
        <v>0</v>
      </c>
      <c r="BJ158" s="15" t="s">
        <v>21</v>
      </c>
      <c r="BK158" s="88">
        <f t="shared" si="14"/>
        <v>0</v>
      </c>
      <c r="BL158" s="15" t="s">
        <v>166</v>
      </c>
      <c r="BM158" s="15" t="s">
        <v>585</v>
      </c>
    </row>
    <row r="159" spans="2:65" s="1" customFormat="1" ht="16.5" customHeight="1">
      <c r="B159" s="131"/>
      <c r="C159" s="159" t="s">
        <v>435</v>
      </c>
      <c r="D159" s="159" t="s">
        <v>161</v>
      </c>
      <c r="E159" s="160" t="s">
        <v>436</v>
      </c>
      <c r="F159" s="161" t="s">
        <v>437</v>
      </c>
      <c r="G159" s="162" t="s">
        <v>170</v>
      </c>
      <c r="H159" s="163">
        <v>0.53100000000000003</v>
      </c>
      <c r="I159" s="164"/>
      <c r="J159" s="165">
        <f t="shared" si="5"/>
        <v>0</v>
      </c>
      <c r="K159" s="161" t="s">
        <v>171</v>
      </c>
      <c r="L159" s="31"/>
      <c r="M159" s="166" t="s">
        <v>1</v>
      </c>
      <c r="N159" s="167" t="s">
        <v>44</v>
      </c>
      <c r="O159" s="50"/>
      <c r="P159" s="168">
        <f t="shared" si="6"/>
        <v>0</v>
      </c>
      <c r="Q159" s="168">
        <v>0</v>
      </c>
      <c r="R159" s="168">
        <f t="shared" si="7"/>
        <v>0</v>
      </c>
      <c r="S159" s="168">
        <v>0</v>
      </c>
      <c r="T159" s="169">
        <f t="shared" si="8"/>
        <v>0</v>
      </c>
      <c r="AR159" s="15" t="s">
        <v>166</v>
      </c>
      <c r="AT159" s="15" t="s">
        <v>161</v>
      </c>
      <c r="AU159" s="15" t="s">
        <v>82</v>
      </c>
      <c r="AY159" s="15" t="s">
        <v>158</v>
      </c>
      <c r="BE159" s="88">
        <f t="shared" si="9"/>
        <v>0</v>
      </c>
      <c r="BF159" s="88">
        <f t="shared" si="10"/>
        <v>0</v>
      </c>
      <c r="BG159" s="88">
        <f t="shared" si="11"/>
        <v>0</v>
      </c>
      <c r="BH159" s="88">
        <f t="shared" si="12"/>
        <v>0</v>
      </c>
      <c r="BI159" s="88">
        <f t="shared" si="13"/>
        <v>0</v>
      </c>
      <c r="BJ159" s="15" t="s">
        <v>21</v>
      </c>
      <c r="BK159" s="88">
        <f t="shared" si="14"/>
        <v>0</v>
      </c>
      <c r="BL159" s="15" t="s">
        <v>166</v>
      </c>
      <c r="BM159" s="15" t="s">
        <v>438</v>
      </c>
    </row>
    <row r="160" spans="2:65" s="11" customFormat="1" ht="11.25">
      <c r="B160" s="170"/>
      <c r="D160" s="171" t="s">
        <v>173</v>
      </c>
      <c r="E160" s="172" t="s">
        <v>1</v>
      </c>
      <c r="F160" s="173" t="s">
        <v>586</v>
      </c>
      <c r="H160" s="174">
        <v>0.53100000000000003</v>
      </c>
      <c r="I160" s="175"/>
      <c r="L160" s="170"/>
      <c r="M160" s="176"/>
      <c r="N160" s="177"/>
      <c r="O160" s="177"/>
      <c r="P160" s="177"/>
      <c r="Q160" s="177"/>
      <c r="R160" s="177"/>
      <c r="S160" s="177"/>
      <c r="T160" s="178"/>
      <c r="AT160" s="172" t="s">
        <v>173</v>
      </c>
      <c r="AU160" s="172" t="s">
        <v>82</v>
      </c>
      <c r="AV160" s="11" t="s">
        <v>82</v>
      </c>
      <c r="AW160" s="11" t="s">
        <v>34</v>
      </c>
      <c r="AX160" s="11" t="s">
        <v>21</v>
      </c>
      <c r="AY160" s="172" t="s">
        <v>158</v>
      </c>
    </row>
    <row r="161" spans="2:65" s="1" customFormat="1" ht="16.5" customHeight="1">
      <c r="B161" s="131"/>
      <c r="C161" s="159" t="s">
        <v>440</v>
      </c>
      <c r="D161" s="159" t="s">
        <v>161</v>
      </c>
      <c r="E161" s="160" t="s">
        <v>441</v>
      </c>
      <c r="F161" s="161" t="s">
        <v>442</v>
      </c>
      <c r="G161" s="162" t="s">
        <v>164</v>
      </c>
      <c r="H161" s="163">
        <v>0.81599999999999995</v>
      </c>
      <c r="I161" s="164"/>
      <c r="J161" s="165">
        <f>ROUND(I161*H161,2)</f>
        <v>0</v>
      </c>
      <c r="K161" s="161" t="s">
        <v>204</v>
      </c>
      <c r="L161" s="31"/>
      <c r="M161" s="166" t="s">
        <v>1</v>
      </c>
      <c r="N161" s="167" t="s">
        <v>44</v>
      </c>
      <c r="O161" s="50"/>
      <c r="P161" s="168">
        <f>O161*H161</f>
        <v>0</v>
      </c>
      <c r="Q161" s="168">
        <v>1.0300000000000001E-3</v>
      </c>
      <c r="R161" s="168">
        <f>Q161*H161</f>
        <v>8.4048E-4</v>
      </c>
      <c r="S161" s="168">
        <v>0</v>
      </c>
      <c r="T161" s="169">
        <f>S161*H161</f>
        <v>0</v>
      </c>
      <c r="AR161" s="15" t="s">
        <v>166</v>
      </c>
      <c r="AT161" s="15" t="s">
        <v>161</v>
      </c>
      <c r="AU161" s="15" t="s">
        <v>82</v>
      </c>
      <c r="AY161" s="15" t="s">
        <v>158</v>
      </c>
      <c r="BE161" s="88">
        <f>IF(N161="základní",J161,0)</f>
        <v>0</v>
      </c>
      <c r="BF161" s="88">
        <f>IF(N161="snížená",J161,0)</f>
        <v>0</v>
      </c>
      <c r="BG161" s="88">
        <f>IF(N161="zákl. přenesená",J161,0)</f>
        <v>0</v>
      </c>
      <c r="BH161" s="88">
        <f>IF(N161="sníž. přenesená",J161,0)</f>
        <v>0</v>
      </c>
      <c r="BI161" s="88">
        <f>IF(N161="nulová",J161,0)</f>
        <v>0</v>
      </c>
      <c r="BJ161" s="15" t="s">
        <v>21</v>
      </c>
      <c r="BK161" s="88">
        <f>ROUND(I161*H161,2)</f>
        <v>0</v>
      </c>
      <c r="BL161" s="15" t="s">
        <v>166</v>
      </c>
      <c r="BM161" s="15" t="s">
        <v>443</v>
      </c>
    </row>
    <row r="162" spans="2:65" s="11" customFormat="1" ht="11.25">
      <c r="B162" s="170"/>
      <c r="D162" s="171" t="s">
        <v>173</v>
      </c>
      <c r="E162" s="172" t="s">
        <v>1</v>
      </c>
      <c r="F162" s="173" t="s">
        <v>587</v>
      </c>
      <c r="H162" s="174">
        <v>0.81599999999999995</v>
      </c>
      <c r="I162" s="175"/>
      <c r="L162" s="170"/>
      <c r="M162" s="176"/>
      <c r="N162" s="177"/>
      <c r="O162" s="177"/>
      <c r="P162" s="177"/>
      <c r="Q162" s="177"/>
      <c r="R162" s="177"/>
      <c r="S162" s="177"/>
      <c r="T162" s="178"/>
      <c r="AT162" s="172" t="s">
        <v>173</v>
      </c>
      <c r="AU162" s="172" t="s">
        <v>82</v>
      </c>
      <c r="AV162" s="11" t="s">
        <v>82</v>
      </c>
      <c r="AW162" s="11" t="s">
        <v>34</v>
      </c>
      <c r="AX162" s="11" t="s">
        <v>21</v>
      </c>
      <c r="AY162" s="172" t="s">
        <v>158</v>
      </c>
    </row>
    <row r="163" spans="2:65" s="1" customFormat="1" ht="16.5" customHeight="1">
      <c r="B163" s="131"/>
      <c r="C163" s="159" t="s">
        <v>445</v>
      </c>
      <c r="D163" s="159" t="s">
        <v>161</v>
      </c>
      <c r="E163" s="160" t="s">
        <v>446</v>
      </c>
      <c r="F163" s="161" t="s">
        <v>447</v>
      </c>
      <c r="G163" s="162" t="s">
        <v>164</v>
      </c>
      <c r="H163" s="163">
        <v>0.81599999999999995</v>
      </c>
      <c r="I163" s="164"/>
      <c r="J163" s="165">
        <f>ROUND(I163*H163,2)</f>
        <v>0</v>
      </c>
      <c r="K163" s="161" t="s">
        <v>204</v>
      </c>
      <c r="L163" s="31"/>
      <c r="M163" s="166" t="s">
        <v>1</v>
      </c>
      <c r="N163" s="167" t="s">
        <v>44</v>
      </c>
      <c r="O163" s="50"/>
      <c r="P163" s="168">
        <f>O163*H163</f>
        <v>0</v>
      </c>
      <c r="Q163" s="168">
        <v>0</v>
      </c>
      <c r="R163" s="168">
        <f>Q163*H163</f>
        <v>0</v>
      </c>
      <c r="S163" s="168">
        <v>0</v>
      </c>
      <c r="T163" s="169">
        <f>S163*H163</f>
        <v>0</v>
      </c>
      <c r="AR163" s="15" t="s">
        <v>166</v>
      </c>
      <c r="AT163" s="15" t="s">
        <v>161</v>
      </c>
      <c r="AU163" s="15" t="s">
        <v>82</v>
      </c>
      <c r="AY163" s="15" t="s">
        <v>158</v>
      </c>
      <c r="BE163" s="88">
        <f>IF(N163="základní",J163,0)</f>
        <v>0</v>
      </c>
      <c r="BF163" s="88">
        <f>IF(N163="snížená",J163,0)</f>
        <v>0</v>
      </c>
      <c r="BG163" s="88">
        <f>IF(N163="zákl. přenesená",J163,0)</f>
        <v>0</v>
      </c>
      <c r="BH163" s="88">
        <f>IF(N163="sníž. přenesená",J163,0)</f>
        <v>0</v>
      </c>
      <c r="BI163" s="88">
        <f>IF(N163="nulová",J163,0)</f>
        <v>0</v>
      </c>
      <c r="BJ163" s="15" t="s">
        <v>21</v>
      </c>
      <c r="BK163" s="88">
        <f>ROUND(I163*H163,2)</f>
        <v>0</v>
      </c>
      <c r="BL163" s="15" t="s">
        <v>166</v>
      </c>
      <c r="BM163" s="15" t="s">
        <v>448</v>
      </c>
    </row>
    <row r="164" spans="2:65" s="10" customFormat="1" ht="22.9" customHeight="1">
      <c r="B164" s="146"/>
      <c r="D164" s="147" t="s">
        <v>72</v>
      </c>
      <c r="E164" s="157" t="s">
        <v>323</v>
      </c>
      <c r="F164" s="157" t="s">
        <v>588</v>
      </c>
      <c r="I164" s="149"/>
      <c r="J164" s="158">
        <f>BK164</f>
        <v>0</v>
      </c>
      <c r="L164" s="146"/>
      <c r="M164" s="151"/>
      <c r="N164" s="152"/>
      <c r="O164" s="152"/>
      <c r="P164" s="153">
        <f>SUM(P165:P166)</f>
        <v>0</v>
      </c>
      <c r="Q164" s="152"/>
      <c r="R164" s="153">
        <f>SUM(R165:R166)</f>
        <v>2.5999999999999999E-2</v>
      </c>
      <c r="S164" s="152"/>
      <c r="T164" s="154">
        <f>SUM(T165:T166)</f>
        <v>0</v>
      </c>
      <c r="AR164" s="147" t="s">
        <v>21</v>
      </c>
      <c r="AT164" s="155" t="s">
        <v>72</v>
      </c>
      <c r="AU164" s="155" t="s">
        <v>21</v>
      </c>
      <c r="AY164" s="147" t="s">
        <v>158</v>
      </c>
      <c r="BK164" s="156">
        <f>SUM(BK165:BK166)</f>
        <v>0</v>
      </c>
    </row>
    <row r="165" spans="2:65" s="1" customFormat="1" ht="16.5" customHeight="1">
      <c r="B165" s="131"/>
      <c r="C165" s="159" t="s">
        <v>589</v>
      </c>
      <c r="D165" s="159" t="s">
        <v>161</v>
      </c>
      <c r="E165" s="160" t="s">
        <v>590</v>
      </c>
      <c r="F165" s="161" t="s">
        <v>591</v>
      </c>
      <c r="G165" s="162" t="s">
        <v>265</v>
      </c>
      <c r="H165" s="163">
        <v>0.3</v>
      </c>
      <c r="I165" s="164"/>
      <c r="J165" s="165">
        <f>ROUND(I165*H165,2)</f>
        <v>0</v>
      </c>
      <c r="K165" s="161" t="s">
        <v>204</v>
      </c>
      <c r="L165" s="31"/>
      <c r="M165" s="166" t="s">
        <v>1</v>
      </c>
      <c r="N165" s="167" t="s">
        <v>44</v>
      </c>
      <c r="O165" s="50"/>
      <c r="P165" s="168">
        <f>O165*H165</f>
        <v>0</v>
      </c>
      <c r="Q165" s="168">
        <v>0</v>
      </c>
      <c r="R165" s="168">
        <f>Q165*H165</f>
        <v>0</v>
      </c>
      <c r="S165" s="168">
        <v>0</v>
      </c>
      <c r="T165" s="169">
        <f>S165*H165</f>
        <v>0</v>
      </c>
      <c r="AR165" s="15" t="s">
        <v>166</v>
      </c>
      <c r="AT165" s="15" t="s">
        <v>161</v>
      </c>
      <c r="AU165" s="15" t="s">
        <v>82</v>
      </c>
      <c r="AY165" s="15" t="s">
        <v>158</v>
      </c>
      <c r="BE165" s="88">
        <f>IF(N165="základní",J165,0)</f>
        <v>0</v>
      </c>
      <c r="BF165" s="88">
        <f>IF(N165="snížená",J165,0)</f>
        <v>0</v>
      </c>
      <c r="BG165" s="88">
        <f>IF(N165="zákl. přenesená",J165,0)</f>
        <v>0</v>
      </c>
      <c r="BH165" s="88">
        <f>IF(N165="sníž. přenesená",J165,0)</f>
        <v>0</v>
      </c>
      <c r="BI165" s="88">
        <f>IF(N165="nulová",J165,0)</f>
        <v>0</v>
      </c>
      <c r="BJ165" s="15" t="s">
        <v>21</v>
      </c>
      <c r="BK165" s="88">
        <f>ROUND(I165*H165,2)</f>
        <v>0</v>
      </c>
      <c r="BL165" s="15" t="s">
        <v>166</v>
      </c>
      <c r="BM165" s="15" t="s">
        <v>592</v>
      </c>
    </row>
    <row r="166" spans="2:65" s="1" customFormat="1" ht="16.5" customHeight="1">
      <c r="B166" s="131"/>
      <c r="C166" s="191" t="s">
        <v>593</v>
      </c>
      <c r="D166" s="191" t="s">
        <v>286</v>
      </c>
      <c r="E166" s="192" t="s">
        <v>594</v>
      </c>
      <c r="F166" s="193" t="s">
        <v>595</v>
      </c>
      <c r="G166" s="194" t="s">
        <v>232</v>
      </c>
      <c r="H166" s="195">
        <v>1</v>
      </c>
      <c r="I166" s="196"/>
      <c r="J166" s="197">
        <f>ROUND(I166*H166,2)</f>
        <v>0</v>
      </c>
      <c r="K166" s="193" t="s">
        <v>171</v>
      </c>
      <c r="L166" s="198"/>
      <c r="M166" s="199" t="s">
        <v>1</v>
      </c>
      <c r="N166" s="200" t="s">
        <v>44</v>
      </c>
      <c r="O166" s="50"/>
      <c r="P166" s="168">
        <f>O166*H166</f>
        <v>0</v>
      </c>
      <c r="Q166" s="168">
        <v>2.5999999999999999E-2</v>
      </c>
      <c r="R166" s="168">
        <f>Q166*H166</f>
        <v>2.5999999999999999E-2</v>
      </c>
      <c r="S166" s="168">
        <v>0</v>
      </c>
      <c r="T166" s="169">
        <f>S166*H166</f>
        <v>0</v>
      </c>
      <c r="AR166" s="15" t="s">
        <v>289</v>
      </c>
      <c r="AT166" s="15" t="s">
        <v>286</v>
      </c>
      <c r="AU166" s="15" t="s">
        <v>82</v>
      </c>
      <c r="AY166" s="15" t="s">
        <v>158</v>
      </c>
      <c r="BE166" s="88">
        <f>IF(N166="základní",J166,0)</f>
        <v>0</v>
      </c>
      <c r="BF166" s="88">
        <f>IF(N166="snížená",J166,0)</f>
        <v>0</v>
      </c>
      <c r="BG166" s="88">
        <f>IF(N166="zákl. přenesená",J166,0)</f>
        <v>0</v>
      </c>
      <c r="BH166" s="88">
        <f>IF(N166="sníž. přenesená",J166,0)</f>
        <v>0</v>
      </c>
      <c r="BI166" s="88">
        <f>IF(N166="nulová",J166,0)</f>
        <v>0</v>
      </c>
      <c r="BJ166" s="15" t="s">
        <v>21</v>
      </c>
      <c r="BK166" s="88">
        <f>ROUND(I166*H166,2)</f>
        <v>0</v>
      </c>
      <c r="BL166" s="15" t="s">
        <v>166</v>
      </c>
      <c r="BM166" s="15" t="s">
        <v>596</v>
      </c>
    </row>
    <row r="167" spans="2:65" s="10" customFormat="1" ht="22.9" customHeight="1">
      <c r="B167" s="146"/>
      <c r="D167" s="147" t="s">
        <v>72</v>
      </c>
      <c r="E167" s="157" t="s">
        <v>166</v>
      </c>
      <c r="F167" s="157" t="s">
        <v>449</v>
      </c>
      <c r="I167" s="149"/>
      <c r="J167" s="158">
        <f>BK167</f>
        <v>0</v>
      </c>
      <c r="L167" s="146"/>
      <c r="M167" s="151"/>
      <c r="N167" s="152"/>
      <c r="O167" s="152"/>
      <c r="P167" s="153">
        <f>SUM(P168:P173)</f>
        <v>0</v>
      </c>
      <c r="Q167" s="152"/>
      <c r="R167" s="153">
        <f>SUM(R168:R173)</f>
        <v>0</v>
      </c>
      <c r="S167" s="152"/>
      <c r="T167" s="154">
        <f>SUM(T168:T173)</f>
        <v>0</v>
      </c>
      <c r="AR167" s="147" t="s">
        <v>21</v>
      </c>
      <c r="AT167" s="155" t="s">
        <v>72</v>
      </c>
      <c r="AU167" s="155" t="s">
        <v>21</v>
      </c>
      <c r="AY167" s="147" t="s">
        <v>158</v>
      </c>
      <c r="BK167" s="156">
        <f>SUM(BK168:BK173)</f>
        <v>0</v>
      </c>
    </row>
    <row r="168" spans="2:65" s="1" customFormat="1" ht="16.5" customHeight="1">
      <c r="B168" s="131"/>
      <c r="C168" s="159" t="s">
        <v>450</v>
      </c>
      <c r="D168" s="159" t="s">
        <v>161</v>
      </c>
      <c r="E168" s="160" t="s">
        <v>451</v>
      </c>
      <c r="F168" s="161" t="s">
        <v>597</v>
      </c>
      <c r="G168" s="162" t="s">
        <v>170</v>
      </c>
      <c r="H168" s="163">
        <v>2.585</v>
      </c>
      <c r="I168" s="164"/>
      <c r="J168" s="165">
        <f>ROUND(I168*H168,2)</f>
        <v>0</v>
      </c>
      <c r="K168" s="161" t="s">
        <v>171</v>
      </c>
      <c r="L168" s="31"/>
      <c r="M168" s="166" t="s">
        <v>1</v>
      </c>
      <c r="N168" s="167" t="s">
        <v>44</v>
      </c>
      <c r="O168" s="50"/>
      <c r="P168" s="168">
        <f>O168*H168</f>
        <v>0</v>
      </c>
      <c r="Q168" s="168">
        <v>0</v>
      </c>
      <c r="R168" s="168">
        <f>Q168*H168</f>
        <v>0</v>
      </c>
      <c r="S168" s="168">
        <v>0</v>
      </c>
      <c r="T168" s="169">
        <f>S168*H168</f>
        <v>0</v>
      </c>
      <c r="AR168" s="15" t="s">
        <v>166</v>
      </c>
      <c r="AT168" s="15" t="s">
        <v>161</v>
      </c>
      <c r="AU168" s="15" t="s">
        <v>82</v>
      </c>
      <c r="AY168" s="15" t="s">
        <v>158</v>
      </c>
      <c r="BE168" s="88">
        <f>IF(N168="základní",J168,0)</f>
        <v>0</v>
      </c>
      <c r="BF168" s="88">
        <f>IF(N168="snížená",J168,0)</f>
        <v>0</v>
      </c>
      <c r="BG168" s="88">
        <f>IF(N168="zákl. přenesená",J168,0)</f>
        <v>0</v>
      </c>
      <c r="BH168" s="88">
        <f>IF(N168="sníž. přenesená",J168,0)</f>
        <v>0</v>
      </c>
      <c r="BI168" s="88">
        <f>IF(N168="nulová",J168,0)</f>
        <v>0</v>
      </c>
      <c r="BJ168" s="15" t="s">
        <v>21</v>
      </c>
      <c r="BK168" s="88">
        <f>ROUND(I168*H168,2)</f>
        <v>0</v>
      </c>
      <c r="BL168" s="15" t="s">
        <v>166</v>
      </c>
      <c r="BM168" s="15" t="s">
        <v>453</v>
      </c>
    </row>
    <row r="169" spans="2:65" s="12" customFormat="1" ht="11.25">
      <c r="B169" s="184"/>
      <c r="D169" s="171" t="s">
        <v>173</v>
      </c>
      <c r="E169" s="185" t="s">
        <v>1</v>
      </c>
      <c r="F169" s="186" t="s">
        <v>411</v>
      </c>
      <c r="H169" s="185" t="s">
        <v>1</v>
      </c>
      <c r="I169" s="187"/>
      <c r="L169" s="184"/>
      <c r="M169" s="188"/>
      <c r="N169" s="189"/>
      <c r="O169" s="189"/>
      <c r="P169" s="189"/>
      <c r="Q169" s="189"/>
      <c r="R169" s="189"/>
      <c r="S169" s="189"/>
      <c r="T169" s="190"/>
      <c r="AT169" s="185" t="s">
        <v>173</v>
      </c>
      <c r="AU169" s="185" t="s">
        <v>82</v>
      </c>
      <c r="AV169" s="12" t="s">
        <v>21</v>
      </c>
      <c r="AW169" s="12" t="s">
        <v>34</v>
      </c>
      <c r="AX169" s="12" t="s">
        <v>73</v>
      </c>
      <c r="AY169" s="185" t="s">
        <v>158</v>
      </c>
    </row>
    <row r="170" spans="2:65" s="11" customFormat="1" ht="11.25">
      <c r="B170" s="170"/>
      <c r="D170" s="171" t="s">
        <v>173</v>
      </c>
      <c r="E170" s="172" t="s">
        <v>1</v>
      </c>
      <c r="F170" s="173" t="s">
        <v>598</v>
      </c>
      <c r="H170" s="174">
        <v>0.13500000000000001</v>
      </c>
      <c r="I170" s="175"/>
      <c r="L170" s="170"/>
      <c r="M170" s="176"/>
      <c r="N170" s="177"/>
      <c r="O170" s="177"/>
      <c r="P170" s="177"/>
      <c r="Q170" s="177"/>
      <c r="R170" s="177"/>
      <c r="S170" s="177"/>
      <c r="T170" s="178"/>
      <c r="AT170" s="172" t="s">
        <v>173</v>
      </c>
      <c r="AU170" s="172" t="s">
        <v>82</v>
      </c>
      <c r="AV170" s="11" t="s">
        <v>82</v>
      </c>
      <c r="AW170" s="11" t="s">
        <v>34</v>
      </c>
      <c r="AX170" s="11" t="s">
        <v>73</v>
      </c>
      <c r="AY170" s="172" t="s">
        <v>158</v>
      </c>
    </row>
    <row r="171" spans="2:65" s="12" customFormat="1" ht="11.25">
      <c r="B171" s="184"/>
      <c r="D171" s="171" t="s">
        <v>173</v>
      </c>
      <c r="E171" s="185" t="s">
        <v>1</v>
      </c>
      <c r="F171" s="186" t="s">
        <v>538</v>
      </c>
      <c r="H171" s="185" t="s">
        <v>1</v>
      </c>
      <c r="I171" s="187"/>
      <c r="L171" s="184"/>
      <c r="M171" s="188"/>
      <c r="N171" s="189"/>
      <c r="O171" s="189"/>
      <c r="P171" s="189"/>
      <c r="Q171" s="189"/>
      <c r="R171" s="189"/>
      <c r="S171" s="189"/>
      <c r="T171" s="190"/>
      <c r="AT171" s="185" t="s">
        <v>173</v>
      </c>
      <c r="AU171" s="185" t="s">
        <v>82</v>
      </c>
      <c r="AV171" s="12" t="s">
        <v>21</v>
      </c>
      <c r="AW171" s="12" t="s">
        <v>34</v>
      </c>
      <c r="AX171" s="12" t="s">
        <v>73</v>
      </c>
      <c r="AY171" s="185" t="s">
        <v>158</v>
      </c>
    </row>
    <row r="172" spans="2:65" s="11" customFormat="1" ht="11.25">
      <c r="B172" s="170"/>
      <c r="D172" s="171" t="s">
        <v>173</v>
      </c>
      <c r="E172" s="172" t="s">
        <v>1</v>
      </c>
      <c r="F172" s="173" t="s">
        <v>599</v>
      </c>
      <c r="H172" s="174">
        <v>2.4500000000000002</v>
      </c>
      <c r="I172" s="175"/>
      <c r="L172" s="170"/>
      <c r="M172" s="176"/>
      <c r="N172" s="177"/>
      <c r="O172" s="177"/>
      <c r="P172" s="177"/>
      <c r="Q172" s="177"/>
      <c r="R172" s="177"/>
      <c r="S172" s="177"/>
      <c r="T172" s="178"/>
      <c r="AT172" s="172" t="s">
        <v>173</v>
      </c>
      <c r="AU172" s="172" t="s">
        <v>82</v>
      </c>
      <c r="AV172" s="11" t="s">
        <v>82</v>
      </c>
      <c r="AW172" s="11" t="s">
        <v>34</v>
      </c>
      <c r="AX172" s="11" t="s">
        <v>73</v>
      </c>
      <c r="AY172" s="172" t="s">
        <v>158</v>
      </c>
    </row>
    <row r="173" spans="2:65" s="13" customFormat="1" ht="11.25">
      <c r="B173" s="201"/>
      <c r="D173" s="171" t="s">
        <v>173</v>
      </c>
      <c r="E173" s="202" t="s">
        <v>1</v>
      </c>
      <c r="F173" s="203" t="s">
        <v>298</v>
      </c>
      <c r="H173" s="204">
        <v>2.585</v>
      </c>
      <c r="I173" s="205"/>
      <c r="L173" s="201"/>
      <c r="M173" s="206"/>
      <c r="N173" s="207"/>
      <c r="O173" s="207"/>
      <c r="P173" s="207"/>
      <c r="Q173" s="207"/>
      <c r="R173" s="207"/>
      <c r="S173" s="207"/>
      <c r="T173" s="208"/>
      <c r="AT173" s="202" t="s">
        <v>173</v>
      </c>
      <c r="AU173" s="202" t="s">
        <v>82</v>
      </c>
      <c r="AV173" s="13" t="s">
        <v>166</v>
      </c>
      <c r="AW173" s="13" t="s">
        <v>34</v>
      </c>
      <c r="AX173" s="13" t="s">
        <v>21</v>
      </c>
      <c r="AY173" s="202" t="s">
        <v>158</v>
      </c>
    </row>
    <row r="174" spans="2:65" s="10" customFormat="1" ht="22.9" customHeight="1">
      <c r="B174" s="146"/>
      <c r="D174" s="147" t="s">
        <v>72</v>
      </c>
      <c r="E174" s="157" t="s">
        <v>293</v>
      </c>
      <c r="F174" s="157" t="s">
        <v>600</v>
      </c>
      <c r="I174" s="149"/>
      <c r="J174" s="158">
        <f>BK174</f>
        <v>0</v>
      </c>
      <c r="L174" s="146"/>
      <c r="M174" s="151"/>
      <c r="N174" s="152"/>
      <c r="O174" s="152"/>
      <c r="P174" s="153">
        <v>0</v>
      </c>
      <c r="Q174" s="152"/>
      <c r="R174" s="153">
        <v>0</v>
      </c>
      <c r="S174" s="152"/>
      <c r="T174" s="154">
        <v>0</v>
      </c>
      <c r="AR174" s="147" t="s">
        <v>21</v>
      </c>
      <c r="AT174" s="155" t="s">
        <v>72</v>
      </c>
      <c r="AU174" s="155" t="s">
        <v>21</v>
      </c>
      <c r="AY174" s="147" t="s">
        <v>158</v>
      </c>
      <c r="BK174" s="156">
        <v>0</v>
      </c>
    </row>
    <row r="175" spans="2:65" s="10" customFormat="1" ht="22.9" customHeight="1">
      <c r="B175" s="146"/>
      <c r="D175" s="147" t="s">
        <v>72</v>
      </c>
      <c r="E175" s="157" t="s">
        <v>289</v>
      </c>
      <c r="F175" s="157" t="s">
        <v>455</v>
      </c>
      <c r="I175" s="149"/>
      <c r="J175" s="158">
        <f>BK175</f>
        <v>0</v>
      </c>
      <c r="L175" s="146"/>
      <c r="M175" s="151"/>
      <c r="N175" s="152"/>
      <c r="O175" s="152"/>
      <c r="P175" s="153">
        <f>SUM(P176:P181)</f>
        <v>0</v>
      </c>
      <c r="Q175" s="152"/>
      <c r="R175" s="153">
        <f>SUM(R176:R181)</f>
        <v>0.625726</v>
      </c>
      <c r="S175" s="152"/>
      <c r="T175" s="154">
        <f>SUM(T176:T181)</f>
        <v>0</v>
      </c>
      <c r="AR175" s="147" t="s">
        <v>21</v>
      </c>
      <c r="AT175" s="155" t="s">
        <v>72</v>
      </c>
      <c r="AU175" s="155" t="s">
        <v>21</v>
      </c>
      <c r="AY175" s="147" t="s">
        <v>158</v>
      </c>
      <c r="BK175" s="156">
        <f>SUM(BK176:BK181)</f>
        <v>0</v>
      </c>
    </row>
    <row r="176" spans="2:65" s="1" customFormat="1" ht="16.5" customHeight="1">
      <c r="B176" s="131"/>
      <c r="C176" s="159" t="s">
        <v>601</v>
      </c>
      <c r="D176" s="159" t="s">
        <v>161</v>
      </c>
      <c r="E176" s="160" t="s">
        <v>602</v>
      </c>
      <c r="F176" s="161" t="s">
        <v>603</v>
      </c>
      <c r="G176" s="162" t="s">
        <v>265</v>
      </c>
      <c r="H176" s="163">
        <v>8.4</v>
      </c>
      <c r="I176" s="164"/>
      <c r="J176" s="165">
        <f t="shared" ref="J176:J181" si="15">ROUND(I176*H176,2)</f>
        <v>0</v>
      </c>
      <c r="K176" s="161" t="s">
        <v>171</v>
      </c>
      <c r="L176" s="31"/>
      <c r="M176" s="166" t="s">
        <v>1</v>
      </c>
      <c r="N176" s="167" t="s">
        <v>44</v>
      </c>
      <c r="O176" s="50"/>
      <c r="P176" s="168">
        <f t="shared" ref="P176:P181" si="16">O176*H176</f>
        <v>0</v>
      </c>
      <c r="Q176" s="168">
        <v>0</v>
      </c>
      <c r="R176" s="168">
        <f t="shared" ref="R176:R181" si="17">Q176*H176</f>
        <v>0</v>
      </c>
      <c r="S176" s="168">
        <v>0</v>
      </c>
      <c r="T176" s="169">
        <f t="shared" ref="T176:T181" si="18">S176*H176</f>
        <v>0</v>
      </c>
      <c r="AR176" s="15" t="s">
        <v>166</v>
      </c>
      <c r="AT176" s="15" t="s">
        <v>161</v>
      </c>
      <c r="AU176" s="15" t="s">
        <v>82</v>
      </c>
      <c r="AY176" s="15" t="s">
        <v>158</v>
      </c>
      <c r="BE176" s="88">
        <f t="shared" ref="BE176:BE181" si="19">IF(N176="základní",J176,0)</f>
        <v>0</v>
      </c>
      <c r="BF176" s="88">
        <f t="shared" ref="BF176:BF181" si="20">IF(N176="snížená",J176,0)</f>
        <v>0</v>
      </c>
      <c r="BG176" s="88">
        <f t="shared" ref="BG176:BG181" si="21">IF(N176="zákl. přenesená",J176,0)</f>
        <v>0</v>
      </c>
      <c r="BH176" s="88">
        <f t="shared" ref="BH176:BH181" si="22">IF(N176="sníž. přenesená",J176,0)</f>
        <v>0</v>
      </c>
      <c r="BI176" s="88">
        <f t="shared" ref="BI176:BI181" si="23">IF(N176="nulová",J176,0)</f>
        <v>0</v>
      </c>
      <c r="BJ176" s="15" t="s">
        <v>21</v>
      </c>
      <c r="BK176" s="88">
        <f t="shared" ref="BK176:BK181" si="24">ROUND(I176*H176,2)</f>
        <v>0</v>
      </c>
      <c r="BL176" s="15" t="s">
        <v>166</v>
      </c>
      <c r="BM176" s="15" t="s">
        <v>604</v>
      </c>
    </row>
    <row r="177" spans="2:65" s="1" customFormat="1" ht="16.5" customHeight="1">
      <c r="B177" s="131"/>
      <c r="C177" s="191" t="s">
        <v>605</v>
      </c>
      <c r="D177" s="191" t="s">
        <v>286</v>
      </c>
      <c r="E177" s="192" t="s">
        <v>606</v>
      </c>
      <c r="F177" s="193" t="s">
        <v>607</v>
      </c>
      <c r="G177" s="194" t="s">
        <v>265</v>
      </c>
      <c r="H177" s="195">
        <v>8.4</v>
      </c>
      <c r="I177" s="196"/>
      <c r="J177" s="197">
        <f t="shared" si="15"/>
        <v>0</v>
      </c>
      <c r="K177" s="193" t="s">
        <v>171</v>
      </c>
      <c r="L177" s="198"/>
      <c r="M177" s="199" t="s">
        <v>1</v>
      </c>
      <c r="N177" s="200" t="s">
        <v>44</v>
      </c>
      <c r="O177" s="50"/>
      <c r="P177" s="168">
        <f t="shared" si="16"/>
        <v>0</v>
      </c>
      <c r="Q177" s="168">
        <v>6.7400000000000003E-3</v>
      </c>
      <c r="R177" s="168">
        <f t="shared" si="17"/>
        <v>5.6616000000000007E-2</v>
      </c>
      <c r="S177" s="168">
        <v>0</v>
      </c>
      <c r="T177" s="169">
        <f t="shared" si="18"/>
        <v>0</v>
      </c>
      <c r="AR177" s="15" t="s">
        <v>289</v>
      </c>
      <c r="AT177" s="15" t="s">
        <v>286</v>
      </c>
      <c r="AU177" s="15" t="s">
        <v>82</v>
      </c>
      <c r="AY177" s="15" t="s">
        <v>158</v>
      </c>
      <c r="BE177" s="88">
        <f t="shared" si="19"/>
        <v>0</v>
      </c>
      <c r="BF177" s="88">
        <f t="shared" si="20"/>
        <v>0</v>
      </c>
      <c r="BG177" s="88">
        <f t="shared" si="21"/>
        <v>0</v>
      </c>
      <c r="BH177" s="88">
        <f t="shared" si="22"/>
        <v>0</v>
      </c>
      <c r="BI177" s="88">
        <f t="shared" si="23"/>
        <v>0</v>
      </c>
      <c r="BJ177" s="15" t="s">
        <v>21</v>
      </c>
      <c r="BK177" s="88">
        <f t="shared" si="24"/>
        <v>0</v>
      </c>
      <c r="BL177" s="15" t="s">
        <v>166</v>
      </c>
      <c r="BM177" s="15" t="s">
        <v>608</v>
      </c>
    </row>
    <row r="178" spans="2:65" s="1" customFormat="1" ht="16.5" customHeight="1">
      <c r="B178" s="131"/>
      <c r="C178" s="159" t="s">
        <v>609</v>
      </c>
      <c r="D178" s="159" t="s">
        <v>161</v>
      </c>
      <c r="E178" s="160" t="s">
        <v>610</v>
      </c>
      <c r="F178" s="161" t="s">
        <v>611</v>
      </c>
      <c r="G178" s="162" t="s">
        <v>265</v>
      </c>
      <c r="H178" s="163">
        <v>8.4</v>
      </c>
      <c r="I178" s="164"/>
      <c r="J178" s="165">
        <f t="shared" si="15"/>
        <v>0</v>
      </c>
      <c r="K178" s="161" t="s">
        <v>171</v>
      </c>
      <c r="L178" s="31"/>
      <c r="M178" s="166" t="s">
        <v>1</v>
      </c>
      <c r="N178" s="167" t="s">
        <v>44</v>
      </c>
      <c r="O178" s="50"/>
      <c r="P178" s="168">
        <f t="shared" si="16"/>
        <v>0</v>
      </c>
      <c r="Q178" s="168">
        <v>0</v>
      </c>
      <c r="R178" s="168">
        <f t="shared" si="17"/>
        <v>0</v>
      </c>
      <c r="S178" s="168">
        <v>0</v>
      </c>
      <c r="T178" s="169">
        <f t="shared" si="18"/>
        <v>0</v>
      </c>
      <c r="AR178" s="15" t="s">
        <v>166</v>
      </c>
      <c r="AT178" s="15" t="s">
        <v>161</v>
      </c>
      <c r="AU178" s="15" t="s">
        <v>82</v>
      </c>
      <c r="AY178" s="15" t="s">
        <v>158</v>
      </c>
      <c r="BE178" s="88">
        <f t="shared" si="19"/>
        <v>0</v>
      </c>
      <c r="BF178" s="88">
        <f t="shared" si="20"/>
        <v>0</v>
      </c>
      <c r="BG178" s="88">
        <f t="shared" si="21"/>
        <v>0</v>
      </c>
      <c r="BH178" s="88">
        <f t="shared" si="22"/>
        <v>0</v>
      </c>
      <c r="BI178" s="88">
        <f t="shared" si="23"/>
        <v>0</v>
      </c>
      <c r="BJ178" s="15" t="s">
        <v>21</v>
      </c>
      <c r="BK178" s="88">
        <f t="shared" si="24"/>
        <v>0</v>
      </c>
      <c r="BL178" s="15" t="s">
        <v>166</v>
      </c>
      <c r="BM178" s="15" t="s">
        <v>612</v>
      </c>
    </row>
    <row r="179" spans="2:65" s="1" customFormat="1" ht="16.5" customHeight="1">
      <c r="B179" s="131"/>
      <c r="C179" s="159" t="s">
        <v>229</v>
      </c>
      <c r="D179" s="159" t="s">
        <v>161</v>
      </c>
      <c r="E179" s="160" t="s">
        <v>490</v>
      </c>
      <c r="F179" s="161" t="s">
        <v>491</v>
      </c>
      <c r="G179" s="162" t="s">
        <v>232</v>
      </c>
      <c r="H179" s="163">
        <v>1</v>
      </c>
      <c r="I179" s="164"/>
      <c r="J179" s="165">
        <f t="shared" si="15"/>
        <v>0</v>
      </c>
      <c r="K179" s="161" t="s">
        <v>204</v>
      </c>
      <c r="L179" s="31"/>
      <c r="M179" s="166" t="s">
        <v>1</v>
      </c>
      <c r="N179" s="167" t="s">
        <v>44</v>
      </c>
      <c r="O179" s="50"/>
      <c r="P179" s="168">
        <f t="shared" si="16"/>
        <v>0</v>
      </c>
      <c r="Q179" s="168">
        <v>0.46009</v>
      </c>
      <c r="R179" s="168">
        <f t="shared" si="17"/>
        <v>0.46009</v>
      </c>
      <c r="S179" s="168">
        <v>0</v>
      </c>
      <c r="T179" s="169">
        <f t="shared" si="18"/>
        <v>0</v>
      </c>
      <c r="AR179" s="15" t="s">
        <v>166</v>
      </c>
      <c r="AT179" s="15" t="s">
        <v>161</v>
      </c>
      <c r="AU179" s="15" t="s">
        <v>82</v>
      </c>
      <c r="AY179" s="15" t="s">
        <v>158</v>
      </c>
      <c r="BE179" s="88">
        <f t="shared" si="19"/>
        <v>0</v>
      </c>
      <c r="BF179" s="88">
        <f t="shared" si="20"/>
        <v>0</v>
      </c>
      <c r="BG179" s="88">
        <f t="shared" si="21"/>
        <v>0</v>
      </c>
      <c r="BH179" s="88">
        <f t="shared" si="22"/>
        <v>0</v>
      </c>
      <c r="BI179" s="88">
        <f t="shared" si="23"/>
        <v>0</v>
      </c>
      <c r="BJ179" s="15" t="s">
        <v>21</v>
      </c>
      <c r="BK179" s="88">
        <f t="shared" si="24"/>
        <v>0</v>
      </c>
      <c r="BL179" s="15" t="s">
        <v>166</v>
      </c>
      <c r="BM179" s="15" t="s">
        <v>492</v>
      </c>
    </row>
    <row r="180" spans="2:65" s="1" customFormat="1" ht="16.5" customHeight="1">
      <c r="B180" s="131"/>
      <c r="C180" s="159" t="s">
        <v>501</v>
      </c>
      <c r="D180" s="159" t="s">
        <v>161</v>
      </c>
      <c r="E180" s="160" t="s">
        <v>502</v>
      </c>
      <c r="F180" s="161" t="s">
        <v>503</v>
      </c>
      <c r="G180" s="162" t="s">
        <v>232</v>
      </c>
      <c r="H180" s="163">
        <v>1</v>
      </c>
      <c r="I180" s="164"/>
      <c r="J180" s="165">
        <f t="shared" si="15"/>
        <v>0</v>
      </c>
      <c r="K180" s="161" t="s">
        <v>171</v>
      </c>
      <c r="L180" s="31"/>
      <c r="M180" s="166" t="s">
        <v>1</v>
      </c>
      <c r="N180" s="167" t="s">
        <v>44</v>
      </c>
      <c r="O180" s="50"/>
      <c r="P180" s="168">
        <f t="shared" si="16"/>
        <v>0</v>
      </c>
      <c r="Q180" s="168">
        <v>7.0200000000000002E-3</v>
      </c>
      <c r="R180" s="168">
        <f t="shared" si="17"/>
        <v>7.0200000000000002E-3</v>
      </c>
      <c r="S180" s="168">
        <v>0</v>
      </c>
      <c r="T180" s="169">
        <f t="shared" si="18"/>
        <v>0</v>
      </c>
      <c r="AR180" s="15" t="s">
        <v>166</v>
      </c>
      <c r="AT180" s="15" t="s">
        <v>161</v>
      </c>
      <c r="AU180" s="15" t="s">
        <v>82</v>
      </c>
      <c r="AY180" s="15" t="s">
        <v>158</v>
      </c>
      <c r="BE180" s="88">
        <f t="shared" si="19"/>
        <v>0</v>
      </c>
      <c r="BF180" s="88">
        <f t="shared" si="20"/>
        <v>0</v>
      </c>
      <c r="BG180" s="88">
        <f t="shared" si="21"/>
        <v>0</v>
      </c>
      <c r="BH180" s="88">
        <f t="shared" si="22"/>
        <v>0</v>
      </c>
      <c r="BI180" s="88">
        <f t="shared" si="23"/>
        <v>0</v>
      </c>
      <c r="BJ180" s="15" t="s">
        <v>21</v>
      </c>
      <c r="BK180" s="88">
        <f t="shared" si="24"/>
        <v>0</v>
      </c>
      <c r="BL180" s="15" t="s">
        <v>166</v>
      </c>
      <c r="BM180" s="15" t="s">
        <v>504</v>
      </c>
    </row>
    <row r="181" spans="2:65" s="1" customFormat="1" ht="16.5" customHeight="1">
      <c r="B181" s="131"/>
      <c r="C181" s="191" t="s">
        <v>505</v>
      </c>
      <c r="D181" s="191" t="s">
        <v>286</v>
      </c>
      <c r="E181" s="192" t="s">
        <v>506</v>
      </c>
      <c r="F181" s="193" t="s">
        <v>507</v>
      </c>
      <c r="G181" s="194" t="s">
        <v>232</v>
      </c>
      <c r="H181" s="195">
        <v>1</v>
      </c>
      <c r="I181" s="196"/>
      <c r="J181" s="197">
        <f t="shared" si="15"/>
        <v>0</v>
      </c>
      <c r="K181" s="193" t="s">
        <v>171</v>
      </c>
      <c r="L181" s="198"/>
      <c r="M181" s="199" t="s">
        <v>1</v>
      </c>
      <c r="N181" s="200" t="s">
        <v>44</v>
      </c>
      <c r="O181" s="50"/>
      <c r="P181" s="168">
        <f t="shared" si="16"/>
        <v>0</v>
      </c>
      <c r="Q181" s="168">
        <v>0.10199999999999999</v>
      </c>
      <c r="R181" s="168">
        <f t="shared" si="17"/>
        <v>0.10199999999999999</v>
      </c>
      <c r="S181" s="168">
        <v>0</v>
      </c>
      <c r="T181" s="169">
        <f t="shared" si="18"/>
        <v>0</v>
      </c>
      <c r="AR181" s="15" t="s">
        <v>289</v>
      </c>
      <c r="AT181" s="15" t="s">
        <v>286</v>
      </c>
      <c r="AU181" s="15" t="s">
        <v>82</v>
      </c>
      <c r="AY181" s="15" t="s">
        <v>158</v>
      </c>
      <c r="BE181" s="88">
        <f t="shared" si="19"/>
        <v>0</v>
      </c>
      <c r="BF181" s="88">
        <f t="shared" si="20"/>
        <v>0</v>
      </c>
      <c r="BG181" s="88">
        <f t="shared" si="21"/>
        <v>0</v>
      </c>
      <c r="BH181" s="88">
        <f t="shared" si="22"/>
        <v>0</v>
      </c>
      <c r="BI181" s="88">
        <f t="shared" si="23"/>
        <v>0</v>
      </c>
      <c r="BJ181" s="15" t="s">
        <v>21</v>
      </c>
      <c r="BK181" s="88">
        <f t="shared" si="24"/>
        <v>0</v>
      </c>
      <c r="BL181" s="15" t="s">
        <v>166</v>
      </c>
      <c r="BM181" s="15" t="s">
        <v>508</v>
      </c>
    </row>
    <row r="182" spans="2:65" s="10" customFormat="1" ht="22.9" customHeight="1">
      <c r="B182" s="146"/>
      <c r="D182" s="147" t="s">
        <v>72</v>
      </c>
      <c r="E182" s="157" t="s">
        <v>313</v>
      </c>
      <c r="F182" s="157" t="s">
        <v>314</v>
      </c>
      <c r="I182" s="149"/>
      <c r="J182" s="158">
        <f>BK182</f>
        <v>0</v>
      </c>
      <c r="L182" s="146"/>
      <c r="M182" s="151"/>
      <c r="N182" s="152"/>
      <c r="O182" s="152"/>
      <c r="P182" s="153">
        <f>P183</f>
        <v>0</v>
      </c>
      <c r="Q182" s="152"/>
      <c r="R182" s="153">
        <f>R183</f>
        <v>0</v>
      </c>
      <c r="S182" s="152"/>
      <c r="T182" s="154">
        <f>T183</f>
        <v>0</v>
      </c>
      <c r="AR182" s="147" t="s">
        <v>21</v>
      </c>
      <c r="AT182" s="155" t="s">
        <v>72</v>
      </c>
      <c r="AU182" s="155" t="s">
        <v>21</v>
      </c>
      <c r="AY182" s="147" t="s">
        <v>158</v>
      </c>
      <c r="BK182" s="156">
        <f>BK183</f>
        <v>0</v>
      </c>
    </row>
    <row r="183" spans="2:65" s="1" customFormat="1" ht="16.5" customHeight="1">
      <c r="B183" s="131"/>
      <c r="C183" s="159" t="s">
        <v>613</v>
      </c>
      <c r="D183" s="159" t="s">
        <v>161</v>
      </c>
      <c r="E183" s="160" t="s">
        <v>510</v>
      </c>
      <c r="F183" s="161" t="s">
        <v>511</v>
      </c>
      <c r="G183" s="162" t="s">
        <v>195</v>
      </c>
      <c r="H183" s="163">
        <v>3.5779999999999998</v>
      </c>
      <c r="I183" s="164"/>
      <c r="J183" s="165">
        <f>ROUND(I183*H183,2)</f>
        <v>0</v>
      </c>
      <c r="K183" s="161" t="s">
        <v>171</v>
      </c>
      <c r="L183" s="31"/>
      <c r="M183" s="166" t="s">
        <v>1</v>
      </c>
      <c r="N183" s="167" t="s">
        <v>44</v>
      </c>
      <c r="O183" s="50"/>
      <c r="P183" s="168">
        <f>O183*H183</f>
        <v>0</v>
      </c>
      <c r="Q183" s="168">
        <v>0</v>
      </c>
      <c r="R183" s="168">
        <f>Q183*H183</f>
        <v>0</v>
      </c>
      <c r="S183" s="168">
        <v>0</v>
      </c>
      <c r="T183" s="169">
        <f>S183*H183</f>
        <v>0</v>
      </c>
      <c r="AR183" s="15" t="s">
        <v>166</v>
      </c>
      <c r="AT183" s="15" t="s">
        <v>161</v>
      </c>
      <c r="AU183" s="15" t="s">
        <v>82</v>
      </c>
      <c r="AY183" s="15" t="s">
        <v>158</v>
      </c>
      <c r="BE183" s="88">
        <f>IF(N183="základní",J183,0)</f>
        <v>0</v>
      </c>
      <c r="BF183" s="88">
        <f>IF(N183="snížená",J183,0)</f>
        <v>0</v>
      </c>
      <c r="BG183" s="88">
        <f>IF(N183="zákl. přenesená",J183,0)</f>
        <v>0</v>
      </c>
      <c r="BH183" s="88">
        <f>IF(N183="sníž. přenesená",J183,0)</f>
        <v>0</v>
      </c>
      <c r="BI183" s="88">
        <f>IF(N183="nulová",J183,0)</f>
        <v>0</v>
      </c>
      <c r="BJ183" s="15" t="s">
        <v>21</v>
      </c>
      <c r="BK183" s="88">
        <f>ROUND(I183*H183,2)</f>
        <v>0</v>
      </c>
      <c r="BL183" s="15" t="s">
        <v>166</v>
      </c>
      <c r="BM183" s="15" t="s">
        <v>614</v>
      </c>
    </row>
    <row r="184" spans="2:65" s="10" customFormat="1" ht="25.9" customHeight="1">
      <c r="B184" s="146"/>
      <c r="D184" s="147" t="s">
        <v>72</v>
      </c>
      <c r="E184" s="148" t="s">
        <v>615</v>
      </c>
      <c r="F184" s="148" t="s">
        <v>616</v>
      </c>
      <c r="I184" s="149"/>
      <c r="J184" s="150">
        <f>BK184</f>
        <v>0</v>
      </c>
      <c r="L184" s="146"/>
      <c r="M184" s="151"/>
      <c r="N184" s="152"/>
      <c r="O184" s="152"/>
      <c r="P184" s="153">
        <v>0</v>
      </c>
      <c r="Q184" s="152"/>
      <c r="R184" s="153">
        <v>0</v>
      </c>
      <c r="S184" s="152"/>
      <c r="T184" s="154">
        <v>0</v>
      </c>
      <c r="AR184" s="147" t="s">
        <v>82</v>
      </c>
      <c r="AT184" s="155" t="s">
        <v>72</v>
      </c>
      <c r="AU184" s="155" t="s">
        <v>73</v>
      </c>
      <c r="AY184" s="147" t="s">
        <v>158</v>
      </c>
      <c r="BK184" s="156">
        <v>0</v>
      </c>
    </row>
    <row r="185" spans="2:65" s="10" customFormat="1" ht="25.9" customHeight="1">
      <c r="B185" s="146"/>
      <c r="D185" s="147" t="s">
        <v>72</v>
      </c>
      <c r="E185" s="148" t="s">
        <v>286</v>
      </c>
      <c r="F185" s="148" t="s">
        <v>617</v>
      </c>
      <c r="I185" s="149"/>
      <c r="J185" s="150">
        <f>BK185</f>
        <v>0</v>
      </c>
      <c r="L185" s="146"/>
      <c r="M185" s="151"/>
      <c r="N185" s="152"/>
      <c r="O185" s="152"/>
      <c r="P185" s="153">
        <f>P186</f>
        <v>0</v>
      </c>
      <c r="Q185" s="152"/>
      <c r="R185" s="153">
        <f>R186</f>
        <v>1.9800000000000004E-3</v>
      </c>
      <c r="S185" s="152"/>
      <c r="T185" s="154">
        <f>T186</f>
        <v>0</v>
      </c>
      <c r="AR185" s="147" t="s">
        <v>323</v>
      </c>
      <c r="AT185" s="155" t="s">
        <v>72</v>
      </c>
      <c r="AU185" s="155" t="s">
        <v>73</v>
      </c>
      <c r="AY185" s="147" t="s">
        <v>158</v>
      </c>
      <c r="BK185" s="156">
        <f>BK186</f>
        <v>0</v>
      </c>
    </row>
    <row r="186" spans="2:65" s="10" customFormat="1" ht="22.9" customHeight="1">
      <c r="B186" s="146"/>
      <c r="D186" s="147" t="s">
        <v>72</v>
      </c>
      <c r="E186" s="157" t="s">
        <v>618</v>
      </c>
      <c r="F186" s="157" t="s">
        <v>619</v>
      </c>
      <c r="I186" s="149"/>
      <c r="J186" s="158">
        <f>BK186</f>
        <v>0</v>
      </c>
      <c r="L186" s="146"/>
      <c r="M186" s="151"/>
      <c r="N186" s="152"/>
      <c r="O186" s="152"/>
      <c r="P186" s="153">
        <f>P187</f>
        <v>0</v>
      </c>
      <c r="Q186" s="152"/>
      <c r="R186" s="153">
        <f>R187</f>
        <v>1.9800000000000004E-3</v>
      </c>
      <c r="S186" s="152"/>
      <c r="T186" s="154">
        <f>T187</f>
        <v>0</v>
      </c>
      <c r="AR186" s="147" t="s">
        <v>323</v>
      </c>
      <c r="AT186" s="155" t="s">
        <v>72</v>
      </c>
      <c r="AU186" s="155" t="s">
        <v>21</v>
      </c>
      <c r="AY186" s="147" t="s">
        <v>158</v>
      </c>
      <c r="BK186" s="156">
        <f>BK187</f>
        <v>0</v>
      </c>
    </row>
    <row r="187" spans="2:65" s="1" customFormat="1" ht="16.5" customHeight="1">
      <c r="B187" s="131"/>
      <c r="C187" s="159" t="s">
        <v>509</v>
      </c>
      <c r="D187" s="159" t="s">
        <v>161</v>
      </c>
      <c r="E187" s="160" t="s">
        <v>620</v>
      </c>
      <c r="F187" s="161" t="s">
        <v>621</v>
      </c>
      <c r="G187" s="162" t="s">
        <v>622</v>
      </c>
      <c r="H187" s="163">
        <v>0.2</v>
      </c>
      <c r="I187" s="164"/>
      <c r="J187" s="165">
        <f>ROUND(I187*H187,2)</f>
        <v>0</v>
      </c>
      <c r="K187" s="161" t="s">
        <v>171</v>
      </c>
      <c r="L187" s="31"/>
      <c r="M187" s="166" t="s">
        <v>1</v>
      </c>
      <c r="N187" s="167" t="s">
        <v>44</v>
      </c>
      <c r="O187" s="50"/>
      <c r="P187" s="168">
        <f>O187*H187</f>
        <v>0</v>
      </c>
      <c r="Q187" s="168">
        <v>9.9000000000000008E-3</v>
      </c>
      <c r="R187" s="168">
        <f>Q187*H187</f>
        <v>1.9800000000000004E-3</v>
      </c>
      <c r="S187" s="168">
        <v>0</v>
      </c>
      <c r="T187" s="169">
        <f>S187*H187</f>
        <v>0</v>
      </c>
      <c r="AR187" s="15" t="s">
        <v>371</v>
      </c>
      <c r="AT187" s="15" t="s">
        <v>161</v>
      </c>
      <c r="AU187" s="15" t="s">
        <v>82</v>
      </c>
      <c r="AY187" s="15" t="s">
        <v>158</v>
      </c>
      <c r="BE187" s="88">
        <f>IF(N187="základní",J187,0)</f>
        <v>0</v>
      </c>
      <c r="BF187" s="88">
        <f>IF(N187="snížená",J187,0)</f>
        <v>0</v>
      </c>
      <c r="BG187" s="88">
        <f>IF(N187="zákl. přenesená",J187,0)</f>
        <v>0</v>
      </c>
      <c r="BH187" s="88">
        <f>IF(N187="sníž. přenesená",J187,0)</f>
        <v>0</v>
      </c>
      <c r="BI187" s="88">
        <f>IF(N187="nulová",J187,0)</f>
        <v>0</v>
      </c>
      <c r="BJ187" s="15" t="s">
        <v>21</v>
      </c>
      <c r="BK187" s="88">
        <f>ROUND(I187*H187,2)</f>
        <v>0</v>
      </c>
      <c r="BL187" s="15" t="s">
        <v>371</v>
      </c>
      <c r="BM187" s="15" t="s">
        <v>623</v>
      </c>
    </row>
    <row r="188" spans="2:65" s="10" customFormat="1" ht="25.9" customHeight="1">
      <c r="B188" s="146"/>
      <c r="D188" s="147" t="s">
        <v>72</v>
      </c>
      <c r="E188" s="148" t="s">
        <v>136</v>
      </c>
      <c r="F188" s="148" t="s">
        <v>319</v>
      </c>
      <c r="I188" s="149"/>
      <c r="J188" s="150">
        <f>BK188</f>
        <v>0</v>
      </c>
      <c r="L188" s="146"/>
      <c r="M188" s="151"/>
      <c r="N188" s="152"/>
      <c r="O188" s="152"/>
      <c r="P188" s="153">
        <f>P189</f>
        <v>0</v>
      </c>
      <c r="Q188" s="152"/>
      <c r="R188" s="153">
        <f>R189</f>
        <v>0</v>
      </c>
      <c r="S188" s="152"/>
      <c r="T188" s="154">
        <f>T189</f>
        <v>0</v>
      </c>
      <c r="AR188" s="147" t="s">
        <v>199</v>
      </c>
      <c r="AT188" s="155" t="s">
        <v>72</v>
      </c>
      <c r="AU188" s="155" t="s">
        <v>73</v>
      </c>
      <c r="AY188" s="147" t="s">
        <v>158</v>
      </c>
      <c r="BK188" s="156">
        <f>BK189</f>
        <v>0</v>
      </c>
    </row>
    <row r="189" spans="2:65" s="10" customFormat="1" ht="22.9" customHeight="1">
      <c r="B189" s="146"/>
      <c r="D189" s="147" t="s">
        <v>72</v>
      </c>
      <c r="E189" s="157" t="s">
        <v>198</v>
      </c>
      <c r="F189" s="157" t="s">
        <v>135</v>
      </c>
      <c r="I189" s="149"/>
      <c r="J189" s="158">
        <f>BK189</f>
        <v>0</v>
      </c>
      <c r="L189" s="146"/>
      <c r="M189" s="151"/>
      <c r="N189" s="152"/>
      <c r="O189" s="152"/>
      <c r="P189" s="153">
        <f>P190</f>
        <v>0</v>
      </c>
      <c r="Q189" s="152"/>
      <c r="R189" s="153">
        <f>R190</f>
        <v>0</v>
      </c>
      <c r="S189" s="152"/>
      <c r="T189" s="154">
        <f>T190</f>
        <v>0</v>
      </c>
      <c r="AR189" s="147" t="s">
        <v>199</v>
      </c>
      <c r="AT189" s="155" t="s">
        <v>72</v>
      </c>
      <c r="AU189" s="155" t="s">
        <v>21</v>
      </c>
      <c r="AY189" s="147" t="s">
        <v>158</v>
      </c>
      <c r="BK189" s="156">
        <f>BK190</f>
        <v>0</v>
      </c>
    </row>
    <row r="190" spans="2:65" s="1" customFormat="1" ht="16.5" customHeight="1">
      <c r="B190" s="131"/>
      <c r="C190" s="159" t="s">
        <v>513</v>
      </c>
      <c r="D190" s="159" t="s">
        <v>161</v>
      </c>
      <c r="E190" s="160" t="s">
        <v>201</v>
      </c>
      <c r="F190" s="161" t="s">
        <v>135</v>
      </c>
      <c r="G190" s="162" t="s">
        <v>203</v>
      </c>
      <c r="H190" s="163">
        <v>2.5000000000000001E-2</v>
      </c>
      <c r="I190" s="164"/>
      <c r="J190" s="165">
        <f>ROUND(I190*H190,2)</f>
        <v>0</v>
      </c>
      <c r="K190" s="161" t="s">
        <v>204</v>
      </c>
      <c r="L190" s="31"/>
      <c r="M190" s="179" t="s">
        <v>1</v>
      </c>
      <c r="N190" s="180" t="s">
        <v>44</v>
      </c>
      <c r="O190" s="181"/>
      <c r="P190" s="182">
        <f>O190*H190</f>
        <v>0</v>
      </c>
      <c r="Q190" s="182">
        <v>0</v>
      </c>
      <c r="R190" s="182">
        <f>Q190*H190</f>
        <v>0</v>
      </c>
      <c r="S190" s="182">
        <v>0</v>
      </c>
      <c r="T190" s="183">
        <f>S190*H190</f>
        <v>0</v>
      </c>
      <c r="AR190" s="15" t="s">
        <v>205</v>
      </c>
      <c r="AT190" s="15" t="s">
        <v>161</v>
      </c>
      <c r="AU190" s="15" t="s">
        <v>82</v>
      </c>
      <c r="AY190" s="15" t="s">
        <v>158</v>
      </c>
      <c r="BE190" s="88">
        <f>IF(N190="základní",J190,0)</f>
        <v>0</v>
      </c>
      <c r="BF190" s="88">
        <f>IF(N190="snížená",J190,0)</f>
        <v>0</v>
      </c>
      <c r="BG190" s="88">
        <f>IF(N190="zákl. přenesená",J190,0)</f>
        <v>0</v>
      </c>
      <c r="BH190" s="88">
        <f>IF(N190="sníž. přenesená",J190,0)</f>
        <v>0</v>
      </c>
      <c r="BI190" s="88">
        <f>IF(N190="nulová",J190,0)</f>
        <v>0</v>
      </c>
      <c r="BJ190" s="15" t="s">
        <v>21</v>
      </c>
      <c r="BK190" s="88">
        <f>ROUND(I190*H190,2)</f>
        <v>0</v>
      </c>
      <c r="BL190" s="15" t="s">
        <v>205</v>
      </c>
      <c r="BM190" s="15" t="s">
        <v>514</v>
      </c>
    </row>
    <row r="191" spans="2:65" s="1" customFormat="1" ht="6.95" customHeight="1">
      <c r="B191" s="40"/>
      <c r="C191" s="41"/>
      <c r="D191" s="41"/>
      <c r="E191" s="41"/>
      <c r="F191" s="41"/>
      <c r="G191" s="41"/>
      <c r="H191" s="41"/>
      <c r="I191" s="113"/>
      <c r="J191" s="41"/>
      <c r="K191" s="41"/>
      <c r="L191" s="31"/>
    </row>
  </sheetData>
  <autoFilter ref="C103:K190" xr:uid="{00000000-0009-0000-0000-000005000000}"/>
  <mergeCells count="14">
    <mergeCell ref="D82:F82"/>
    <mergeCell ref="E94:H94"/>
    <mergeCell ref="E96:H96"/>
    <mergeCell ref="L2:V2"/>
    <mergeCell ref="E52:H52"/>
    <mergeCell ref="D78:F78"/>
    <mergeCell ref="D79:F79"/>
    <mergeCell ref="D80:F80"/>
    <mergeCell ref="D81:F81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31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0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5" t="s">
        <v>97</v>
      </c>
    </row>
    <row r="3" spans="2:46" ht="6.95" customHeight="1">
      <c r="B3" s="16"/>
      <c r="C3" s="17"/>
      <c r="D3" s="17"/>
      <c r="E3" s="17"/>
      <c r="F3" s="17"/>
      <c r="G3" s="17"/>
      <c r="H3" s="17"/>
      <c r="I3" s="96"/>
      <c r="J3" s="17"/>
      <c r="K3" s="17"/>
      <c r="L3" s="18"/>
      <c r="AT3" s="15" t="s">
        <v>82</v>
      </c>
    </row>
    <row r="4" spans="2:46" ht="24.95" customHeight="1">
      <c r="B4" s="18"/>
      <c r="D4" s="19" t="s">
        <v>122</v>
      </c>
      <c r="L4" s="18"/>
      <c r="M4" s="20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4" t="s">
        <v>16</v>
      </c>
      <c r="L6" s="18"/>
    </row>
    <row r="7" spans="2:46" ht="16.5" customHeight="1">
      <c r="B7" s="18"/>
      <c r="E7" s="253" t="str">
        <f>'Rekapitulace stavby'!K6</f>
        <v>PP-Sběrné středisko odpadů Sochorova</v>
      </c>
      <c r="F7" s="254"/>
      <c r="G7" s="254"/>
      <c r="H7" s="254"/>
      <c r="L7" s="18"/>
    </row>
    <row r="8" spans="2:46" s="1" customFormat="1" ht="12" customHeight="1">
      <c r="B8" s="31"/>
      <c r="D8" s="24" t="s">
        <v>123</v>
      </c>
      <c r="I8" s="97"/>
      <c r="L8" s="31"/>
    </row>
    <row r="9" spans="2:46" s="1" customFormat="1" ht="36.950000000000003" customHeight="1">
      <c r="B9" s="31"/>
      <c r="E9" s="225" t="s">
        <v>624</v>
      </c>
      <c r="F9" s="224"/>
      <c r="G9" s="224"/>
      <c r="H9" s="224"/>
      <c r="I9" s="97"/>
      <c r="L9" s="31"/>
    </row>
    <row r="10" spans="2:46" s="1" customFormat="1" ht="11.25">
      <c r="B10" s="31"/>
      <c r="I10" s="97"/>
      <c r="L10" s="31"/>
    </row>
    <row r="11" spans="2:46" s="1" customFormat="1" ht="12" customHeight="1">
      <c r="B11" s="31"/>
      <c r="D11" s="24" t="s">
        <v>19</v>
      </c>
      <c r="F11" s="15" t="s">
        <v>1</v>
      </c>
      <c r="I11" s="98" t="s">
        <v>20</v>
      </c>
      <c r="J11" s="15" t="s">
        <v>1</v>
      </c>
      <c r="L11" s="31"/>
    </row>
    <row r="12" spans="2:46" s="1" customFormat="1" ht="12" customHeight="1">
      <c r="B12" s="31"/>
      <c r="D12" s="24" t="s">
        <v>22</v>
      </c>
      <c r="F12" s="15" t="s">
        <v>23</v>
      </c>
      <c r="I12" s="98" t="s">
        <v>24</v>
      </c>
      <c r="J12" s="47" t="str">
        <f>'Rekapitulace stavby'!AN8</f>
        <v>10. 10. 2019</v>
      </c>
      <c r="L12" s="31"/>
    </row>
    <row r="13" spans="2:46" s="1" customFormat="1" ht="10.9" customHeight="1">
      <c r="B13" s="31"/>
      <c r="I13" s="97"/>
      <c r="L13" s="31"/>
    </row>
    <row r="14" spans="2:46" s="1" customFormat="1" ht="12" customHeight="1">
      <c r="B14" s="31"/>
      <c r="D14" s="24" t="s">
        <v>28</v>
      </c>
      <c r="I14" s="98" t="s">
        <v>29</v>
      </c>
      <c r="J14" s="15" t="str">
        <f>IF('Rekapitulace stavby'!AN10="","",'Rekapitulace stavby'!AN10)</f>
        <v/>
      </c>
      <c r="L14" s="31"/>
    </row>
    <row r="15" spans="2:46" s="1" customFormat="1" ht="18" customHeight="1">
      <c r="B15" s="31"/>
      <c r="E15" s="15" t="str">
        <f>IF('Rekapitulace stavby'!E11="","",'Rekapitulace stavby'!E11)</f>
        <v xml:space="preserve"> </v>
      </c>
      <c r="I15" s="98" t="s">
        <v>30</v>
      </c>
      <c r="J15" s="15" t="str">
        <f>IF('Rekapitulace stavby'!AN11="","",'Rekapitulace stavby'!AN11)</f>
        <v/>
      </c>
      <c r="L15" s="31"/>
    </row>
    <row r="16" spans="2:46" s="1" customFormat="1" ht="6.95" customHeight="1">
      <c r="B16" s="31"/>
      <c r="I16" s="97"/>
      <c r="L16" s="31"/>
    </row>
    <row r="17" spans="2:12" s="1" customFormat="1" ht="12" customHeight="1">
      <c r="B17" s="31"/>
      <c r="D17" s="24" t="s">
        <v>31</v>
      </c>
      <c r="I17" s="98" t="s">
        <v>29</v>
      </c>
      <c r="J17" s="25" t="str">
        <f>'Rekapitulace stavby'!AN13</f>
        <v>Vyplň údaj</v>
      </c>
      <c r="L17" s="31"/>
    </row>
    <row r="18" spans="2:12" s="1" customFormat="1" ht="18" customHeight="1">
      <c r="B18" s="31"/>
      <c r="E18" s="255" t="str">
        <f>'Rekapitulace stavby'!E14</f>
        <v>Vyplň údaj</v>
      </c>
      <c r="F18" s="228"/>
      <c r="G18" s="228"/>
      <c r="H18" s="228"/>
      <c r="I18" s="98" t="s">
        <v>30</v>
      </c>
      <c r="J18" s="25" t="str">
        <f>'Rekapitulace stavby'!AN14</f>
        <v>Vyplň údaj</v>
      </c>
      <c r="L18" s="31"/>
    </row>
    <row r="19" spans="2:12" s="1" customFormat="1" ht="6.95" customHeight="1">
      <c r="B19" s="31"/>
      <c r="I19" s="97"/>
      <c r="L19" s="31"/>
    </row>
    <row r="20" spans="2:12" s="1" customFormat="1" ht="12" customHeight="1">
      <c r="B20" s="31"/>
      <c r="D20" s="24" t="s">
        <v>33</v>
      </c>
      <c r="I20" s="98" t="s">
        <v>29</v>
      </c>
      <c r="J20" s="15" t="str">
        <f>IF('Rekapitulace stavby'!AN16="","",'Rekapitulace stavby'!AN16)</f>
        <v/>
      </c>
      <c r="L20" s="31"/>
    </row>
    <row r="21" spans="2:12" s="1" customFormat="1" ht="18" customHeight="1">
      <c r="B21" s="31"/>
      <c r="E21" s="15" t="str">
        <f>IF('Rekapitulace stavby'!E17="","",'Rekapitulace stavby'!E17)</f>
        <v xml:space="preserve"> </v>
      </c>
      <c r="I21" s="98" t="s">
        <v>30</v>
      </c>
      <c r="J21" s="15" t="str">
        <f>IF('Rekapitulace stavby'!AN17="","",'Rekapitulace stavby'!AN17)</f>
        <v/>
      </c>
      <c r="L21" s="31"/>
    </row>
    <row r="22" spans="2:12" s="1" customFormat="1" ht="6.95" customHeight="1">
      <c r="B22" s="31"/>
      <c r="I22" s="97"/>
      <c r="L22" s="31"/>
    </row>
    <row r="23" spans="2:12" s="1" customFormat="1" ht="12" customHeight="1">
      <c r="B23" s="31"/>
      <c r="D23" s="24" t="s">
        <v>35</v>
      </c>
      <c r="I23" s="98" t="s">
        <v>29</v>
      </c>
      <c r="J23" s="15" t="str">
        <f>IF('Rekapitulace stavby'!AN19="","",'Rekapitulace stavby'!AN19)</f>
        <v/>
      </c>
      <c r="L23" s="31"/>
    </row>
    <row r="24" spans="2:12" s="1" customFormat="1" ht="18" customHeight="1">
      <c r="B24" s="31"/>
      <c r="E24" s="15" t="str">
        <f>IF('Rekapitulace stavby'!E20="","",'Rekapitulace stavby'!E20)</f>
        <v xml:space="preserve"> </v>
      </c>
      <c r="I24" s="98" t="s">
        <v>30</v>
      </c>
      <c r="J24" s="15" t="str">
        <f>IF('Rekapitulace stavby'!AN20="","",'Rekapitulace stavby'!AN20)</f>
        <v/>
      </c>
      <c r="L24" s="31"/>
    </row>
    <row r="25" spans="2:12" s="1" customFormat="1" ht="6.95" customHeight="1">
      <c r="B25" s="31"/>
      <c r="I25" s="97"/>
      <c r="L25" s="31"/>
    </row>
    <row r="26" spans="2:12" s="1" customFormat="1" ht="12" customHeight="1">
      <c r="B26" s="31"/>
      <c r="D26" s="24" t="s">
        <v>36</v>
      </c>
      <c r="I26" s="97"/>
      <c r="L26" s="31"/>
    </row>
    <row r="27" spans="2:12" s="6" customFormat="1" ht="16.5" customHeight="1">
      <c r="B27" s="99"/>
      <c r="E27" s="232" t="s">
        <v>1</v>
      </c>
      <c r="F27" s="232"/>
      <c r="G27" s="232"/>
      <c r="H27" s="232"/>
      <c r="I27" s="100"/>
      <c r="L27" s="99"/>
    </row>
    <row r="28" spans="2:12" s="1" customFormat="1" ht="6.95" customHeight="1">
      <c r="B28" s="31"/>
      <c r="I28" s="97"/>
      <c r="L28" s="31"/>
    </row>
    <row r="29" spans="2:12" s="1" customFormat="1" ht="6.95" customHeight="1">
      <c r="B29" s="31"/>
      <c r="D29" s="48"/>
      <c r="E29" s="48"/>
      <c r="F29" s="48"/>
      <c r="G29" s="48"/>
      <c r="H29" s="48"/>
      <c r="I29" s="101"/>
      <c r="J29" s="48"/>
      <c r="K29" s="48"/>
      <c r="L29" s="31"/>
    </row>
    <row r="30" spans="2:12" s="1" customFormat="1" ht="14.45" customHeight="1">
      <c r="B30" s="31"/>
      <c r="D30" s="102" t="s">
        <v>125</v>
      </c>
      <c r="I30" s="97"/>
      <c r="J30" s="30">
        <f>J61</f>
        <v>0</v>
      </c>
      <c r="L30" s="31"/>
    </row>
    <row r="31" spans="2:12" s="1" customFormat="1" ht="14.45" customHeight="1">
      <c r="B31" s="31"/>
      <c r="D31" s="29" t="s">
        <v>116</v>
      </c>
      <c r="I31" s="97"/>
      <c r="J31" s="30">
        <f>J71</f>
        <v>0</v>
      </c>
      <c r="L31" s="31"/>
    </row>
    <row r="32" spans="2:12" s="1" customFormat="1" ht="25.35" customHeight="1">
      <c r="B32" s="31"/>
      <c r="D32" s="103" t="s">
        <v>39</v>
      </c>
      <c r="I32" s="97"/>
      <c r="J32" s="61">
        <f>ROUND(J30 + J31, 2)</f>
        <v>0</v>
      </c>
      <c r="L32" s="31"/>
    </row>
    <row r="33" spans="2:12" s="1" customFormat="1" ht="6.95" customHeight="1">
      <c r="B33" s="31"/>
      <c r="D33" s="48"/>
      <c r="E33" s="48"/>
      <c r="F33" s="48"/>
      <c r="G33" s="48"/>
      <c r="H33" s="48"/>
      <c r="I33" s="101"/>
      <c r="J33" s="48"/>
      <c r="K33" s="48"/>
      <c r="L33" s="31"/>
    </row>
    <row r="34" spans="2:12" s="1" customFormat="1" ht="14.45" customHeight="1">
      <c r="B34" s="31"/>
      <c r="F34" s="34" t="s">
        <v>41</v>
      </c>
      <c r="I34" s="104" t="s">
        <v>40</v>
      </c>
      <c r="J34" s="34" t="s">
        <v>42</v>
      </c>
      <c r="L34" s="31"/>
    </row>
    <row r="35" spans="2:12" s="1" customFormat="1" ht="14.45" customHeight="1">
      <c r="B35" s="31"/>
      <c r="D35" s="24" t="s">
        <v>43</v>
      </c>
      <c r="E35" s="24" t="s">
        <v>44</v>
      </c>
      <c r="F35" s="105">
        <f>ROUND((SUM(BE71:BE78) + SUM(BE98:BE130)),  2)</f>
        <v>0</v>
      </c>
      <c r="I35" s="106">
        <v>0.21</v>
      </c>
      <c r="J35" s="105">
        <f>ROUND(((SUM(BE71:BE78) + SUM(BE98:BE130))*I35),  2)</f>
        <v>0</v>
      </c>
      <c r="L35" s="31"/>
    </row>
    <row r="36" spans="2:12" s="1" customFormat="1" ht="14.45" customHeight="1">
      <c r="B36" s="31"/>
      <c r="E36" s="24" t="s">
        <v>45</v>
      </c>
      <c r="F36" s="105">
        <f>ROUND((SUM(BF71:BF78) + SUM(BF98:BF130)),  2)</f>
        <v>0</v>
      </c>
      <c r="I36" s="106">
        <v>0.15</v>
      </c>
      <c r="J36" s="105">
        <f>ROUND(((SUM(BF71:BF78) + SUM(BF98:BF130))*I36),  2)</f>
        <v>0</v>
      </c>
      <c r="L36" s="31"/>
    </row>
    <row r="37" spans="2:12" s="1" customFormat="1" ht="14.45" hidden="1" customHeight="1">
      <c r="B37" s="31"/>
      <c r="E37" s="24" t="s">
        <v>46</v>
      </c>
      <c r="F37" s="105">
        <f>ROUND((SUM(BG71:BG78) + SUM(BG98:BG130)),  2)</f>
        <v>0</v>
      </c>
      <c r="I37" s="106">
        <v>0.21</v>
      </c>
      <c r="J37" s="105">
        <f>0</f>
        <v>0</v>
      </c>
      <c r="L37" s="31"/>
    </row>
    <row r="38" spans="2:12" s="1" customFormat="1" ht="14.45" hidden="1" customHeight="1">
      <c r="B38" s="31"/>
      <c r="E38" s="24" t="s">
        <v>47</v>
      </c>
      <c r="F38" s="105">
        <f>ROUND((SUM(BH71:BH78) + SUM(BH98:BH130)),  2)</f>
        <v>0</v>
      </c>
      <c r="I38" s="106">
        <v>0.15</v>
      </c>
      <c r="J38" s="105">
        <f>0</f>
        <v>0</v>
      </c>
      <c r="L38" s="31"/>
    </row>
    <row r="39" spans="2:12" s="1" customFormat="1" ht="14.45" hidden="1" customHeight="1">
      <c r="B39" s="31"/>
      <c r="E39" s="24" t="s">
        <v>48</v>
      </c>
      <c r="F39" s="105">
        <f>ROUND((SUM(BI71:BI78) + SUM(BI98:BI130)),  2)</f>
        <v>0</v>
      </c>
      <c r="I39" s="106">
        <v>0</v>
      </c>
      <c r="J39" s="105">
        <f>0</f>
        <v>0</v>
      </c>
      <c r="L39" s="31"/>
    </row>
    <row r="40" spans="2:12" s="1" customFormat="1" ht="6.95" customHeight="1">
      <c r="B40" s="31"/>
      <c r="I40" s="97"/>
      <c r="L40" s="31"/>
    </row>
    <row r="41" spans="2:12" s="1" customFormat="1" ht="25.35" customHeight="1">
      <c r="B41" s="31"/>
      <c r="C41" s="93"/>
      <c r="D41" s="107" t="s">
        <v>49</v>
      </c>
      <c r="E41" s="52"/>
      <c r="F41" s="52"/>
      <c r="G41" s="108" t="s">
        <v>50</v>
      </c>
      <c r="H41" s="109" t="s">
        <v>51</v>
      </c>
      <c r="I41" s="110"/>
      <c r="J41" s="111">
        <f>SUM(J32:J39)</f>
        <v>0</v>
      </c>
      <c r="K41" s="112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113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114"/>
      <c r="J46" s="43"/>
      <c r="K46" s="43"/>
      <c r="L46" s="31"/>
    </row>
    <row r="47" spans="2:12" s="1" customFormat="1" ht="24.95" customHeight="1">
      <c r="B47" s="31"/>
      <c r="C47" s="19" t="s">
        <v>126</v>
      </c>
      <c r="I47" s="97"/>
      <c r="L47" s="31"/>
    </row>
    <row r="48" spans="2:12" s="1" customFormat="1" ht="6.95" customHeight="1">
      <c r="B48" s="31"/>
      <c r="I48" s="97"/>
      <c r="L48" s="31"/>
    </row>
    <row r="49" spans="2:47" s="1" customFormat="1" ht="12" customHeight="1">
      <c r="B49" s="31"/>
      <c r="C49" s="24" t="s">
        <v>16</v>
      </c>
      <c r="I49" s="97"/>
      <c r="L49" s="31"/>
    </row>
    <row r="50" spans="2:47" s="1" customFormat="1" ht="16.5" customHeight="1">
      <c r="B50" s="31"/>
      <c r="E50" s="253" t="str">
        <f>E7</f>
        <v>PP-Sběrné středisko odpadů Sochorova</v>
      </c>
      <c r="F50" s="254"/>
      <c r="G50" s="254"/>
      <c r="H50" s="254"/>
      <c r="I50" s="97"/>
      <c r="L50" s="31"/>
    </row>
    <row r="51" spans="2:47" s="1" customFormat="1" ht="12" customHeight="1">
      <c r="B51" s="31"/>
      <c r="C51" s="24" t="s">
        <v>123</v>
      </c>
      <c r="I51" s="97"/>
      <c r="L51" s="31"/>
    </row>
    <row r="52" spans="2:47" s="1" customFormat="1" ht="16.5" customHeight="1">
      <c r="B52" s="31"/>
      <c r="E52" s="225" t="str">
        <f>E9</f>
        <v>SO 04-03 - Odvodneni zpevnelych ploch a plosne zasakovani</v>
      </c>
      <c r="F52" s="224"/>
      <c r="G52" s="224"/>
      <c r="H52" s="224"/>
      <c r="I52" s="97"/>
      <c r="L52" s="31"/>
    </row>
    <row r="53" spans="2:47" s="1" customFormat="1" ht="6.95" customHeight="1">
      <c r="B53" s="31"/>
      <c r="I53" s="97"/>
      <c r="L53" s="31"/>
    </row>
    <row r="54" spans="2:47" s="1" customFormat="1" ht="12" customHeight="1">
      <c r="B54" s="31"/>
      <c r="C54" s="24" t="s">
        <v>22</v>
      </c>
      <c r="F54" s="15" t="str">
        <f>F12</f>
        <v xml:space="preserve"> </v>
      </c>
      <c r="I54" s="98" t="s">
        <v>24</v>
      </c>
      <c r="J54" s="47" t="str">
        <f>IF(J12="","",J12)</f>
        <v>10. 10. 2019</v>
      </c>
      <c r="L54" s="31"/>
    </row>
    <row r="55" spans="2:47" s="1" customFormat="1" ht="6.95" customHeight="1">
      <c r="B55" s="31"/>
      <c r="I55" s="97"/>
      <c r="L55" s="31"/>
    </row>
    <row r="56" spans="2:47" s="1" customFormat="1" ht="13.7" customHeight="1">
      <c r="B56" s="31"/>
      <c r="C56" s="24" t="s">
        <v>28</v>
      </c>
      <c r="F56" s="15" t="str">
        <f>E15</f>
        <v xml:space="preserve"> </v>
      </c>
      <c r="I56" s="98" t="s">
        <v>33</v>
      </c>
      <c r="J56" s="27" t="str">
        <f>E21</f>
        <v xml:space="preserve"> </v>
      </c>
      <c r="L56" s="31"/>
    </row>
    <row r="57" spans="2:47" s="1" customFormat="1" ht="13.7" customHeight="1">
      <c r="B57" s="31"/>
      <c r="C57" s="24" t="s">
        <v>31</v>
      </c>
      <c r="F57" s="15" t="str">
        <f>IF(E18="","",E18)</f>
        <v>Vyplň údaj</v>
      </c>
      <c r="I57" s="98" t="s">
        <v>35</v>
      </c>
      <c r="J57" s="27" t="str">
        <f>E24</f>
        <v xml:space="preserve"> </v>
      </c>
      <c r="L57" s="31"/>
    </row>
    <row r="58" spans="2:47" s="1" customFormat="1" ht="10.35" customHeight="1">
      <c r="B58" s="31"/>
      <c r="I58" s="97"/>
      <c r="L58" s="31"/>
    </row>
    <row r="59" spans="2:47" s="1" customFormat="1" ht="29.25" customHeight="1">
      <c r="B59" s="31"/>
      <c r="C59" s="115" t="s">
        <v>127</v>
      </c>
      <c r="D59" s="93"/>
      <c r="E59" s="93"/>
      <c r="F59" s="93"/>
      <c r="G59" s="93"/>
      <c r="H59" s="93"/>
      <c r="I59" s="116"/>
      <c r="J59" s="117" t="s">
        <v>128</v>
      </c>
      <c r="K59" s="93"/>
      <c r="L59" s="31"/>
    </row>
    <row r="60" spans="2:47" s="1" customFormat="1" ht="10.35" customHeight="1">
      <c r="B60" s="31"/>
      <c r="I60" s="97"/>
      <c r="L60" s="31"/>
    </row>
    <row r="61" spans="2:47" s="1" customFormat="1" ht="22.9" customHeight="1">
      <c r="B61" s="31"/>
      <c r="C61" s="118" t="s">
        <v>129</v>
      </c>
      <c r="I61" s="97"/>
      <c r="J61" s="61">
        <f>J98</f>
        <v>0</v>
      </c>
      <c r="L61" s="31"/>
      <c r="AU61" s="15" t="s">
        <v>130</v>
      </c>
    </row>
    <row r="62" spans="2:47" s="7" customFormat="1" ht="24.95" customHeight="1">
      <c r="B62" s="119"/>
      <c r="D62" s="120" t="s">
        <v>131</v>
      </c>
      <c r="E62" s="121"/>
      <c r="F62" s="121"/>
      <c r="G62" s="121"/>
      <c r="H62" s="121"/>
      <c r="I62" s="122"/>
      <c r="J62" s="123">
        <f>J99</f>
        <v>0</v>
      </c>
      <c r="L62" s="119"/>
    </row>
    <row r="63" spans="2:47" s="8" customFormat="1" ht="19.899999999999999" customHeight="1">
      <c r="B63" s="124"/>
      <c r="D63" s="125" t="s">
        <v>132</v>
      </c>
      <c r="E63" s="126"/>
      <c r="F63" s="126"/>
      <c r="G63" s="126"/>
      <c r="H63" s="126"/>
      <c r="I63" s="127"/>
      <c r="J63" s="128">
        <f>J100</f>
        <v>0</v>
      </c>
      <c r="L63" s="124"/>
    </row>
    <row r="64" spans="2:47" s="8" customFormat="1" ht="19.899999999999999" customHeight="1">
      <c r="B64" s="124"/>
      <c r="D64" s="125" t="s">
        <v>348</v>
      </c>
      <c r="E64" s="126"/>
      <c r="F64" s="126"/>
      <c r="G64" s="126"/>
      <c r="H64" s="126"/>
      <c r="I64" s="127"/>
      <c r="J64" s="128">
        <f>J114</f>
        <v>0</v>
      </c>
      <c r="L64" s="124"/>
    </row>
    <row r="65" spans="2:65" s="8" customFormat="1" ht="19.899999999999999" customHeight="1">
      <c r="B65" s="124"/>
      <c r="D65" s="125" t="s">
        <v>208</v>
      </c>
      <c r="E65" s="126"/>
      <c r="F65" s="126"/>
      <c r="G65" s="126"/>
      <c r="H65" s="126"/>
      <c r="I65" s="127"/>
      <c r="J65" s="128">
        <f>J118</f>
        <v>0</v>
      </c>
      <c r="L65" s="124"/>
    </row>
    <row r="66" spans="2:65" s="8" customFormat="1" ht="19.899999999999999" customHeight="1">
      <c r="B66" s="124"/>
      <c r="D66" s="125" t="s">
        <v>210</v>
      </c>
      <c r="E66" s="126"/>
      <c r="F66" s="126"/>
      <c r="G66" s="126"/>
      <c r="H66" s="126"/>
      <c r="I66" s="127"/>
      <c r="J66" s="128">
        <f>J125</f>
        <v>0</v>
      </c>
      <c r="L66" s="124"/>
    </row>
    <row r="67" spans="2:65" s="7" customFormat="1" ht="24.95" customHeight="1">
      <c r="B67" s="119"/>
      <c r="D67" s="120" t="s">
        <v>211</v>
      </c>
      <c r="E67" s="121"/>
      <c r="F67" s="121"/>
      <c r="G67" s="121"/>
      <c r="H67" s="121"/>
      <c r="I67" s="122"/>
      <c r="J67" s="123">
        <f>J128</f>
        <v>0</v>
      </c>
      <c r="L67" s="119"/>
    </row>
    <row r="68" spans="2:65" s="8" customFormat="1" ht="19.899999999999999" customHeight="1">
      <c r="B68" s="124"/>
      <c r="D68" s="125" t="s">
        <v>133</v>
      </c>
      <c r="E68" s="126"/>
      <c r="F68" s="126"/>
      <c r="G68" s="126"/>
      <c r="H68" s="126"/>
      <c r="I68" s="127"/>
      <c r="J68" s="128">
        <f>J129</f>
        <v>0</v>
      </c>
      <c r="L68" s="124"/>
    </row>
    <row r="69" spans="2:65" s="1" customFormat="1" ht="21.75" customHeight="1">
      <c r="B69" s="31"/>
      <c r="I69" s="97"/>
      <c r="L69" s="31"/>
    </row>
    <row r="70" spans="2:65" s="1" customFormat="1" ht="6.95" customHeight="1">
      <c r="B70" s="31"/>
      <c r="I70" s="97"/>
      <c r="L70" s="31"/>
    </row>
    <row r="71" spans="2:65" s="1" customFormat="1" ht="29.25" customHeight="1">
      <c r="B71" s="31"/>
      <c r="C71" s="118" t="s">
        <v>134</v>
      </c>
      <c r="I71" s="97"/>
      <c r="J71" s="129">
        <f>ROUND(J72 + J73 + J74 + J75 + J76 + J77,2)</f>
        <v>0</v>
      </c>
      <c r="L71" s="31"/>
      <c r="N71" s="130" t="s">
        <v>43</v>
      </c>
    </row>
    <row r="72" spans="2:65" s="1" customFormat="1" ht="18" customHeight="1">
      <c r="B72" s="131"/>
      <c r="C72" s="97"/>
      <c r="D72" s="242" t="s">
        <v>135</v>
      </c>
      <c r="E72" s="256"/>
      <c r="F72" s="256"/>
      <c r="G72" s="97"/>
      <c r="H72" s="97"/>
      <c r="I72" s="97"/>
      <c r="J72" s="84">
        <v>0</v>
      </c>
      <c r="K72" s="97"/>
      <c r="L72" s="131"/>
      <c r="M72" s="97"/>
      <c r="N72" s="133" t="s">
        <v>44</v>
      </c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7"/>
      <c r="AK72" s="97"/>
      <c r="AL72" s="97"/>
      <c r="AM72" s="97"/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134" t="s">
        <v>136</v>
      </c>
      <c r="AZ72" s="97"/>
      <c r="BA72" s="97"/>
      <c r="BB72" s="97"/>
      <c r="BC72" s="97"/>
      <c r="BD72" s="97"/>
      <c r="BE72" s="135">
        <f t="shared" ref="BE72:BE77" si="0">IF(N72="základní",J72,0)</f>
        <v>0</v>
      </c>
      <c r="BF72" s="135">
        <f t="shared" ref="BF72:BF77" si="1">IF(N72="snížená",J72,0)</f>
        <v>0</v>
      </c>
      <c r="BG72" s="135">
        <f t="shared" ref="BG72:BG77" si="2">IF(N72="zákl. přenesená",J72,0)</f>
        <v>0</v>
      </c>
      <c r="BH72" s="135">
        <f t="shared" ref="BH72:BH77" si="3">IF(N72="sníž. přenesená",J72,0)</f>
        <v>0</v>
      </c>
      <c r="BI72" s="135">
        <f t="shared" ref="BI72:BI77" si="4">IF(N72="nulová",J72,0)</f>
        <v>0</v>
      </c>
      <c r="BJ72" s="134" t="s">
        <v>21</v>
      </c>
      <c r="BK72" s="97"/>
      <c r="BL72" s="97"/>
      <c r="BM72" s="97"/>
    </row>
    <row r="73" spans="2:65" s="1" customFormat="1" ht="18" customHeight="1">
      <c r="B73" s="131"/>
      <c r="C73" s="97"/>
      <c r="D73" s="242" t="s">
        <v>137</v>
      </c>
      <c r="E73" s="256"/>
      <c r="F73" s="256"/>
      <c r="G73" s="97"/>
      <c r="H73" s="97"/>
      <c r="I73" s="97"/>
      <c r="J73" s="84">
        <v>0</v>
      </c>
      <c r="K73" s="97"/>
      <c r="L73" s="131"/>
      <c r="M73" s="97"/>
      <c r="N73" s="133" t="s">
        <v>44</v>
      </c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  <c r="AH73" s="97"/>
      <c r="AI73" s="97"/>
      <c r="AJ73" s="97"/>
      <c r="AK73" s="97"/>
      <c r="AL73" s="97"/>
      <c r="AM73" s="97"/>
      <c r="AN73" s="97"/>
      <c r="AO73" s="97"/>
      <c r="AP73" s="97"/>
      <c r="AQ73" s="97"/>
      <c r="AR73" s="97"/>
      <c r="AS73" s="97"/>
      <c r="AT73" s="97"/>
      <c r="AU73" s="97"/>
      <c r="AV73" s="97"/>
      <c r="AW73" s="97"/>
      <c r="AX73" s="97"/>
      <c r="AY73" s="134" t="s">
        <v>136</v>
      </c>
      <c r="AZ73" s="97"/>
      <c r="BA73" s="97"/>
      <c r="BB73" s="97"/>
      <c r="BC73" s="97"/>
      <c r="BD73" s="97"/>
      <c r="BE73" s="135">
        <f t="shared" si="0"/>
        <v>0</v>
      </c>
      <c r="BF73" s="135">
        <f t="shared" si="1"/>
        <v>0</v>
      </c>
      <c r="BG73" s="135">
        <f t="shared" si="2"/>
        <v>0</v>
      </c>
      <c r="BH73" s="135">
        <f t="shared" si="3"/>
        <v>0</v>
      </c>
      <c r="BI73" s="135">
        <f t="shared" si="4"/>
        <v>0</v>
      </c>
      <c r="BJ73" s="134" t="s">
        <v>21</v>
      </c>
      <c r="BK73" s="97"/>
      <c r="BL73" s="97"/>
      <c r="BM73" s="97"/>
    </row>
    <row r="74" spans="2:65" s="1" customFormat="1" ht="18" customHeight="1">
      <c r="B74" s="131"/>
      <c r="C74" s="97"/>
      <c r="D74" s="242" t="s">
        <v>138</v>
      </c>
      <c r="E74" s="256"/>
      <c r="F74" s="256"/>
      <c r="G74" s="97"/>
      <c r="H74" s="97"/>
      <c r="I74" s="97"/>
      <c r="J74" s="84">
        <v>0</v>
      </c>
      <c r="K74" s="97"/>
      <c r="L74" s="131"/>
      <c r="M74" s="97"/>
      <c r="N74" s="133" t="s">
        <v>44</v>
      </c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97"/>
      <c r="AL74" s="97"/>
      <c r="AM74" s="97"/>
      <c r="AN74" s="97"/>
      <c r="AO74" s="97"/>
      <c r="AP74" s="97"/>
      <c r="AQ74" s="97"/>
      <c r="AR74" s="97"/>
      <c r="AS74" s="97"/>
      <c r="AT74" s="97"/>
      <c r="AU74" s="97"/>
      <c r="AV74" s="97"/>
      <c r="AW74" s="97"/>
      <c r="AX74" s="97"/>
      <c r="AY74" s="134" t="s">
        <v>136</v>
      </c>
      <c r="AZ74" s="97"/>
      <c r="BA74" s="97"/>
      <c r="BB74" s="97"/>
      <c r="BC74" s="97"/>
      <c r="BD74" s="97"/>
      <c r="BE74" s="135">
        <f t="shared" si="0"/>
        <v>0</v>
      </c>
      <c r="BF74" s="135">
        <f t="shared" si="1"/>
        <v>0</v>
      </c>
      <c r="BG74" s="135">
        <f t="shared" si="2"/>
        <v>0</v>
      </c>
      <c r="BH74" s="135">
        <f t="shared" si="3"/>
        <v>0</v>
      </c>
      <c r="BI74" s="135">
        <f t="shared" si="4"/>
        <v>0</v>
      </c>
      <c r="BJ74" s="134" t="s">
        <v>21</v>
      </c>
      <c r="BK74" s="97"/>
      <c r="BL74" s="97"/>
      <c r="BM74" s="97"/>
    </row>
    <row r="75" spans="2:65" s="1" customFormat="1" ht="18" customHeight="1">
      <c r="B75" s="131"/>
      <c r="C75" s="97"/>
      <c r="D75" s="242" t="s">
        <v>139</v>
      </c>
      <c r="E75" s="256"/>
      <c r="F75" s="256"/>
      <c r="G75" s="97"/>
      <c r="H75" s="97"/>
      <c r="I75" s="97"/>
      <c r="J75" s="84">
        <v>0</v>
      </c>
      <c r="K75" s="97"/>
      <c r="L75" s="131"/>
      <c r="M75" s="97"/>
      <c r="N75" s="133" t="s">
        <v>44</v>
      </c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  <c r="AH75" s="97"/>
      <c r="AI75" s="97"/>
      <c r="AJ75" s="97"/>
      <c r="AK75" s="97"/>
      <c r="AL75" s="97"/>
      <c r="AM75" s="97"/>
      <c r="AN75" s="97"/>
      <c r="AO75" s="97"/>
      <c r="AP75" s="97"/>
      <c r="AQ75" s="97"/>
      <c r="AR75" s="97"/>
      <c r="AS75" s="97"/>
      <c r="AT75" s="97"/>
      <c r="AU75" s="97"/>
      <c r="AV75" s="97"/>
      <c r="AW75" s="97"/>
      <c r="AX75" s="97"/>
      <c r="AY75" s="134" t="s">
        <v>136</v>
      </c>
      <c r="AZ75" s="97"/>
      <c r="BA75" s="97"/>
      <c r="BB75" s="97"/>
      <c r="BC75" s="97"/>
      <c r="BD75" s="97"/>
      <c r="BE75" s="135">
        <f t="shared" si="0"/>
        <v>0</v>
      </c>
      <c r="BF75" s="135">
        <f t="shared" si="1"/>
        <v>0</v>
      </c>
      <c r="BG75" s="135">
        <f t="shared" si="2"/>
        <v>0</v>
      </c>
      <c r="BH75" s="135">
        <f t="shared" si="3"/>
        <v>0</v>
      </c>
      <c r="BI75" s="135">
        <f t="shared" si="4"/>
        <v>0</v>
      </c>
      <c r="BJ75" s="134" t="s">
        <v>21</v>
      </c>
      <c r="BK75" s="97"/>
      <c r="BL75" s="97"/>
      <c r="BM75" s="97"/>
    </row>
    <row r="76" spans="2:65" s="1" customFormat="1" ht="18" customHeight="1">
      <c r="B76" s="131"/>
      <c r="C76" s="97"/>
      <c r="D76" s="242" t="s">
        <v>140</v>
      </c>
      <c r="E76" s="256"/>
      <c r="F76" s="256"/>
      <c r="G76" s="97"/>
      <c r="H76" s="97"/>
      <c r="I76" s="97"/>
      <c r="J76" s="84">
        <v>0</v>
      </c>
      <c r="K76" s="97"/>
      <c r="L76" s="131"/>
      <c r="M76" s="97"/>
      <c r="N76" s="133" t="s">
        <v>44</v>
      </c>
      <c r="O76" s="97"/>
      <c r="P76" s="97"/>
      <c r="Q76" s="97"/>
      <c r="R76" s="97"/>
      <c r="S76" s="97"/>
      <c r="T76" s="97"/>
      <c r="U76" s="97"/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  <c r="AH76" s="97"/>
      <c r="AI76" s="97"/>
      <c r="AJ76" s="97"/>
      <c r="AK76" s="97"/>
      <c r="AL76" s="97"/>
      <c r="AM76" s="97"/>
      <c r="AN76" s="97"/>
      <c r="AO76" s="97"/>
      <c r="AP76" s="97"/>
      <c r="AQ76" s="97"/>
      <c r="AR76" s="97"/>
      <c r="AS76" s="97"/>
      <c r="AT76" s="97"/>
      <c r="AU76" s="97"/>
      <c r="AV76" s="97"/>
      <c r="AW76" s="97"/>
      <c r="AX76" s="97"/>
      <c r="AY76" s="134" t="s">
        <v>136</v>
      </c>
      <c r="AZ76" s="97"/>
      <c r="BA76" s="97"/>
      <c r="BB76" s="97"/>
      <c r="BC76" s="97"/>
      <c r="BD76" s="97"/>
      <c r="BE76" s="135">
        <f t="shared" si="0"/>
        <v>0</v>
      </c>
      <c r="BF76" s="135">
        <f t="shared" si="1"/>
        <v>0</v>
      </c>
      <c r="BG76" s="135">
        <f t="shared" si="2"/>
        <v>0</v>
      </c>
      <c r="BH76" s="135">
        <f t="shared" si="3"/>
        <v>0</v>
      </c>
      <c r="BI76" s="135">
        <f t="shared" si="4"/>
        <v>0</v>
      </c>
      <c r="BJ76" s="134" t="s">
        <v>21</v>
      </c>
      <c r="BK76" s="97"/>
      <c r="BL76" s="97"/>
      <c r="BM76" s="97"/>
    </row>
    <row r="77" spans="2:65" s="1" customFormat="1" ht="18" customHeight="1">
      <c r="B77" s="131"/>
      <c r="C77" s="97"/>
      <c r="D77" s="132" t="s">
        <v>141</v>
      </c>
      <c r="E77" s="97"/>
      <c r="F77" s="97"/>
      <c r="G77" s="97"/>
      <c r="H77" s="97"/>
      <c r="I77" s="97"/>
      <c r="J77" s="84">
        <f>ROUND(J30*T77,2)</f>
        <v>0</v>
      </c>
      <c r="K77" s="97"/>
      <c r="L77" s="131"/>
      <c r="M77" s="97"/>
      <c r="N77" s="133" t="s">
        <v>44</v>
      </c>
      <c r="O77" s="97"/>
      <c r="P77" s="97"/>
      <c r="Q77" s="97"/>
      <c r="R77" s="97"/>
      <c r="S77" s="97"/>
      <c r="T77" s="97"/>
      <c r="U77" s="97"/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  <c r="AH77" s="97"/>
      <c r="AI77" s="97"/>
      <c r="AJ77" s="97"/>
      <c r="AK77" s="97"/>
      <c r="AL77" s="97"/>
      <c r="AM77" s="97"/>
      <c r="AN77" s="97"/>
      <c r="AO77" s="97"/>
      <c r="AP77" s="97"/>
      <c r="AQ77" s="97"/>
      <c r="AR77" s="97"/>
      <c r="AS77" s="97"/>
      <c r="AT77" s="97"/>
      <c r="AU77" s="97"/>
      <c r="AV77" s="97"/>
      <c r="AW77" s="97"/>
      <c r="AX77" s="97"/>
      <c r="AY77" s="134" t="s">
        <v>142</v>
      </c>
      <c r="AZ77" s="97"/>
      <c r="BA77" s="97"/>
      <c r="BB77" s="97"/>
      <c r="BC77" s="97"/>
      <c r="BD77" s="97"/>
      <c r="BE77" s="135">
        <f t="shared" si="0"/>
        <v>0</v>
      </c>
      <c r="BF77" s="135">
        <f t="shared" si="1"/>
        <v>0</v>
      </c>
      <c r="BG77" s="135">
        <f t="shared" si="2"/>
        <v>0</v>
      </c>
      <c r="BH77" s="135">
        <f t="shared" si="3"/>
        <v>0</v>
      </c>
      <c r="BI77" s="135">
        <f t="shared" si="4"/>
        <v>0</v>
      </c>
      <c r="BJ77" s="134" t="s">
        <v>21</v>
      </c>
      <c r="BK77" s="97"/>
      <c r="BL77" s="97"/>
      <c r="BM77" s="97"/>
    </row>
    <row r="78" spans="2:65" s="1" customFormat="1" ht="11.25">
      <c r="B78" s="31"/>
      <c r="I78" s="97"/>
      <c r="L78" s="31"/>
    </row>
    <row r="79" spans="2:65" s="1" customFormat="1" ht="29.25" customHeight="1">
      <c r="B79" s="31"/>
      <c r="C79" s="92" t="s">
        <v>121</v>
      </c>
      <c r="D79" s="93"/>
      <c r="E79" s="93"/>
      <c r="F79" s="93"/>
      <c r="G79" s="93"/>
      <c r="H79" s="93"/>
      <c r="I79" s="116"/>
      <c r="J79" s="94">
        <f>ROUND(J61+J71,2)</f>
        <v>0</v>
      </c>
      <c r="K79" s="93"/>
      <c r="L79" s="31"/>
    </row>
    <row r="80" spans="2:65" s="1" customFormat="1" ht="6.95" customHeight="1">
      <c r="B80" s="40"/>
      <c r="C80" s="41"/>
      <c r="D80" s="41"/>
      <c r="E80" s="41"/>
      <c r="F80" s="41"/>
      <c r="G80" s="41"/>
      <c r="H80" s="41"/>
      <c r="I80" s="113"/>
      <c r="J80" s="41"/>
      <c r="K80" s="41"/>
      <c r="L80" s="31"/>
    </row>
    <row r="84" spans="2:12" s="1" customFormat="1" ht="6.95" customHeight="1">
      <c r="B84" s="42"/>
      <c r="C84" s="43"/>
      <c r="D84" s="43"/>
      <c r="E84" s="43"/>
      <c r="F84" s="43"/>
      <c r="G84" s="43"/>
      <c r="H84" s="43"/>
      <c r="I84" s="114"/>
      <c r="J84" s="43"/>
      <c r="K84" s="43"/>
      <c r="L84" s="31"/>
    </row>
    <row r="85" spans="2:12" s="1" customFormat="1" ht="24.95" customHeight="1">
      <c r="B85" s="31"/>
      <c r="C85" s="19" t="s">
        <v>143</v>
      </c>
      <c r="I85" s="97"/>
      <c r="L85" s="31"/>
    </row>
    <row r="86" spans="2:12" s="1" customFormat="1" ht="6.95" customHeight="1">
      <c r="B86" s="31"/>
      <c r="I86" s="97"/>
      <c r="L86" s="31"/>
    </row>
    <row r="87" spans="2:12" s="1" customFormat="1" ht="12" customHeight="1">
      <c r="B87" s="31"/>
      <c r="C87" s="24" t="s">
        <v>16</v>
      </c>
      <c r="I87" s="97"/>
      <c r="L87" s="31"/>
    </row>
    <row r="88" spans="2:12" s="1" customFormat="1" ht="16.5" customHeight="1">
      <c r="B88" s="31"/>
      <c r="E88" s="253" t="str">
        <f>E7</f>
        <v>PP-Sběrné středisko odpadů Sochorova</v>
      </c>
      <c r="F88" s="254"/>
      <c r="G88" s="254"/>
      <c r="H88" s="254"/>
      <c r="I88" s="97"/>
      <c r="L88" s="31"/>
    </row>
    <row r="89" spans="2:12" s="1" customFormat="1" ht="12" customHeight="1">
      <c r="B89" s="31"/>
      <c r="C89" s="24" t="s">
        <v>123</v>
      </c>
      <c r="I89" s="97"/>
      <c r="L89" s="31"/>
    </row>
    <row r="90" spans="2:12" s="1" customFormat="1" ht="16.5" customHeight="1">
      <c r="B90" s="31"/>
      <c r="E90" s="225" t="str">
        <f>E9</f>
        <v>SO 04-03 - Odvodneni zpevnelych ploch a plosne zasakovani</v>
      </c>
      <c r="F90" s="224"/>
      <c r="G90" s="224"/>
      <c r="H90" s="224"/>
      <c r="I90" s="97"/>
      <c r="L90" s="31"/>
    </row>
    <row r="91" spans="2:12" s="1" customFormat="1" ht="6.95" customHeight="1">
      <c r="B91" s="31"/>
      <c r="I91" s="97"/>
      <c r="L91" s="31"/>
    </row>
    <row r="92" spans="2:12" s="1" customFormat="1" ht="12" customHeight="1">
      <c r="B92" s="31"/>
      <c r="C92" s="24" t="s">
        <v>22</v>
      </c>
      <c r="F92" s="15" t="str">
        <f>F12</f>
        <v xml:space="preserve"> </v>
      </c>
      <c r="I92" s="98" t="s">
        <v>24</v>
      </c>
      <c r="J92" s="47" t="str">
        <f>IF(J12="","",J12)</f>
        <v>10. 10. 2019</v>
      </c>
      <c r="L92" s="31"/>
    </row>
    <row r="93" spans="2:12" s="1" customFormat="1" ht="6.95" customHeight="1">
      <c r="B93" s="31"/>
      <c r="I93" s="97"/>
      <c r="L93" s="31"/>
    </row>
    <row r="94" spans="2:12" s="1" customFormat="1" ht="13.7" customHeight="1">
      <c r="B94" s="31"/>
      <c r="C94" s="24" t="s">
        <v>28</v>
      </c>
      <c r="F94" s="15" t="str">
        <f>E15</f>
        <v xml:space="preserve"> </v>
      </c>
      <c r="I94" s="98" t="s">
        <v>33</v>
      </c>
      <c r="J94" s="27" t="str">
        <f>E21</f>
        <v xml:space="preserve"> </v>
      </c>
      <c r="L94" s="31"/>
    </row>
    <row r="95" spans="2:12" s="1" customFormat="1" ht="13.7" customHeight="1">
      <c r="B95" s="31"/>
      <c r="C95" s="24" t="s">
        <v>31</v>
      </c>
      <c r="F95" s="15" t="str">
        <f>IF(E18="","",E18)</f>
        <v>Vyplň údaj</v>
      </c>
      <c r="I95" s="98" t="s">
        <v>35</v>
      </c>
      <c r="J95" s="27" t="str">
        <f>E24</f>
        <v xml:space="preserve"> </v>
      </c>
      <c r="L95" s="31"/>
    </row>
    <row r="96" spans="2:12" s="1" customFormat="1" ht="10.35" customHeight="1">
      <c r="B96" s="31"/>
      <c r="I96" s="97"/>
      <c r="L96" s="31"/>
    </row>
    <row r="97" spans="2:65" s="9" customFormat="1" ht="29.25" customHeight="1">
      <c r="B97" s="136"/>
      <c r="C97" s="137" t="s">
        <v>144</v>
      </c>
      <c r="D97" s="138" t="s">
        <v>58</v>
      </c>
      <c r="E97" s="138" t="s">
        <v>54</v>
      </c>
      <c r="F97" s="138" t="s">
        <v>55</v>
      </c>
      <c r="G97" s="138" t="s">
        <v>145</v>
      </c>
      <c r="H97" s="138" t="s">
        <v>146</v>
      </c>
      <c r="I97" s="139" t="s">
        <v>147</v>
      </c>
      <c r="J97" s="140" t="s">
        <v>128</v>
      </c>
      <c r="K97" s="141" t="s">
        <v>148</v>
      </c>
      <c r="L97" s="136"/>
      <c r="M97" s="54" t="s">
        <v>1</v>
      </c>
      <c r="N97" s="55" t="s">
        <v>43</v>
      </c>
      <c r="O97" s="55" t="s">
        <v>149</v>
      </c>
      <c r="P97" s="55" t="s">
        <v>150</v>
      </c>
      <c r="Q97" s="55" t="s">
        <v>151</v>
      </c>
      <c r="R97" s="55" t="s">
        <v>152</v>
      </c>
      <c r="S97" s="55" t="s">
        <v>153</v>
      </c>
      <c r="T97" s="56" t="s">
        <v>154</v>
      </c>
    </row>
    <row r="98" spans="2:65" s="1" customFormat="1" ht="22.9" customHeight="1">
      <c r="B98" s="31"/>
      <c r="C98" s="59" t="s">
        <v>155</v>
      </c>
      <c r="I98" s="97"/>
      <c r="J98" s="142">
        <f>BK98</f>
        <v>0</v>
      </c>
      <c r="L98" s="31"/>
      <c r="M98" s="57"/>
      <c r="N98" s="48"/>
      <c r="O98" s="48"/>
      <c r="P98" s="143">
        <f>P99+P128</f>
        <v>0</v>
      </c>
      <c r="Q98" s="48"/>
      <c r="R98" s="143">
        <f>R99+R128</f>
        <v>17.8826</v>
      </c>
      <c r="S98" s="48"/>
      <c r="T98" s="144">
        <f>T99+T128</f>
        <v>0</v>
      </c>
      <c r="AT98" s="15" t="s">
        <v>72</v>
      </c>
      <c r="AU98" s="15" t="s">
        <v>130</v>
      </c>
      <c r="BK98" s="145">
        <f>BK99+BK128</f>
        <v>0</v>
      </c>
    </row>
    <row r="99" spans="2:65" s="10" customFormat="1" ht="25.9" customHeight="1">
      <c r="B99" s="146"/>
      <c r="D99" s="147" t="s">
        <v>72</v>
      </c>
      <c r="E99" s="148" t="s">
        <v>156</v>
      </c>
      <c r="F99" s="148" t="s">
        <v>157</v>
      </c>
      <c r="I99" s="149"/>
      <c r="J99" s="150">
        <f>BK99</f>
        <v>0</v>
      </c>
      <c r="L99" s="146"/>
      <c r="M99" s="151"/>
      <c r="N99" s="152"/>
      <c r="O99" s="152"/>
      <c r="P99" s="153">
        <f>P100+P114+P118+P125</f>
        <v>0</v>
      </c>
      <c r="Q99" s="152"/>
      <c r="R99" s="153">
        <f>R100+R114+R118+R125</f>
        <v>17.8826</v>
      </c>
      <c r="S99" s="152"/>
      <c r="T99" s="154">
        <f>T100+T114+T118+T125</f>
        <v>0</v>
      </c>
      <c r="AR99" s="147" t="s">
        <v>21</v>
      </c>
      <c r="AT99" s="155" t="s">
        <v>72</v>
      </c>
      <c r="AU99" s="155" t="s">
        <v>73</v>
      </c>
      <c r="AY99" s="147" t="s">
        <v>158</v>
      </c>
      <c r="BK99" s="156">
        <f>BK100+BK114+BK118+BK125</f>
        <v>0</v>
      </c>
    </row>
    <row r="100" spans="2:65" s="10" customFormat="1" ht="22.9" customHeight="1">
      <c r="B100" s="146"/>
      <c r="D100" s="147" t="s">
        <v>72</v>
      </c>
      <c r="E100" s="157" t="s">
        <v>21</v>
      </c>
      <c r="F100" s="157" t="s">
        <v>159</v>
      </c>
      <c r="I100" s="149"/>
      <c r="J100" s="158">
        <f>BK100</f>
        <v>0</v>
      </c>
      <c r="L100" s="146"/>
      <c r="M100" s="151"/>
      <c r="N100" s="152"/>
      <c r="O100" s="152"/>
      <c r="P100" s="153">
        <f>SUM(P101:P113)</f>
        <v>0</v>
      </c>
      <c r="Q100" s="152"/>
      <c r="R100" s="153">
        <f>SUM(R101:R113)</f>
        <v>0.61230000000000007</v>
      </c>
      <c r="S100" s="152"/>
      <c r="T100" s="154">
        <f>SUM(T101:T113)</f>
        <v>0</v>
      </c>
      <c r="AR100" s="147" t="s">
        <v>21</v>
      </c>
      <c r="AT100" s="155" t="s">
        <v>72</v>
      </c>
      <c r="AU100" s="155" t="s">
        <v>21</v>
      </c>
      <c r="AY100" s="147" t="s">
        <v>158</v>
      </c>
      <c r="BK100" s="156">
        <f>SUM(BK101:BK113)</f>
        <v>0</v>
      </c>
    </row>
    <row r="101" spans="2:65" s="1" customFormat="1" ht="16.5" customHeight="1">
      <c r="B101" s="131"/>
      <c r="C101" s="159" t="s">
        <v>450</v>
      </c>
      <c r="D101" s="159" t="s">
        <v>161</v>
      </c>
      <c r="E101" s="160" t="s">
        <v>625</v>
      </c>
      <c r="F101" s="161" t="s">
        <v>626</v>
      </c>
      <c r="G101" s="162" t="s">
        <v>170</v>
      </c>
      <c r="H101" s="163">
        <v>204</v>
      </c>
      <c r="I101" s="164"/>
      <c r="J101" s="165">
        <f>ROUND(I101*H101,2)</f>
        <v>0</v>
      </c>
      <c r="K101" s="161" t="s">
        <v>171</v>
      </c>
      <c r="L101" s="31"/>
      <c r="M101" s="166" t="s">
        <v>1</v>
      </c>
      <c r="N101" s="167" t="s">
        <v>44</v>
      </c>
      <c r="O101" s="50"/>
      <c r="P101" s="168">
        <f>O101*H101</f>
        <v>0</v>
      </c>
      <c r="Q101" s="168">
        <v>0</v>
      </c>
      <c r="R101" s="168">
        <f>Q101*H101</f>
        <v>0</v>
      </c>
      <c r="S101" s="168">
        <v>0</v>
      </c>
      <c r="T101" s="169">
        <f>S101*H101</f>
        <v>0</v>
      </c>
      <c r="AR101" s="15" t="s">
        <v>166</v>
      </c>
      <c r="AT101" s="15" t="s">
        <v>161</v>
      </c>
      <c r="AU101" s="15" t="s">
        <v>82</v>
      </c>
      <c r="AY101" s="15" t="s">
        <v>158</v>
      </c>
      <c r="BE101" s="88">
        <f>IF(N101="základní",J101,0)</f>
        <v>0</v>
      </c>
      <c r="BF101" s="88">
        <f>IF(N101="snížená",J101,0)</f>
        <v>0</v>
      </c>
      <c r="BG101" s="88">
        <f>IF(N101="zákl. přenesená",J101,0)</f>
        <v>0</v>
      </c>
      <c r="BH101" s="88">
        <f>IF(N101="sníž. přenesená",J101,0)</f>
        <v>0</v>
      </c>
      <c r="BI101" s="88">
        <f>IF(N101="nulová",J101,0)</f>
        <v>0</v>
      </c>
      <c r="BJ101" s="15" t="s">
        <v>21</v>
      </c>
      <c r="BK101" s="88">
        <f>ROUND(I101*H101,2)</f>
        <v>0</v>
      </c>
      <c r="BL101" s="15" t="s">
        <v>166</v>
      </c>
      <c r="BM101" s="15" t="s">
        <v>627</v>
      </c>
    </row>
    <row r="102" spans="2:65" s="11" customFormat="1" ht="11.25">
      <c r="B102" s="170"/>
      <c r="D102" s="171" t="s">
        <v>173</v>
      </c>
      <c r="E102" s="172" t="s">
        <v>1</v>
      </c>
      <c r="F102" s="173" t="s">
        <v>628</v>
      </c>
      <c r="H102" s="174">
        <v>204</v>
      </c>
      <c r="I102" s="175"/>
      <c r="L102" s="170"/>
      <c r="M102" s="176"/>
      <c r="N102" s="177"/>
      <c r="O102" s="177"/>
      <c r="P102" s="177"/>
      <c r="Q102" s="177"/>
      <c r="R102" s="177"/>
      <c r="S102" s="177"/>
      <c r="T102" s="178"/>
      <c r="AT102" s="172" t="s">
        <v>173</v>
      </c>
      <c r="AU102" s="172" t="s">
        <v>82</v>
      </c>
      <c r="AV102" s="11" t="s">
        <v>82</v>
      </c>
      <c r="AW102" s="11" t="s">
        <v>34</v>
      </c>
      <c r="AX102" s="11" t="s">
        <v>21</v>
      </c>
      <c r="AY102" s="172" t="s">
        <v>158</v>
      </c>
    </row>
    <row r="103" spans="2:65" s="1" customFormat="1" ht="16.5" customHeight="1">
      <c r="B103" s="131"/>
      <c r="C103" s="159" t="s">
        <v>293</v>
      </c>
      <c r="D103" s="159" t="s">
        <v>161</v>
      </c>
      <c r="E103" s="160" t="s">
        <v>190</v>
      </c>
      <c r="F103" s="161" t="s">
        <v>191</v>
      </c>
      <c r="G103" s="162" t="s">
        <v>170</v>
      </c>
      <c r="H103" s="163">
        <v>204</v>
      </c>
      <c r="I103" s="164"/>
      <c r="J103" s="165">
        <f>ROUND(I103*H103,2)</f>
        <v>0</v>
      </c>
      <c r="K103" s="161" t="s">
        <v>204</v>
      </c>
      <c r="L103" s="31"/>
      <c r="M103" s="166" t="s">
        <v>1</v>
      </c>
      <c r="N103" s="167" t="s">
        <v>44</v>
      </c>
      <c r="O103" s="50"/>
      <c r="P103" s="168">
        <f>O103*H103</f>
        <v>0</v>
      </c>
      <c r="Q103" s="168">
        <v>0</v>
      </c>
      <c r="R103" s="168">
        <f>Q103*H103</f>
        <v>0</v>
      </c>
      <c r="S103" s="168">
        <v>0</v>
      </c>
      <c r="T103" s="169">
        <f>S103*H103</f>
        <v>0</v>
      </c>
      <c r="AR103" s="15" t="s">
        <v>166</v>
      </c>
      <c r="AT103" s="15" t="s">
        <v>161</v>
      </c>
      <c r="AU103" s="15" t="s">
        <v>82</v>
      </c>
      <c r="AY103" s="15" t="s">
        <v>158</v>
      </c>
      <c r="BE103" s="88">
        <f>IF(N103="základní",J103,0)</f>
        <v>0</v>
      </c>
      <c r="BF103" s="88">
        <f>IF(N103="snížená",J103,0)</f>
        <v>0</v>
      </c>
      <c r="BG103" s="88">
        <f>IF(N103="zákl. přenesená",J103,0)</f>
        <v>0</v>
      </c>
      <c r="BH103" s="88">
        <f>IF(N103="sníž. přenesená",J103,0)</f>
        <v>0</v>
      </c>
      <c r="BI103" s="88">
        <f>IF(N103="nulová",J103,0)</f>
        <v>0</v>
      </c>
      <c r="BJ103" s="15" t="s">
        <v>21</v>
      </c>
      <c r="BK103" s="88">
        <f>ROUND(I103*H103,2)</f>
        <v>0</v>
      </c>
      <c r="BL103" s="15" t="s">
        <v>166</v>
      </c>
      <c r="BM103" s="15" t="s">
        <v>629</v>
      </c>
    </row>
    <row r="104" spans="2:65" s="1" customFormat="1" ht="16.5" customHeight="1">
      <c r="B104" s="131"/>
      <c r="C104" s="159" t="s">
        <v>334</v>
      </c>
      <c r="D104" s="159" t="s">
        <v>161</v>
      </c>
      <c r="E104" s="160" t="s">
        <v>181</v>
      </c>
      <c r="F104" s="161" t="s">
        <v>182</v>
      </c>
      <c r="G104" s="162" t="s">
        <v>170</v>
      </c>
      <c r="H104" s="163">
        <v>3060</v>
      </c>
      <c r="I104" s="164"/>
      <c r="J104" s="165">
        <f>ROUND(I104*H104,2)</f>
        <v>0</v>
      </c>
      <c r="K104" s="161" t="s">
        <v>204</v>
      </c>
      <c r="L104" s="31"/>
      <c r="M104" s="166" t="s">
        <v>1</v>
      </c>
      <c r="N104" s="167" t="s">
        <v>44</v>
      </c>
      <c r="O104" s="50"/>
      <c r="P104" s="168">
        <f>O104*H104</f>
        <v>0</v>
      </c>
      <c r="Q104" s="168">
        <v>0</v>
      </c>
      <c r="R104" s="168">
        <f>Q104*H104</f>
        <v>0</v>
      </c>
      <c r="S104" s="168">
        <v>0</v>
      </c>
      <c r="T104" s="169">
        <f>S104*H104</f>
        <v>0</v>
      </c>
      <c r="AR104" s="15" t="s">
        <v>166</v>
      </c>
      <c r="AT104" s="15" t="s">
        <v>161</v>
      </c>
      <c r="AU104" s="15" t="s">
        <v>82</v>
      </c>
      <c r="AY104" s="15" t="s">
        <v>158</v>
      </c>
      <c r="BE104" s="88">
        <f>IF(N104="základní",J104,0)</f>
        <v>0</v>
      </c>
      <c r="BF104" s="88">
        <f>IF(N104="snížená",J104,0)</f>
        <v>0</v>
      </c>
      <c r="BG104" s="88">
        <f>IF(N104="zákl. přenesená",J104,0)</f>
        <v>0</v>
      </c>
      <c r="BH104" s="88">
        <f>IF(N104="sníž. přenesená",J104,0)</f>
        <v>0</v>
      </c>
      <c r="BI104" s="88">
        <f>IF(N104="nulová",J104,0)</f>
        <v>0</v>
      </c>
      <c r="BJ104" s="15" t="s">
        <v>21</v>
      </c>
      <c r="BK104" s="88">
        <f>ROUND(I104*H104,2)</f>
        <v>0</v>
      </c>
      <c r="BL104" s="15" t="s">
        <v>166</v>
      </c>
      <c r="BM104" s="15" t="s">
        <v>630</v>
      </c>
    </row>
    <row r="105" spans="2:65" s="11" customFormat="1" ht="11.25">
      <c r="B105" s="170"/>
      <c r="D105" s="171" t="s">
        <v>173</v>
      </c>
      <c r="E105" s="172" t="s">
        <v>1</v>
      </c>
      <c r="F105" s="173" t="s">
        <v>631</v>
      </c>
      <c r="H105" s="174">
        <v>3060</v>
      </c>
      <c r="I105" s="175"/>
      <c r="L105" s="170"/>
      <c r="M105" s="176"/>
      <c r="N105" s="177"/>
      <c r="O105" s="177"/>
      <c r="P105" s="177"/>
      <c r="Q105" s="177"/>
      <c r="R105" s="177"/>
      <c r="S105" s="177"/>
      <c r="T105" s="178"/>
      <c r="AT105" s="172" t="s">
        <v>173</v>
      </c>
      <c r="AU105" s="172" t="s">
        <v>82</v>
      </c>
      <c r="AV105" s="11" t="s">
        <v>82</v>
      </c>
      <c r="AW105" s="11" t="s">
        <v>34</v>
      </c>
      <c r="AX105" s="11" t="s">
        <v>21</v>
      </c>
      <c r="AY105" s="172" t="s">
        <v>158</v>
      </c>
    </row>
    <row r="106" spans="2:65" s="1" customFormat="1" ht="16.5" customHeight="1">
      <c r="B106" s="131"/>
      <c r="C106" s="159" t="s">
        <v>160</v>
      </c>
      <c r="D106" s="159" t="s">
        <v>161</v>
      </c>
      <c r="E106" s="160" t="s">
        <v>186</v>
      </c>
      <c r="F106" s="161" t="s">
        <v>187</v>
      </c>
      <c r="G106" s="162" t="s">
        <v>170</v>
      </c>
      <c r="H106" s="163">
        <v>204</v>
      </c>
      <c r="I106" s="164"/>
      <c r="J106" s="165">
        <f>ROUND(I106*H106,2)</f>
        <v>0</v>
      </c>
      <c r="K106" s="161" t="s">
        <v>171</v>
      </c>
      <c r="L106" s="31"/>
      <c r="M106" s="166" t="s">
        <v>1</v>
      </c>
      <c r="N106" s="167" t="s">
        <v>44</v>
      </c>
      <c r="O106" s="50"/>
      <c r="P106" s="168">
        <f>O106*H106</f>
        <v>0</v>
      </c>
      <c r="Q106" s="168">
        <v>0</v>
      </c>
      <c r="R106" s="168">
        <f>Q106*H106</f>
        <v>0</v>
      </c>
      <c r="S106" s="168">
        <v>0</v>
      </c>
      <c r="T106" s="169">
        <f>S106*H106</f>
        <v>0</v>
      </c>
      <c r="AR106" s="15" t="s">
        <v>166</v>
      </c>
      <c r="AT106" s="15" t="s">
        <v>161</v>
      </c>
      <c r="AU106" s="15" t="s">
        <v>82</v>
      </c>
      <c r="AY106" s="15" t="s">
        <v>158</v>
      </c>
      <c r="BE106" s="88">
        <f>IF(N106="základní",J106,0)</f>
        <v>0</v>
      </c>
      <c r="BF106" s="88">
        <f>IF(N106="snížená",J106,0)</f>
        <v>0</v>
      </c>
      <c r="BG106" s="88">
        <f>IF(N106="zákl. přenesená",J106,0)</f>
        <v>0</v>
      </c>
      <c r="BH106" s="88">
        <f>IF(N106="sníž. přenesená",J106,0)</f>
        <v>0</v>
      </c>
      <c r="BI106" s="88">
        <f>IF(N106="nulová",J106,0)</f>
        <v>0</v>
      </c>
      <c r="BJ106" s="15" t="s">
        <v>21</v>
      </c>
      <c r="BK106" s="88">
        <f>ROUND(I106*H106,2)</f>
        <v>0</v>
      </c>
      <c r="BL106" s="15" t="s">
        <v>166</v>
      </c>
      <c r="BM106" s="15" t="s">
        <v>632</v>
      </c>
    </row>
    <row r="107" spans="2:65" s="1" customFormat="1" ht="16.5" customHeight="1">
      <c r="B107" s="131"/>
      <c r="C107" s="159" t="s">
        <v>26</v>
      </c>
      <c r="D107" s="159" t="s">
        <v>161</v>
      </c>
      <c r="E107" s="160" t="s">
        <v>193</v>
      </c>
      <c r="F107" s="161" t="s">
        <v>194</v>
      </c>
      <c r="G107" s="162" t="s">
        <v>195</v>
      </c>
      <c r="H107" s="163">
        <v>340.68</v>
      </c>
      <c r="I107" s="164"/>
      <c r="J107" s="165">
        <f>ROUND(I107*H107,2)</f>
        <v>0</v>
      </c>
      <c r="K107" s="161" t="s">
        <v>171</v>
      </c>
      <c r="L107" s="31"/>
      <c r="M107" s="166" t="s">
        <v>1</v>
      </c>
      <c r="N107" s="167" t="s">
        <v>44</v>
      </c>
      <c r="O107" s="50"/>
      <c r="P107" s="168">
        <f>O107*H107</f>
        <v>0</v>
      </c>
      <c r="Q107" s="168">
        <v>0</v>
      </c>
      <c r="R107" s="168">
        <f>Q107*H107</f>
        <v>0</v>
      </c>
      <c r="S107" s="168">
        <v>0</v>
      </c>
      <c r="T107" s="169">
        <f>S107*H107</f>
        <v>0</v>
      </c>
      <c r="AR107" s="15" t="s">
        <v>166</v>
      </c>
      <c r="AT107" s="15" t="s">
        <v>161</v>
      </c>
      <c r="AU107" s="15" t="s">
        <v>82</v>
      </c>
      <c r="AY107" s="15" t="s">
        <v>158</v>
      </c>
      <c r="BE107" s="88">
        <f>IF(N107="základní",J107,0)</f>
        <v>0</v>
      </c>
      <c r="BF107" s="88">
        <f>IF(N107="snížená",J107,0)</f>
        <v>0</v>
      </c>
      <c r="BG107" s="88">
        <f>IF(N107="zákl. přenesená",J107,0)</f>
        <v>0</v>
      </c>
      <c r="BH107" s="88">
        <f>IF(N107="sníž. přenesená",J107,0)</f>
        <v>0</v>
      </c>
      <c r="BI107" s="88">
        <f>IF(N107="nulová",J107,0)</f>
        <v>0</v>
      </c>
      <c r="BJ107" s="15" t="s">
        <v>21</v>
      </c>
      <c r="BK107" s="88">
        <f>ROUND(I107*H107,2)</f>
        <v>0</v>
      </c>
      <c r="BL107" s="15" t="s">
        <v>166</v>
      </c>
      <c r="BM107" s="15" t="s">
        <v>633</v>
      </c>
    </row>
    <row r="108" spans="2:65" s="11" customFormat="1" ht="11.25">
      <c r="B108" s="170"/>
      <c r="D108" s="171" t="s">
        <v>173</v>
      </c>
      <c r="E108" s="172" t="s">
        <v>1</v>
      </c>
      <c r="F108" s="173" t="s">
        <v>634</v>
      </c>
      <c r="H108" s="174">
        <v>340.68</v>
      </c>
      <c r="I108" s="175"/>
      <c r="L108" s="170"/>
      <c r="M108" s="176"/>
      <c r="N108" s="177"/>
      <c r="O108" s="177"/>
      <c r="P108" s="177"/>
      <c r="Q108" s="177"/>
      <c r="R108" s="177"/>
      <c r="S108" s="177"/>
      <c r="T108" s="178"/>
      <c r="AT108" s="172" t="s">
        <v>173</v>
      </c>
      <c r="AU108" s="172" t="s">
        <v>82</v>
      </c>
      <c r="AV108" s="11" t="s">
        <v>82</v>
      </c>
      <c r="AW108" s="11" t="s">
        <v>34</v>
      </c>
      <c r="AX108" s="11" t="s">
        <v>21</v>
      </c>
      <c r="AY108" s="172" t="s">
        <v>158</v>
      </c>
    </row>
    <row r="109" spans="2:65" s="1" customFormat="1" ht="16.5" customHeight="1">
      <c r="B109" s="131"/>
      <c r="C109" s="159" t="s">
        <v>185</v>
      </c>
      <c r="D109" s="159" t="s">
        <v>161</v>
      </c>
      <c r="E109" s="160" t="s">
        <v>635</v>
      </c>
      <c r="F109" s="161" t="s">
        <v>636</v>
      </c>
      <c r="G109" s="162" t="s">
        <v>164</v>
      </c>
      <c r="H109" s="163">
        <v>340</v>
      </c>
      <c r="I109" s="164"/>
      <c r="J109" s="165">
        <f>ROUND(I109*H109,2)</f>
        <v>0</v>
      </c>
      <c r="K109" s="161" t="s">
        <v>171</v>
      </c>
      <c r="L109" s="31"/>
      <c r="M109" s="166" t="s">
        <v>1</v>
      </c>
      <c r="N109" s="167" t="s">
        <v>44</v>
      </c>
      <c r="O109" s="50"/>
      <c r="P109" s="168">
        <f>O109*H109</f>
        <v>0</v>
      </c>
      <c r="Q109" s="168">
        <v>0</v>
      </c>
      <c r="R109" s="168">
        <f>Q109*H109</f>
        <v>0</v>
      </c>
      <c r="S109" s="168">
        <v>0</v>
      </c>
      <c r="T109" s="169">
        <f>S109*H109</f>
        <v>0</v>
      </c>
      <c r="AR109" s="15" t="s">
        <v>166</v>
      </c>
      <c r="AT109" s="15" t="s">
        <v>161</v>
      </c>
      <c r="AU109" s="15" t="s">
        <v>82</v>
      </c>
      <c r="AY109" s="15" t="s">
        <v>158</v>
      </c>
      <c r="BE109" s="88">
        <f>IF(N109="základní",J109,0)</f>
        <v>0</v>
      </c>
      <c r="BF109" s="88">
        <f>IF(N109="snížená",J109,0)</f>
        <v>0</v>
      </c>
      <c r="BG109" s="88">
        <f>IF(N109="zákl. přenesená",J109,0)</f>
        <v>0</v>
      </c>
      <c r="BH109" s="88">
        <f>IF(N109="sníž. přenesená",J109,0)</f>
        <v>0</v>
      </c>
      <c r="BI109" s="88">
        <f>IF(N109="nulová",J109,0)</f>
        <v>0</v>
      </c>
      <c r="BJ109" s="15" t="s">
        <v>21</v>
      </c>
      <c r="BK109" s="88">
        <f>ROUND(I109*H109,2)</f>
        <v>0</v>
      </c>
      <c r="BL109" s="15" t="s">
        <v>166</v>
      </c>
      <c r="BM109" s="15" t="s">
        <v>637</v>
      </c>
    </row>
    <row r="110" spans="2:65" s="1" customFormat="1" ht="16.5" customHeight="1">
      <c r="B110" s="131"/>
      <c r="C110" s="159" t="s">
        <v>257</v>
      </c>
      <c r="D110" s="159" t="s">
        <v>161</v>
      </c>
      <c r="E110" s="160" t="s">
        <v>638</v>
      </c>
      <c r="F110" s="161" t="s">
        <v>639</v>
      </c>
      <c r="G110" s="162" t="s">
        <v>164</v>
      </c>
      <c r="H110" s="163">
        <v>340</v>
      </c>
      <c r="I110" s="164"/>
      <c r="J110" s="165">
        <f>ROUND(I110*H110,2)</f>
        <v>0</v>
      </c>
      <c r="K110" s="161" t="s">
        <v>171</v>
      </c>
      <c r="L110" s="31"/>
      <c r="M110" s="166" t="s">
        <v>1</v>
      </c>
      <c r="N110" s="167" t="s">
        <v>44</v>
      </c>
      <c r="O110" s="50"/>
      <c r="P110" s="168">
        <f>O110*H110</f>
        <v>0</v>
      </c>
      <c r="Q110" s="168">
        <v>1.2700000000000001E-3</v>
      </c>
      <c r="R110" s="168">
        <f>Q110*H110</f>
        <v>0.43180000000000002</v>
      </c>
      <c r="S110" s="168">
        <v>0</v>
      </c>
      <c r="T110" s="169">
        <f>S110*H110</f>
        <v>0</v>
      </c>
      <c r="AR110" s="15" t="s">
        <v>166</v>
      </c>
      <c r="AT110" s="15" t="s">
        <v>161</v>
      </c>
      <c r="AU110" s="15" t="s">
        <v>82</v>
      </c>
      <c r="AY110" s="15" t="s">
        <v>158</v>
      </c>
      <c r="BE110" s="88">
        <f>IF(N110="základní",J110,0)</f>
        <v>0</v>
      </c>
      <c r="BF110" s="88">
        <f>IF(N110="snížená",J110,0)</f>
        <v>0</v>
      </c>
      <c r="BG110" s="88">
        <f>IF(N110="zákl. přenesená",J110,0)</f>
        <v>0</v>
      </c>
      <c r="BH110" s="88">
        <f>IF(N110="sníž. přenesená",J110,0)</f>
        <v>0</v>
      </c>
      <c r="BI110" s="88">
        <f>IF(N110="nulová",J110,0)</f>
        <v>0</v>
      </c>
      <c r="BJ110" s="15" t="s">
        <v>21</v>
      </c>
      <c r="BK110" s="88">
        <f>ROUND(I110*H110,2)</f>
        <v>0</v>
      </c>
      <c r="BL110" s="15" t="s">
        <v>166</v>
      </c>
      <c r="BM110" s="15" t="s">
        <v>640</v>
      </c>
    </row>
    <row r="111" spans="2:65" s="1" customFormat="1" ht="16.5" customHeight="1">
      <c r="B111" s="131"/>
      <c r="C111" s="191" t="s">
        <v>189</v>
      </c>
      <c r="D111" s="191" t="s">
        <v>286</v>
      </c>
      <c r="E111" s="192" t="s">
        <v>641</v>
      </c>
      <c r="F111" s="193" t="s">
        <v>642</v>
      </c>
      <c r="G111" s="194" t="s">
        <v>643</v>
      </c>
      <c r="H111" s="195">
        <v>10.5</v>
      </c>
      <c r="I111" s="196"/>
      <c r="J111" s="197">
        <f>ROUND(I111*H111,2)</f>
        <v>0</v>
      </c>
      <c r="K111" s="193" t="s">
        <v>165</v>
      </c>
      <c r="L111" s="198"/>
      <c r="M111" s="199" t="s">
        <v>1</v>
      </c>
      <c r="N111" s="200" t="s">
        <v>44</v>
      </c>
      <c r="O111" s="50"/>
      <c r="P111" s="168">
        <f>O111*H111</f>
        <v>0</v>
      </c>
      <c r="Q111" s="168">
        <v>1E-3</v>
      </c>
      <c r="R111" s="168">
        <f>Q111*H111</f>
        <v>1.0500000000000001E-2</v>
      </c>
      <c r="S111" s="168">
        <v>0</v>
      </c>
      <c r="T111" s="169">
        <f>S111*H111</f>
        <v>0</v>
      </c>
      <c r="AR111" s="15" t="s">
        <v>289</v>
      </c>
      <c r="AT111" s="15" t="s">
        <v>286</v>
      </c>
      <c r="AU111" s="15" t="s">
        <v>82</v>
      </c>
      <c r="AY111" s="15" t="s">
        <v>158</v>
      </c>
      <c r="BE111" s="88">
        <f>IF(N111="základní",J111,0)</f>
        <v>0</v>
      </c>
      <c r="BF111" s="88">
        <f>IF(N111="snížená",J111,0)</f>
        <v>0</v>
      </c>
      <c r="BG111" s="88">
        <f>IF(N111="zákl. přenesená",J111,0)</f>
        <v>0</v>
      </c>
      <c r="BH111" s="88">
        <f>IF(N111="sníž. přenesená",J111,0)</f>
        <v>0</v>
      </c>
      <c r="BI111" s="88">
        <f>IF(N111="nulová",J111,0)</f>
        <v>0</v>
      </c>
      <c r="BJ111" s="15" t="s">
        <v>21</v>
      </c>
      <c r="BK111" s="88">
        <f>ROUND(I111*H111,2)</f>
        <v>0</v>
      </c>
      <c r="BL111" s="15" t="s">
        <v>166</v>
      </c>
      <c r="BM111" s="15" t="s">
        <v>644</v>
      </c>
    </row>
    <row r="112" spans="2:65" s="1" customFormat="1" ht="16.5" customHeight="1">
      <c r="B112" s="131"/>
      <c r="C112" s="159" t="s">
        <v>200</v>
      </c>
      <c r="D112" s="159" t="s">
        <v>161</v>
      </c>
      <c r="E112" s="160" t="s">
        <v>645</v>
      </c>
      <c r="F112" s="161" t="s">
        <v>646</v>
      </c>
      <c r="G112" s="162" t="s">
        <v>164</v>
      </c>
      <c r="H112" s="163">
        <v>34</v>
      </c>
      <c r="I112" s="164"/>
      <c r="J112" s="165">
        <f>ROUND(I112*H112,2)</f>
        <v>0</v>
      </c>
      <c r="K112" s="161" t="s">
        <v>171</v>
      </c>
      <c r="L112" s="31"/>
      <c r="M112" s="166" t="s">
        <v>1</v>
      </c>
      <c r="N112" s="167" t="s">
        <v>44</v>
      </c>
      <c r="O112" s="50"/>
      <c r="P112" s="168">
        <f>O112*H112</f>
        <v>0</v>
      </c>
      <c r="Q112" s="168">
        <v>0</v>
      </c>
      <c r="R112" s="168">
        <f>Q112*H112</f>
        <v>0</v>
      </c>
      <c r="S112" s="168">
        <v>0</v>
      </c>
      <c r="T112" s="169">
        <f>S112*H112</f>
        <v>0</v>
      </c>
      <c r="AR112" s="15" t="s">
        <v>166</v>
      </c>
      <c r="AT112" s="15" t="s">
        <v>161</v>
      </c>
      <c r="AU112" s="15" t="s">
        <v>82</v>
      </c>
      <c r="AY112" s="15" t="s">
        <v>158</v>
      </c>
      <c r="BE112" s="88">
        <f>IF(N112="základní",J112,0)</f>
        <v>0</v>
      </c>
      <c r="BF112" s="88">
        <f>IF(N112="snížená",J112,0)</f>
        <v>0</v>
      </c>
      <c r="BG112" s="88">
        <f>IF(N112="zákl. přenesená",J112,0)</f>
        <v>0</v>
      </c>
      <c r="BH112" s="88">
        <f>IF(N112="sníž. přenesená",J112,0)</f>
        <v>0</v>
      </c>
      <c r="BI112" s="88">
        <f>IF(N112="nulová",J112,0)</f>
        <v>0</v>
      </c>
      <c r="BJ112" s="15" t="s">
        <v>21</v>
      </c>
      <c r="BK112" s="88">
        <f>ROUND(I112*H112,2)</f>
        <v>0</v>
      </c>
      <c r="BL112" s="15" t="s">
        <v>166</v>
      </c>
      <c r="BM112" s="15" t="s">
        <v>647</v>
      </c>
    </row>
    <row r="113" spans="2:65" s="1" customFormat="1" ht="16.5" customHeight="1">
      <c r="B113" s="131"/>
      <c r="C113" s="191" t="s">
        <v>250</v>
      </c>
      <c r="D113" s="191" t="s">
        <v>286</v>
      </c>
      <c r="E113" s="192" t="s">
        <v>648</v>
      </c>
      <c r="F113" s="193" t="s">
        <v>649</v>
      </c>
      <c r="G113" s="194" t="s">
        <v>164</v>
      </c>
      <c r="H113" s="195">
        <v>340</v>
      </c>
      <c r="I113" s="196"/>
      <c r="J113" s="197">
        <f>ROUND(I113*H113,2)</f>
        <v>0</v>
      </c>
      <c r="K113" s="193" t="s">
        <v>165</v>
      </c>
      <c r="L113" s="198"/>
      <c r="M113" s="199" t="s">
        <v>1</v>
      </c>
      <c r="N113" s="200" t="s">
        <v>44</v>
      </c>
      <c r="O113" s="50"/>
      <c r="P113" s="168">
        <f>O113*H113</f>
        <v>0</v>
      </c>
      <c r="Q113" s="168">
        <v>5.0000000000000001E-4</v>
      </c>
      <c r="R113" s="168">
        <f>Q113*H113</f>
        <v>0.17</v>
      </c>
      <c r="S113" s="168">
        <v>0</v>
      </c>
      <c r="T113" s="169">
        <f>S113*H113</f>
        <v>0</v>
      </c>
      <c r="AR113" s="15" t="s">
        <v>289</v>
      </c>
      <c r="AT113" s="15" t="s">
        <v>286</v>
      </c>
      <c r="AU113" s="15" t="s">
        <v>82</v>
      </c>
      <c r="AY113" s="15" t="s">
        <v>158</v>
      </c>
      <c r="BE113" s="88">
        <f>IF(N113="základní",J113,0)</f>
        <v>0</v>
      </c>
      <c r="BF113" s="88">
        <f>IF(N113="snížená",J113,0)</f>
        <v>0</v>
      </c>
      <c r="BG113" s="88">
        <f>IF(N113="zákl. přenesená",J113,0)</f>
        <v>0</v>
      </c>
      <c r="BH113" s="88">
        <f>IF(N113="sníž. přenesená",J113,0)</f>
        <v>0</v>
      </c>
      <c r="BI113" s="88">
        <f>IF(N113="nulová",J113,0)</f>
        <v>0</v>
      </c>
      <c r="BJ113" s="15" t="s">
        <v>21</v>
      </c>
      <c r="BK113" s="88">
        <f>ROUND(I113*H113,2)</f>
        <v>0</v>
      </c>
      <c r="BL113" s="15" t="s">
        <v>166</v>
      </c>
      <c r="BM113" s="15" t="s">
        <v>650</v>
      </c>
    </row>
    <row r="114" spans="2:65" s="10" customFormat="1" ht="22.9" customHeight="1">
      <c r="B114" s="146"/>
      <c r="D114" s="147" t="s">
        <v>72</v>
      </c>
      <c r="E114" s="157" t="s">
        <v>82</v>
      </c>
      <c r="F114" s="157" t="s">
        <v>426</v>
      </c>
      <c r="I114" s="149"/>
      <c r="J114" s="158">
        <f>BK114</f>
        <v>0</v>
      </c>
      <c r="L114" s="146"/>
      <c r="M114" s="151"/>
      <c r="N114" s="152"/>
      <c r="O114" s="152"/>
      <c r="P114" s="153">
        <f>SUM(P115:P117)</f>
        <v>0</v>
      </c>
      <c r="Q114" s="152"/>
      <c r="R114" s="153">
        <f>SUM(R115:R117)</f>
        <v>0.27029999999999998</v>
      </c>
      <c r="S114" s="152"/>
      <c r="T114" s="154">
        <f>SUM(T115:T117)</f>
        <v>0</v>
      </c>
      <c r="AR114" s="147" t="s">
        <v>21</v>
      </c>
      <c r="AT114" s="155" t="s">
        <v>72</v>
      </c>
      <c r="AU114" s="155" t="s">
        <v>21</v>
      </c>
      <c r="AY114" s="147" t="s">
        <v>158</v>
      </c>
      <c r="BK114" s="156">
        <f>SUM(BK115:BK117)</f>
        <v>0</v>
      </c>
    </row>
    <row r="115" spans="2:65" s="1" customFormat="1" ht="16.5" customHeight="1">
      <c r="B115" s="131"/>
      <c r="C115" s="159" t="s">
        <v>299</v>
      </c>
      <c r="D115" s="159" t="s">
        <v>161</v>
      </c>
      <c r="E115" s="160" t="s">
        <v>651</v>
      </c>
      <c r="F115" s="161" t="s">
        <v>652</v>
      </c>
      <c r="G115" s="162" t="s">
        <v>164</v>
      </c>
      <c r="H115" s="163">
        <v>340</v>
      </c>
      <c r="I115" s="164"/>
      <c r="J115" s="165">
        <f>ROUND(I115*H115,2)</f>
        <v>0</v>
      </c>
      <c r="K115" s="161" t="s">
        <v>1</v>
      </c>
      <c r="L115" s="31"/>
      <c r="M115" s="166" t="s">
        <v>1</v>
      </c>
      <c r="N115" s="167" t="s">
        <v>44</v>
      </c>
      <c r="O115" s="50"/>
      <c r="P115" s="168">
        <f>O115*H115</f>
        <v>0</v>
      </c>
      <c r="Q115" s="168">
        <v>2.2000000000000001E-4</v>
      </c>
      <c r="R115" s="168">
        <f>Q115*H115</f>
        <v>7.4800000000000005E-2</v>
      </c>
      <c r="S115" s="168">
        <v>0</v>
      </c>
      <c r="T115" s="169">
        <f>S115*H115</f>
        <v>0</v>
      </c>
      <c r="AR115" s="15" t="s">
        <v>166</v>
      </c>
      <c r="AT115" s="15" t="s">
        <v>161</v>
      </c>
      <c r="AU115" s="15" t="s">
        <v>82</v>
      </c>
      <c r="AY115" s="15" t="s">
        <v>158</v>
      </c>
      <c r="BE115" s="88">
        <f>IF(N115="základní",J115,0)</f>
        <v>0</v>
      </c>
      <c r="BF115" s="88">
        <f>IF(N115="snížená",J115,0)</f>
        <v>0</v>
      </c>
      <c r="BG115" s="88">
        <f>IF(N115="zákl. přenesená",J115,0)</f>
        <v>0</v>
      </c>
      <c r="BH115" s="88">
        <f>IF(N115="sníž. přenesená",J115,0)</f>
        <v>0</v>
      </c>
      <c r="BI115" s="88">
        <f>IF(N115="nulová",J115,0)</f>
        <v>0</v>
      </c>
      <c r="BJ115" s="15" t="s">
        <v>21</v>
      </c>
      <c r="BK115" s="88">
        <f>ROUND(I115*H115,2)</f>
        <v>0</v>
      </c>
      <c r="BL115" s="15" t="s">
        <v>166</v>
      </c>
      <c r="BM115" s="15" t="s">
        <v>653</v>
      </c>
    </row>
    <row r="116" spans="2:65" s="1" customFormat="1" ht="16.5" customHeight="1">
      <c r="B116" s="131"/>
      <c r="C116" s="191" t="s">
        <v>262</v>
      </c>
      <c r="D116" s="191" t="s">
        <v>286</v>
      </c>
      <c r="E116" s="192" t="s">
        <v>654</v>
      </c>
      <c r="F116" s="193" t="s">
        <v>655</v>
      </c>
      <c r="G116" s="194" t="s">
        <v>164</v>
      </c>
      <c r="H116" s="195">
        <v>391</v>
      </c>
      <c r="I116" s="196"/>
      <c r="J116" s="197">
        <f>ROUND(I116*H116,2)</f>
        <v>0</v>
      </c>
      <c r="K116" s="193" t="s">
        <v>171</v>
      </c>
      <c r="L116" s="198"/>
      <c r="M116" s="199" t="s">
        <v>1</v>
      </c>
      <c r="N116" s="200" t="s">
        <v>44</v>
      </c>
      <c r="O116" s="50"/>
      <c r="P116" s="168">
        <f>O116*H116</f>
        <v>0</v>
      </c>
      <c r="Q116" s="168">
        <v>5.0000000000000001E-4</v>
      </c>
      <c r="R116" s="168">
        <f>Q116*H116</f>
        <v>0.19550000000000001</v>
      </c>
      <c r="S116" s="168">
        <v>0</v>
      </c>
      <c r="T116" s="169">
        <f>S116*H116</f>
        <v>0</v>
      </c>
      <c r="AR116" s="15" t="s">
        <v>289</v>
      </c>
      <c r="AT116" s="15" t="s">
        <v>286</v>
      </c>
      <c r="AU116" s="15" t="s">
        <v>82</v>
      </c>
      <c r="AY116" s="15" t="s">
        <v>158</v>
      </c>
      <c r="BE116" s="88">
        <f>IF(N116="základní",J116,0)</f>
        <v>0</v>
      </c>
      <c r="BF116" s="88">
        <f>IF(N116="snížená",J116,0)</f>
        <v>0</v>
      </c>
      <c r="BG116" s="88">
        <f>IF(N116="zákl. přenesená",J116,0)</f>
        <v>0</v>
      </c>
      <c r="BH116" s="88">
        <f>IF(N116="sníž. přenesená",J116,0)</f>
        <v>0</v>
      </c>
      <c r="BI116" s="88">
        <f>IF(N116="nulová",J116,0)</f>
        <v>0</v>
      </c>
      <c r="BJ116" s="15" t="s">
        <v>21</v>
      </c>
      <c r="BK116" s="88">
        <f>ROUND(I116*H116,2)</f>
        <v>0</v>
      </c>
      <c r="BL116" s="15" t="s">
        <v>166</v>
      </c>
      <c r="BM116" s="15" t="s">
        <v>656</v>
      </c>
    </row>
    <row r="117" spans="2:65" s="11" customFormat="1" ht="11.25">
      <c r="B117" s="170"/>
      <c r="D117" s="171" t="s">
        <v>173</v>
      </c>
      <c r="F117" s="173" t="s">
        <v>657</v>
      </c>
      <c r="H117" s="174">
        <v>391</v>
      </c>
      <c r="I117" s="175"/>
      <c r="L117" s="170"/>
      <c r="M117" s="176"/>
      <c r="N117" s="177"/>
      <c r="O117" s="177"/>
      <c r="P117" s="177"/>
      <c r="Q117" s="177"/>
      <c r="R117" s="177"/>
      <c r="S117" s="177"/>
      <c r="T117" s="178"/>
      <c r="AT117" s="172" t="s">
        <v>173</v>
      </c>
      <c r="AU117" s="172" t="s">
        <v>82</v>
      </c>
      <c r="AV117" s="11" t="s">
        <v>82</v>
      </c>
      <c r="AW117" s="11" t="s">
        <v>3</v>
      </c>
      <c r="AX117" s="11" t="s">
        <v>21</v>
      </c>
      <c r="AY117" s="172" t="s">
        <v>158</v>
      </c>
    </row>
    <row r="118" spans="2:65" s="10" customFormat="1" ht="22.9" customHeight="1">
      <c r="B118" s="146"/>
      <c r="D118" s="147" t="s">
        <v>72</v>
      </c>
      <c r="E118" s="157" t="s">
        <v>199</v>
      </c>
      <c r="F118" s="157" t="s">
        <v>267</v>
      </c>
      <c r="I118" s="149"/>
      <c r="J118" s="158">
        <f>BK118</f>
        <v>0</v>
      </c>
      <c r="L118" s="146"/>
      <c r="M118" s="151"/>
      <c r="N118" s="152"/>
      <c r="O118" s="152"/>
      <c r="P118" s="153">
        <f>SUM(P119:P124)</f>
        <v>0</v>
      </c>
      <c r="Q118" s="152"/>
      <c r="R118" s="153">
        <f>SUM(R119:R124)</f>
        <v>0</v>
      </c>
      <c r="S118" s="152"/>
      <c r="T118" s="154">
        <f>SUM(T119:T124)</f>
        <v>0</v>
      </c>
      <c r="AR118" s="147" t="s">
        <v>21</v>
      </c>
      <c r="AT118" s="155" t="s">
        <v>72</v>
      </c>
      <c r="AU118" s="155" t="s">
        <v>21</v>
      </c>
      <c r="AY118" s="147" t="s">
        <v>158</v>
      </c>
      <c r="BK118" s="156">
        <f>SUM(BK119:BK124)</f>
        <v>0</v>
      </c>
    </row>
    <row r="119" spans="2:65" s="1" customFormat="1" ht="16.5" customHeight="1">
      <c r="B119" s="131"/>
      <c r="C119" s="159" t="s">
        <v>445</v>
      </c>
      <c r="D119" s="159" t="s">
        <v>161</v>
      </c>
      <c r="E119" s="160" t="s">
        <v>658</v>
      </c>
      <c r="F119" s="161" t="s">
        <v>659</v>
      </c>
      <c r="G119" s="162" t="s">
        <v>164</v>
      </c>
      <c r="H119" s="163">
        <v>340</v>
      </c>
      <c r="I119" s="164"/>
      <c r="J119" s="165">
        <f>ROUND(I119*H119,2)</f>
        <v>0</v>
      </c>
      <c r="K119" s="161" t="s">
        <v>171</v>
      </c>
      <c r="L119" s="31"/>
      <c r="M119" s="166" t="s">
        <v>1</v>
      </c>
      <c r="N119" s="167" t="s">
        <v>44</v>
      </c>
      <c r="O119" s="50"/>
      <c r="P119" s="168">
        <f>O119*H119</f>
        <v>0</v>
      </c>
      <c r="Q119" s="168">
        <v>0</v>
      </c>
      <c r="R119" s="168">
        <f>Q119*H119</f>
        <v>0</v>
      </c>
      <c r="S119" s="168">
        <v>0</v>
      </c>
      <c r="T119" s="169">
        <f>S119*H119</f>
        <v>0</v>
      </c>
      <c r="AR119" s="15" t="s">
        <v>166</v>
      </c>
      <c r="AT119" s="15" t="s">
        <v>161</v>
      </c>
      <c r="AU119" s="15" t="s">
        <v>82</v>
      </c>
      <c r="AY119" s="15" t="s">
        <v>158</v>
      </c>
      <c r="BE119" s="88">
        <f>IF(N119="základní",J119,0)</f>
        <v>0</v>
      </c>
      <c r="BF119" s="88">
        <f>IF(N119="snížená",J119,0)</f>
        <v>0</v>
      </c>
      <c r="BG119" s="88">
        <f>IF(N119="zákl. přenesená",J119,0)</f>
        <v>0</v>
      </c>
      <c r="BH119" s="88">
        <f>IF(N119="sníž. přenesená",J119,0)</f>
        <v>0</v>
      </c>
      <c r="BI119" s="88">
        <f>IF(N119="nulová",J119,0)</f>
        <v>0</v>
      </c>
      <c r="BJ119" s="15" t="s">
        <v>21</v>
      </c>
      <c r="BK119" s="88">
        <f>ROUND(I119*H119,2)</f>
        <v>0</v>
      </c>
      <c r="BL119" s="15" t="s">
        <v>166</v>
      </c>
      <c r="BM119" s="15" t="s">
        <v>660</v>
      </c>
    </row>
    <row r="120" spans="2:65" s="12" customFormat="1" ht="11.25">
      <c r="B120" s="184"/>
      <c r="D120" s="171" t="s">
        <v>173</v>
      </c>
      <c r="E120" s="185" t="s">
        <v>1</v>
      </c>
      <c r="F120" s="186" t="s">
        <v>661</v>
      </c>
      <c r="H120" s="185" t="s">
        <v>1</v>
      </c>
      <c r="I120" s="187"/>
      <c r="L120" s="184"/>
      <c r="M120" s="188"/>
      <c r="N120" s="189"/>
      <c r="O120" s="189"/>
      <c r="P120" s="189"/>
      <c r="Q120" s="189"/>
      <c r="R120" s="189"/>
      <c r="S120" s="189"/>
      <c r="T120" s="190"/>
      <c r="AT120" s="185" t="s">
        <v>173</v>
      </c>
      <c r="AU120" s="185" t="s">
        <v>82</v>
      </c>
      <c r="AV120" s="12" t="s">
        <v>21</v>
      </c>
      <c r="AW120" s="12" t="s">
        <v>34</v>
      </c>
      <c r="AX120" s="12" t="s">
        <v>73</v>
      </c>
      <c r="AY120" s="185" t="s">
        <v>158</v>
      </c>
    </row>
    <row r="121" spans="2:65" s="11" customFormat="1" ht="11.25">
      <c r="B121" s="170"/>
      <c r="D121" s="171" t="s">
        <v>173</v>
      </c>
      <c r="E121" s="172" t="s">
        <v>1</v>
      </c>
      <c r="F121" s="173" t="s">
        <v>662</v>
      </c>
      <c r="H121" s="174">
        <v>267</v>
      </c>
      <c r="I121" s="175"/>
      <c r="L121" s="170"/>
      <c r="M121" s="176"/>
      <c r="N121" s="177"/>
      <c r="O121" s="177"/>
      <c r="P121" s="177"/>
      <c r="Q121" s="177"/>
      <c r="R121" s="177"/>
      <c r="S121" s="177"/>
      <c r="T121" s="178"/>
      <c r="AT121" s="172" t="s">
        <v>173</v>
      </c>
      <c r="AU121" s="172" t="s">
        <v>82</v>
      </c>
      <c r="AV121" s="11" t="s">
        <v>82</v>
      </c>
      <c r="AW121" s="11" t="s">
        <v>34</v>
      </c>
      <c r="AX121" s="11" t="s">
        <v>73</v>
      </c>
      <c r="AY121" s="172" t="s">
        <v>158</v>
      </c>
    </row>
    <row r="122" spans="2:65" s="12" customFormat="1" ht="11.25">
      <c r="B122" s="184"/>
      <c r="D122" s="171" t="s">
        <v>173</v>
      </c>
      <c r="E122" s="185" t="s">
        <v>1</v>
      </c>
      <c r="F122" s="186" t="s">
        <v>663</v>
      </c>
      <c r="H122" s="185" t="s">
        <v>1</v>
      </c>
      <c r="I122" s="187"/>
      <c r="L122" s="184"/>
      <c r="M122" s="188"/>
      <c r="N122" s="189"/>
      <c r="O122" s="189"/>
      <c r="P122" s="189"/>
      <c r="Q122" s="189"/>
      <c r="R122" s="189"/>
      <c r="S122" s="189"/>
      <c r="T122" s="190"/>
      <c r="AT122" s="185" t="s">
        <v>173</v>
      </c>
      <c r="AU122" s="185" t="s">
        <v>82</v>
      </c>
      <c r="AV122" s="12" t="s">
        <v>21</v>
      </c>
      <c r="AW122" s="12" t="s">
        <v>34</v>
      </c>
      <c r="AX122" s="12" t="s">
        <v>73</v>
      </c>
      <c r="AY122" s="185" t="s">
        <v>158</v>
      </c>
    </row>
    <row r="123" spans="2:65" s="11" customFormat="1" ht="11.25">
      <c r="B123" s="170"/>
      <c r="D123" s="171" t="s">
        <v>173</v>
      </c>
      <c r="E123" s="172" t="s">
        <v>1</v>
      </c>
      <c r="F123" s="173" t="s">
        <v>399</v>
      </c>
      <c r="H123" s="174">
        <v>73</v>
      </c>
      <c r="I123" s="175"/>
      <c r="L123" s="170"/>
      <c r="M123" s="176"/>
      <c r="N123" s="177"/>
      <c r="O123" s="177"/>
      <c r="P123" s="177"/>
      <c r="Q123" s="177"/>
      <c r="R123" s="177"/>
      <c r="S123" s="177"/>
      <c r="T123" s="178"/>
      <c r="AT123" s="172" t="s">
        <v>173</v>
      </c>
      <c r="AU123" s="172" t="s">
        <v>82</v>
      </c>
      <c r="AV123" s="11" t="s">
        <v>82</v>
      </c>
      <c r="AW123" s="11" t="s">
        <v>34</v>
      </c>
      <c r="AX123" s="11" t="s">
        <v>73</v>
      </c>
      <c r="AY123" s="172" t="s">
        <v>158</v>
      </c>
    </row>
    <row r="124" spans="2:65" s="13" customFormat="1" ht="11.25">
      <c r="B124" s="201"/>
      <c r="D124" s="171" t="s">
        <v>173</v>
      </c>
      <c r="E124" s="202" t="s">
        <v>1</v>
      </c>
      <c r="F124" s="203" t="s">
        <v>298</v>
      </c>
      <c r="H124" s="204">
        <v>340</v>
      </c>
      <c r="I124" s="205"/>
      <c r="L124" s="201"/>
      <c r="M124" s="206"/>
      <c r="N124" s="207"/>
      <c r="O124" s="207"/>
      <c r="P124" s="207"/>
      <c r="Q124" s="207"/>
      <c r="R124" s="207"/>
      <c r="S124" s="207"/>
      <c r="T124" s="208"/>
      <c r="AT124" s="202" t="s">
        <v>173</v>
      </c>
      <c r="AU124" s="202" t="s">
        <v>82</v>
      </c>
      <c r="AV124" s="13" t="s">
        <v>166</v>
      </c>
      <c r="AW124" s="13" t="s">
        <v>34</v>
      </c>
      <c r="AX124" s="13" t="s">
        <v>21</v>
      </c>
      <c r="AY124" s="202" t="s">
        <v>158</v>
      </c>
    </row>
    <row r="125" spans="2:65" s="10" customFormat="1" ht="22.9" customHeight="1">
      <c r="B125" s="146"/>
      <c r="D125" s="147" t="s">
        <v>72</v>
      </c>
      <c r="E125" s="157" t="s">
        <v>313</v>
      </c>
      <c r="F125" s="157" t="s">
        <v>314</v>
      </c>
      <c r="I125" s="149"/>
      <c r="J125" s="158">
        <f>BK125</f>
        <v>0</v>
      </c>
      <c r="L125" s="146"/>
      <c r="M125" s="151"/>
      <c r="N125" s="152"/>
      <c r="O125" s="152"/>
      <c r="P125" s="153">
        <f>SUM(P126:P127)</f>
        <v>0</v>
      </c>
      <c r="Q125" s="152"/>
      <c r="R125" s="153">
        <f>SUM(R126:R127)</f>
        <v>17</v>
      </c>
      <c r="S125" s="152"/>
      <c r="T125" s="154">
        <f>SUM(T126:T127)</f>
        <v>0</v>
      </c>
      <c r="AR125" s="147" t="s">
        <v>21</v>
      </c>
      <c r="AT125" s="155" t="s">
        <v>72</v>
      </c>
      <c r="AU125" s="155" t="s">
        <v>21</v>
      </c>
      <c r="AY125" s="147" t="s">
        <v>158</v>
      </c>
      <c r="BK125" s="156">
        <f>SUM(BK126:BK127)</f>
        <v>0</v>
      </c>
    </row>
    <row r="126" spans="2:65" s="1" customFormat="1" ht="16.5" customHeight="1">
      <c r="B126" s="131"/>
      <c r="C126" s="191" t="s">
        <v>664</v>
      </c>
      <c r="D126" s="191" t="s">
        <v>286</v>
      </c>
      <c r="E126" s="192" t="s">
        <v>665</v>
      </c>
      <c r="F126" s="193" t="s">
        <v>666</v>
      </c>
      <c r="G126" s="194" t="s">
        <v>170</v>
      </c>
      <c r="H126" s="195">
        <v>34</v>
      </c>
      <c r="I126" s="196"/>
      <c r="J126" s="197">
        <f>ROUND(I126*H126,2)</f>
        <v>0</v>
      </c>
      <c r="K126" s="193" t="s">
        <v>171</v>
      </c>
      <c r="L126" s="198"/>
      <c r="M126" s="199" t="s">
        <v>1</v>
      </c>
      <c r="N126" s="200" t="s">
        <v>44</v>
      </c>
      <c r="O126" s="50"/>
      <c r="P126" s="168">
        <f>O126*H126</f>
        <v>0</v>
      </c>
      <c r="Q126" s="168">
        <v>0.5</v>
      </c>
      <c r="R126" s="168">
        <f>Q126*H126</f>
        <v>17</v>
      </c>
      <c r="S126" s="168">
        <v>0</v>
      </c>
      <c r="T126" s="169">
        <f>S126*H126</f>
        <v>0</v>
      </c>
      <c r="AR126" s="15" t="s">
        <v>289</v>
      </c>
      <c r="AT126" s="15" t="s">
        <v>286</v>
      </c>
      <c r="AU126" s="15" t="s">
        <v>82</v>
      </c>
      <c r="AY126" s="15" t="s">
        <v>158</v>
      </c>
      <c r="BE126" s="88">
        <f>IF(N126="základní",J126,0)</f>
        <v>0</v>
      </c>
      <c r="BF126" s="88">
        <f>IF(N126="snížená",J126,0)</f>
        <v>0</v>
      </c>
      <c r="BG126" s="88">
        <f>IF(N126="zákl. přenesená",J126,0)</f>
        <v>0</v>
      </c>
      <c r="BH126" s="88">
        <f>IF(N126="sníž. přenesená",J126,0)</f>
        <v>0</v>
      </c>
      <c r="BI126" s="88">
        <f>IF(N126="nulová",J126,0)</f>
        <v>0</v>
      </c>
      <c r="BJ126" s="15" t="s">
        <v>21</v>
      </c>
      <c r="BK126" s="88">
        <f>ROUND(I126*H126,2)</f>
        <v>0</v>
      </c>
      <c r="BL126" s="15" t="s">
        <v>166</v>
      </c>
      <c r="BM126" s="15" t="s">
        <v>667</v>
      </c>
    </row>
    <row r="127" spans="2:65" s="1" customFormat="1" ht="16.5" customHeight="1">
      <c r="B127" s="131"/>
      <c r="C127" s="159" t="s">
        <v>668</v>
      </c>
      <c r="D127" s="159" t="s">
        <v>161</v>
      </c>
      <c r="E127" s="160" t="s">
        <v>669</v>
      </c>
      <c r="F127" s="161" t="s">
        <v>317</v>
      </c>
      <c r="G127" s="162" t="s">
        <v>195</v>
      </c>
      <c r="H127" s="163">
        <v>17.882999999999999</v>
      </c>
      <c r="I127" s="164"/>
      <c r="J127" s="165">
        <f>ROUND(I127*H127,2)</f>
        <v>0</v>
      </c>
      <c r="K127" s="161" t="s">
        <v>1</v>
      </c>
      <c r="L127" s="31"/>
      <c r="M127" s="166" t="s">
        <v>1</v>
      </c>
      <c r="N127" s="167" t="s">
        <v>44</v>
      </c>
      <c r="O127" s="50"/>
      <c r="P127" s="168">
        <f>O127*H127</f>
        <v>0</v>
      </c>
      <c r="Q127" s="168">
        <v>0</v>
      </c>
      <c r="R127" s="168">
        <f>Q127*H127</f>
        <v>0</v>
      </c>
      <c r="S127" s="168">
        <v>0</v>
      </c>
      <c r="T127" s="169">
        <f>S127*H127</f>
        <v>0</v>
      </c>
      <c r="AR127" s="15" t="s">
        <v>166</v>
      </c>
      <c r="AT127" s="15" t="s">
        <v>161</v>
      </c>
      <c r="AU127" s="15" t="s">
        <v>82</v>
      </c>
      <c r="AY127" s="15" t="s">
        <v>158</v>
      </c>
      <c r="BE127" s="88">
        <f>IF(N127="základní",J127,0)</f>
        <v>0</v>
      </c>
      <c r="BF127" s="88">
        <f>IF(N127="snížená",J127,0)</f>
        <v>0</v>
      </c>
      <c r="BG127" s="88">
        <f>IF(N127="zákl. přenesená",J127,0)</f>
        <v>0</v>
      </c>
      <c r="BH127" s="88">
        <f>IF(N127="sníž. přenesená",J127,0)</f>
        <v>0</v>
      </c>
      <c r="BI127" s="88">
        <f>IF(N127="nulová",J127,0)</f>
        <v>0</v>
      </c>
      <c r="BJ127" s="15" t="s">
        <v>21</v>
      </c>
      <c r="BK127" s="88">
        <f>ROUND(I127*H127,2)</f>
        <v>0</v>
      </c>
      <c r="BL127" s="15" t="s">
        <v>166</v>
      </c>
      <c r="BM127" s="15" t="s">
        <v>670</v>
      </c>
    </row>
    <row r="128" spans="2:65" s="10" customFormat="1" ht="25.9" customHeight="1">
      <c r="B128" s="146"/>
      <c r="D128" s="147" t="s">
        <v>72</v>
      </c>
      <c r="E128" s="148" t="s">
        <v>136</v>
      </c>
      <c r="F128" s="148" t="s">
        <v>319</v>
      </c>
      <c r="I128" s="149"/>
      <c r="J128" s="150">
        <f>BK128</f>
        <v>0</v>
      </c>
      <c r="L128" s="146"/>
      <c r="M128" s="151"/>
      <c r="N128" s="152"/>
      <c r="O128" s="152"/>
      <c r="P128" s="153">
        <f>P129</f>
        <v>0</v>
      </c>
      <c r="Q128" s="152"/>
      <c r="R128" s="153">
        <f>R129</f>
        <v>0</v>
      </c>
      <c r="S128" s="152"/>
      <c r="T128" s="154">
        <f>T129</f>
        <v>0</v>
      </c>
      <c r="AR128" s="147" t="s">
        <v>199</v>
      </c>
      <c r="AT128" s="155" t="s">
        <v>72</v>
      </c>
      <c r="AU128" s="155" t="s">
        <v>73</v>
      </c>
      <c r="AY128" s="147" t="s">
        <v>158</v>
      </c>
      <c r="BK128" s="156">
        <f>BK129</f>
        <v>0</v>
      </c>
    </row>
    <row r="129" spans="2:65" s="10" customFormat="1" ht="22.9" customHeight="1">
      <c r="B129" s="146"/>
      <c r="D129" s="147" t="s">
        <v>72</v>
      </c>
      <c r="E129" s="157" t="s">
        <v>198</v>
      </c>
      <c r="F129" s="157" t="s">
        <v>135</v>
      </c>
      <c r="I129" s="149"/>
      <c r="J129" s="158">
        <f>BK129</f>
        <v>0</v>
      </c>
      <c r="L129" s="146"/>
      <c r="M129" s="151"/>
      <c r="N129" s="152"/>
      <c r="O129" s="152"/>
      <c r="P129" s="153">
        <f>P130</f>
        <v>0</v>
      </c>
      <c r="Q129" s="152"/>
      <c r="R129" s="153">
        <f>R130</f>
        <v>0</v>
      </c>
      <c r="S129" s="152"/>
      <c r="T129" s="154">
        <f>T130</f>
        <v>0</v>
      </c>
      <c r="AR129" s="147" t="s">
        <v>199</v>
      </c>
      <c r="AT129" s="155" t="s">
        <v>72</v>
      </c>
      <c r="AU129" s="155" t="s">
        <v>21</v>
      </c>
      <c r="AY129" s="147" t="s">
        <v>158</v>
      </c>
      <c r="BK129" s="156">
        <f>BK130</f>
        <v>0</v>
      </c>
    </row>
    <row r="130" spans="2:65" s="1" customFormat="1" ht="16.5" customHeight="1">
      <c r="B130" s="131"/>
      <c r="C130" s="159" t="s">
        <v>279</v>
      </c>
      <c r="D130" s="159" t="s">
        <v>161</v>
      </c>
      <c r="E130" s="160" t="s">
        <v>201</v>
      </c>
      <c r="F130" s="161" t="s">
        <v>135</v>
      </c>
      <c r="G130" s="162" t="s">
        <v>203</v>
      </c>
      <c r="H130" s="163">
        <v>2.5000000000000001E-2</v>
      </c>
      <c r="I130" s="164"/>
      <c r="J130" s="165">
        <f>ROUND(I130*H130,2)</f>
        <v>0</v>
      </c>
      <c r="K130" s="161" t="s">
        <v>204</v>
      </c>
      <c r="L130" s="31"/>
      <c r="M130" s="179" t="s">
        <v>1</v>
      </c>
      <c r="N130" s="180" t="s">
        <v>44</v>
      </c>
      <c r="O130" s="181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AR130" s="15" t="s">
        <v>205</v>
      </c>
      <c r="AT130" s="15" t="s">
        <v>161</v>
      </c>
      <c r="AU130" s="15" t="s">
        <v>82</v>
      </c>
      <c r="AY130" s="15" t="s">
        <v>158</v>
      </c>
      <c r="BE130" s="88">
        <f>IF(N130="základní",J130,0)</f>
        <v>0</v>
      </c>
      <c r="BF130" s="88">
        <f>IF(N130="snížená",J130,0)</f>
        <v>0</v>
      </c>
      <c r="BG130" s="88">
        <f>IF(N130="zákl. přenesená",J130,0)</f>
        <v>0</v>
      </c>
      <c r="BH130" s="88">
        <f>IF(N130="sníž. přenesená",J130,0)</f>
        <v>0</v>
      </c>
      <c r="BI130" s="88">
        <f>IF(N130="nulová",J130,0)</f>
        <v>0</v>
      </c>
      <c r="BJ130" s="15" t="s">
        <v>21</v>
      </c>
      <c r="BK130" s="88">
        <f>ROUND(I130*H130,2)</f>
        <v>0</v>
      </c>
      <c r="BL130" s="15" t="s">
        <v>205</v>
      </c>
      <c r="BM130" s="15" t="s">
        <v>671</v>
      </c>
    </row>
    <row r="131" spans="2:65" s="1" customFormat="1" ht="6.95" customHeight="1">
      <c r="B131" s="40"/>
      <c r="C131" s="41"/>
      <c r="D131" s="41"/>
      <c r="E131" s="41"/>
      <c r="F131" s="41"/>
      <c r="G131" s="41"/>
      <c r="H131" s="41"/>
      <c r="I131" s="113"/>
      <c r="J131" s="41"/>
      <c r="K131" s="41"/>
      <c r="L131" s="31"/>
    </row>
  </sheetData>
  <autoFilter ref="C97:K130" xr:uid="{00000000-0009-0000-0000-000006000000}"/>
  <mergeCells count="14">
    <mergeCell ref="D76:F76"/>
    <mergeCell ref="E88:H88"/>
    <mergeCell ref="E90:H90"/>
    <mergeCell ref="L2:V2"/>
    <mergeCell ref="E52:H52"/>
    <mergeCell ref="D72:F72"/>
    <mergeCell ref="D73:F73"/>
    <mergeCell ref="D74:F74"/>
    <mergeCell ref="D75:F75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34"/>
  <sheetViews>
    <sheetView showGridLines="0" tabSelected="1" topLeftCell="A94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0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5" t="s">
        <v>100</v>
      </c>
    </row>
    <row r="3" spans="2:46" ht="6.95" customHeight="1">
      <c r="B3" s="16"/>
      <c r="C3" s="17"/>
      <c r="D3" s="17"/>
      <c r="E3" s="17"/>
      <c r="F3" s="17"/>
      <c r="G3" s="17"/>
      <c r="H3" s="17"/>
      <c r="I3" s="96"/>
      <c r="J3" s="17"/>
      <c r="K3" s="17"/>
      <c r="L3" s="18"/>
      <c r="AT3" s="15" t="s">
        <v>82</v>
      </c>
    </row>
    <row r="4" spans="2:46" ht="24.95" customHeight="1">
      <c r="B4" s="18"/>
      <c r="D4" s="19" t="s">
        <v>122</v>
      </c>
      <c r="L4" s="18"/>
      <c r="M4" s="20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4" t="s">
        <v>16</v>
      </c>
      <c r="L6" s="18"/>
    </row>
    <row r="7" spans="2:46" ht="16.5" customHeight="1">
      <c r="B7" s="18"/>
      <c r="E7" s="253" t="str">
        <f>'Rekapitulace stavby'!K6</f>
        <v>PP-Sběrné středisko odpadů Sochorova</v>
      </c>
      <c r="F7" s="254"/>
      <c r="G7" s="254"/>
      <c r="H7" s="254"/>
      <c r="L7" s="18"/>
    </row>
    <row r="8" spans="2:46" s="1" customFormat="1" ht="12" customHeight="1">
      <c r="B8" s="31"/>
      <c r="D8" s="24" t="s">
        <v>123</v>
      </c>
      <c r="I8" s="97"/>
      <c r="L8" s="31"/>
    </row>
    <row r="9" spans="2:46" s="1" customFormat="1" ht="36.950000000000003" customHeight="1">
      <c r="B9" s="31"/>
      <c r="E9" s="225" t="s">
        <v>672</v>
      </c>
      <c r="F9" s="224"/>
      <c r="G9" s="224"/>
      <c r="H9" s="224"/>
      <c r="I9" s="97"/>
      <c r="L9" s="31"/>
    </row>
    <row r="10" spans="2:46" s="1" customFormat="1" ht="11.25">
      <c r="B10" s="31"/>
      <c r="I10" s="97"/>
      <c r="L10" s="31"/>
    </row>
    <row r="11" spans="2:46" s="1" customFormat="1" ht="12" customHeight="1">
      <c r="B11" s="31"/>
      <c r="D11" s="24" t="s">
        <v>19</v>
      </c>
      <c r="F11" s="15" t="s">
        <v>1</v>
      </c>
      <c r="I11" s="98" t="s">
        <v>20</v>
      </c>
      <c r="J11" s="15" t="s">
        <v>1</v>
      </c>
      <c r="L11" s="31"/>
    </row>
    <row r="12" spans="2:46" s="1" customFormat="1" ht="12" customHeight="1">
      <c r="B12" s="31"/>
      <c r="D12" s="24" t="s">
        <v>22</v>
      </c>
      <c r="F12" s="15" t="s">
        <v>23</v>
      </c>
      <c r="I12" s="98" t="s">
        <v>24</v>
      </c>
      <c r="J12" s="47" t="str">
        <f>'Rekapitulace stavby'!AN8</f>
        <v>10. 10. 2019</v>
      </c>
      <c r="L12" s="31"/>
    </row>
    <row r="13" spans="2:46" s="1" customFormat="1" ht="10.9" customHeight="1">
      <c r="B13" s="31"/>
      <c r="I13" s="97"/>
      <c r="L13" s="31"/>
    </row>
    <row r="14" spans="2:46" s="1" customFormat="1" ht="12" customHeight="1">
      <c r="B14" s="31"/>
      <c r="D14" s="24" t="s">
        <v>28</v>
      </c>
      <c r="I14" s="98" t="s">
        <v>29</v>
      </c>
      <c r="J14" s="15" t="str">
        <f>IF('Rekapitulace stavby'!AN10="","",'Rekapitulace stavby'!AN10)</f>
        <v/>
      </c>
      <c r="L14" s="31"/>
    </row>
    <row r="15" spans="2:46" s="1" customFormat="1" ht="18" customHeight="1">
      <c r="B15" s="31"/>
      <c r="E15" s="15" t="str">
        <f>IF('Rekapitulace stavby'!E11="","",'Rekapitulace stavby'!E11)</f>
        <v xml:space="preserve"> </v>
      </c>
      <c r="I15" s="98" t="s">
        <v>30</v>
      </c>
      <c r="J15" s="15" t="str">
        <f>IF('Rekapitulace stavby'!AN11="","",'Rekapitulace stavby'!AN11)</f>
        <v/>
      </c>
      <c r="L15" s="31"/>
    </row>
    <row r="16" spans="2:46" s="1" customFormat="1" ht="6.95" customHeight="1">
      <c r="B16" s="31"/>
      <c r="I16" s="97"/>
      <c r="L16" s="31"/>
    </row>
    <row r="17" spans="2:12" s="1" customFormat="1" ht="12" customHeight="1">
      <c r="B17" s="31"/>
      <c r="D17" s="24" t="s">
        <v>31</v>
      </c>
      <c r="I17" s="98" t="s">
        <v>29</v>
      </c>
      <c r="J17" s="25" t="str">
        <f>'Rekapitulace stavby'!AN13</f>
        <v>Vyplň údaj</v>
      </c>
      <c r="L17" s="31"/>
    </row>
    <row r="18" spans="2:12" s="1" customFormat="1" ht="18" customHeight="1">
      <c r="B18" s="31"/>
      <c r="E18" s="255" t="str">
        <f>'Rekapitulace stavby'!E14</f>
        <v>Vyplň údaj</v>
      </c>
      <c r="F18" s="228"/>
      <c r="G18" s="228"/>
      <c r="H18" s="228"/>
      <c r="I18" s="98" t="s">
        <v>30</v>
      </c>
      <c r="J18" s="25" t="str">
        <f>'Rekapitulace stavby'!AN14</f>
        <v>Vyplň údaj</v>
      </c>
      <c r="L18" s="31"/>
    </row>
    <row r="19" spans="2:12" s="1" customFormat="1" ht="6.95" customHeight="1">
      <c r="B19" s="31"/>
      <c r="I19" s="97"/>
      <c r="L19" s="31"/>
    </row>
    <row r="20" spans="2:12" s="1" customFormat="1" ht="12" customHeight="1">
      <c r="B20" s="31"/>
      <c r="D20" s="24" t="s">
        <v>33</v>
      </c>
      <c r="I20" s="98" t="s">
        <v>29</v>
      </c>
      <c r="J20" s="15" t="str">
        <f>IF('Rekapitulace stavby'!AN16="","",'Rekapitulace stavby'!AN16)</f>
        <v/>
      </c>
      <c r="L20" s="31"/>
    </row>
    <row r="21" spans="2:12" s="1" customFormat="1" ht="18" customHeight="1">
      <c r="B21" s="31"/>
      <c r="E21" s="15" t="str">
        <f>IF('Rekapitulace stavby'!E17="","",'Rekapitulace stavby'!E17)</f>
        <v xml:space="preserve"> </v>
      </c>
      <c r="I21" s="98" t="s">
        <v>30</v>
      </c>
      <c r="J21" s="15" t="str">
        <f>IF('Rekapitulace stavby'!AN17="","",'Rekapitulace stavby'!AN17)</f>
        <v/>
      </c>
      <c r="L21" s="31"/>
    </row>
    <row r="22" spans="2:12" s="1" customFormat="1" ht="6.95" customHeight="1">
      <c r="B22" s="31"/>
      <c r="I22" s="97"/>
      <c r="L22" s="31"/>
    </row>
    <row r="23" spans="2:12" s="1" customFormat="1" ht="12" customHeight="1">
      <c r="B23" s="31"/>
      <c r="D23" s="24" t="s">
        <v>35</v>
      </c>
      <c r="I23" s="98" t="s">
        <v>29</v>
      </c>
      <c r="J23" s="15" t="str">
        <f>IF('Rekapitulace stavby'!AN19="","",'Rekapitulace stavby'!AN19)</f>
        <v/>
      </c>
      <c r="L23" s="31"/>
    </row>
    <row r="24" spans="2:12" s="1" customFormat="1" ht="18" customHeight="1">
      <c r="B24" s="31"/>
      <c r="E24" s="15" t="str">
        <f>IF('Rekapitulace stavby'!E20="","",'Rekapitulace stavby'!E20)</f>
        <v xml:space="preserve"> </v>
      </c>
      <c r="I24" s="98" t="s">
        <v>30</v>
      </c>
      <c r="J24" s="15" t="str">
        <f>IF('Rekapitulace stavby'!AN20="","",'Rekapitulace stavby'!AN20)</f>
        <v/>
      </c>
      <c r="L24" s="31"/>
    </row>
    <row r="25" spans="2:12" s="1" customFormat="1" ht="6.95" customHeight="1">
      <c r="B25" s="31"/>
      <c r="I25" s="97"/>
      <c r="L25" s="31"/>
    </row>
    <row r="26" spans="2:12" s="1" customFormat="1" ht="12" customHeight="1">
      <c r="B26" s="31"/>
      <c r="D26" s="24" t="s">
        <v>36</v>
      </c>
      <c r="I26" s="97"/>
      <c r="L26" s="31"/>
    </row>
    <row r="27" spans="2:12" s="6" customFormat="1" ht="16.5" customHeight="1">
      <c r="B27" s="99"/>
      <c r="E27" s="232" t="s">
        <v>1</v>
      </c>
      <c r="F27" s="232"/>
      <c r="G27" s="232"/>
      <c r="H27" s="232"/>
      <c r="I27" s="100"/>
      <c r="L27" s="99"/>
    </row>
    <row r="28" spans="2:12" s="1" customFormat="1" ht="6.95" customHeight="1">
      <c r="B28" s="31"/>
      <c r="I28" s="97"/>
      <c r="L28" s="31"/>
    </row>
    <row r="29" spans="2:12" s="1" customFormat="1" ht="6.95" customHeight="1">
      <c r="B29" s="31"/>
      <c r="D29" s="48"/>
      <c r="E29" s="48"/>
      <c r="F29" s="48"/>
      <c r="G29" s="48"/>
      <c r="H29" s="48"/>
      <c r="I29" s="101"/>
      <c r="J29" s="48"/>
      <c r="K29" s="48"/>
      <c r="L29" s="31"/>
    </row>
    <row r="30" spans="2:12" s="1" customFormat="1" ht="14.45" customHeight="1">
      <c r="B30" s="31"/>
      <c r="D30" s="102" t="s">
        <v>125</v>
      </c>
      <c r="I30" s="97"/>
      <c r="J30" s="30">
        <f>J61</f>
        <v>0</v>
      </c>
      <c r="L30" s="31"/>
    </row>
    <row r="31" spans="2:12" s="1" customFormat="1" ht="14.45" customHeight="1">
      <c r="B31" s="31"/>
      <c r="D31" s="29" t="s">
        <v>116</v>
      </c>
      <c r="I31" s="97"/>
      <c r="J31" s="30">
        <f>J72</f>
        <v>0</v>
      </c>
      <c r="L31" s="31"/>
    </row>
    <row r="32" spans="2:12" s="1" customFormat="1" ht="25.35" customHeight="1">
      <c r="B32" s="31"/>
      <c r="D32" s="103" t="s">
        <v>39</v>
      </c>
      <c r="I32" s="97"/>
      <c r="J32" s="61">
        <f>ROUND(J30 + J31, 2)</f>
        <v>0</v>
      </c>
      <c r="L32" s="31"/>
    </row>
    <row r="33" spans="2:12" s="1" customFormat="1" ht="6.95" customHeight="1">
      <c r="B33" s="31"/>
      <c r="D33" s="48"/>
      <c r="E33" s="48"/>
      <c r="F33" s="48"/>
      <c r="G33" s="48"/>
      <c r="H33" s="48"/>
      <c r="I33" s="101"/>
      <c r="J33" s="48"/>
      <c r="K33" s="48"/>
      <c r="L33" s="31"/>
    </row>
    <row r="34" spans="2:12" s="1" customFormat="1" ht="14.45" customHeight="1">
      <c r="B34" s="31"/>
      <c r="F34" s="34" t="s">
        <v>41</v>
      </c>
      <c r="I34" s="104" t="s">
        <v>40</v>
      </c>
      <c r="J34" s="34" t="s">
        <v>42</v>
      </c>
      <c r="L34" s="31"/>
    </row>
    <row r="35" spans="2:12" s="1" customFormat="1" ht="14.45" customHeight="1">
      <c r="B35" s="31"/>
      <c r="D35" s="24" t="s">
        <v>43</v>
      </c>
      <c r="E35" s="24" t="s">
        <v>44</v>
      </c>
      <c r="F35" s="105">
        <f>ROUND((SUM(BE72:BE79) + SUM(BE99:BE133)),  2)</f>
        <v>0</v>
      </c>
      <c r="I35" s="106">
        <v>0.21</v>
      </c>
      <c r="J35" s="105">
        <f>ROUND(((SUM(BE72:BE79) + SUM(BE99:BE133))*I35),  2)</f>
        <v>0</v>
      </c>
      <c r="L35" s="31"/>
    </row>
    <row r="36" spans="2:12" s="1" customFormat="1" ht="14.45" customHeight="1">
      <c r="B36" s="31"/>
      <c r="E36" s="24" t="s">
        <v>45</v>
      </c>
      <c r="F36" s="105">
        <f>ROUND((SUM(BF72:BF79) + SUM(BF99:BF133)),  2)</f>
        <v>0</v>
      </c>
      <c r="I36" s="106">
        <v>0.15</v>
      </c>
      <c r="J36" s="105">
        <f>ROUND(((SUM(BF72:BF79) + SUM(BF99:BF133))*I36),  2)</f>
        <v>0</v>
      </c>
      <c r="L36" s="31"/>
    </row>
    <row r="37" spans="2:12" s="1" customFormat="1" ht="14.45" hidden="1" customHeight="1">
      <c r="B37" s="31"/>
      <c r="E37" s="24" t="s">
        <v>46</v>
      </c>
      <c r="F37" s="105">
        <f>ROUND((SUM(BG72:BG79) + SUM(BG99:BG133)),  2)</f>
        <v>0</v>
      </c>
      <c r="I37" s="106">
        <v>0.21</v>
      </c>
      <c r="J37" s="105">
        <f>0</f>
        <v>0</v>
      </c>
      <c r="L37" s="31"/>
    </row>
    <row r="38" spans="2:12" s="1" customFormat="1" ht="14.45" hidden="1" customHeight="1">
      <c r="B38" s="31"/>
      <c r="E38" s="24" t="s">
        <v>47</v>
      </c>
      <c r="F38" s="105">
        <f>ROUND((SUM(BH72:BH79) + SUM(BH99:BH133)),  2)</f>
        <v>0</v>
      </c>
      <c r="I38" s="106">
        <v>0.15</v>
      </c>
      <c r="J38" s="105">
        <f>0</f>
        <v>0</v>
      </c>
      <c r="L38" s="31"/>
    </row>
    <row r="39" spans="2:12" s="1" customFormat="1" ht="14.45" hidden="1" customHeight="1">
      <c r="B39" s="31"/>
      <c r="E39" s="24" t="s">
        <v>48</v>
      </c>
      <c r="F39" s="105">
        <f>ROUND((SUM(BI72:BI79) + SUM(BI99:BI133)),  2)</f>
        <v>0</v>
      </c>
      <c r="I39" s="106">
        <v>0</v>
      </c>
      <c r="J39" s="105">
        <f>0</f>
        <v>0</v>
      </c>
      <c r="L39" s="31"/>
    </row>
    <row r="40" spans="2:12" s="1" customFormat="1" ht="6.95" customHeight="1">
      <c r="B40" s="31"/>
      <c r="I40" s="97"/>
      <c r="L40" s="31"/>
    </row>
    <row r="41" spans="2:12" s="1" customFormat="1" ht="25.35" customHeight="1">
      <c r="B41" s="31"/>
      <c r="C41" s="93"/>
      <c r="D41" s="107" t="s">
        <v>49</v>
      </c>
      <c r="E41" s="52"/>
      <c r="F41" s="52"/>
      <c r="G41" s="108" t="s">
        <v>50</v>
      </c>
      <c r="H41" s="109" t="s">
        <v>51</v>
      </c>
      <c r="I41" s="110"/>
      <c r="J41" s="111">
        <f>SUM(J32:J39)</f>
        <v>0</v>
      </c>
      <c r="K41" s="112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113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114"/>
      <c r="J46" s="43"/>
      <c r="K46" s="43"/>
      <c r="L46" s="31"/>
    </row>
    <row r="47" spans="2:12" s="1" customFormat="1" ht="24.95" customHeight="1">
      <c r="B47" s="31"/>
      <c r="C47" s="19" t="s">
        <v>126</v>
      </c>
      <c r="I47" s="97"/>
      <c r="L47" s="31"/>
    </row>
    <row r="48" spans="2:12" s="1" customFormat="1" ht="6.95" customHeight="1">
      <c r="B48" s="31"/>
      <c r="I48" s="97"/>
      <c r="L48" s="31"/>
    </row>
    <row r="49" spans="2:47" s="1" customFormat="1" ht="12" customHeight="1">
      <c r="B49" s="31"/>
      <c r="C49" s="24" t="s">
        <v>16</v>
      </c>
      <c r="I49" s="97"/>
      <c r="L49" s="31"/>
    </row>
    <row r="50" spans="2:47" s="1" customFormat="1" ht="16.5" customHeight="1">
      <c r="B50" s="31"/>
      <c r="E50" s="253" t="str">
        <f>E7</f>
        <v>PP-Sběrné středisko odpadů Sochorova</v>
      </c>
      <c r="F50" s="254"/>
      <c r="G50" s="254"/>
      <c r="H50" s="254"/>
      <c r="I50" s="97"/>
      <c r="L50" s="31"/>
    </row>
    <row r="51" spans="2:47" s="1" customFormat="1" ht="12" customHeight="1">
      <c r="B51" s="31"/>
      <c r="C51" s="24" t="s">
        <v>123</v>
      </c>
      <c r="I51" s="97"/>
      <c r="L51" s="31"/>
    </row>
    <row r="52" spans="2:47" s="1" customFormat="1" ht="16.5" customHeight="1">
      <c r="B52" s="31"/>
      <c r="E52" s="225" t="str">
        <f>E9</f>
        <v>SO 04-04 - Pripojka NN</v>
      </c>
      <c r="F52" s="224"/>
      <c r="G52" s="224"/>
      <c r="H52" s="224"/>
      <c r="I52" s="97"/>
      <c r="L52" s="31"/>
    </row>
    <row r="53" spans="2:47" s="1" customFormat="1" ht="6.95" customHeight="1">
      <c r="B53" s="31"/>
      <c r="I53" s="97"/>
      <c r="L53" s="31"/>
    </row>
    <row r="54" spans="2:47" s="1" customFormat="1" ht="12" customHeight="1">
      <c r="B54" s="31"/>
      <c r="C54" s="24" t="s">
        <v>22</v>
      </c>
      <c r="F54" s="15" t="str">
        <f>F12</f>
        <v xml:space="preserve"> </v>
      </c>
      <c r="I54" s="98" t="s">
        <v>24</v>
      </c>
      <c r="J54" s="47" t="str">
        <f>IF(J12="","",J12)</f>
        <v>10. 10. 2019</v>
      </c>
      <c r="L54" s="31"/>
    </row>
    <row r="55" spans="2:47" s="1" customFormat="1" ht="6.95" customHeight="1">
      <c r="B55" s="31"/>
      <c r="I55" s="97"/>
      <c r="L55" s="31"/>
    </row>
    <row r="56" spans="2:47" s="1" customFormat="1" ht="13.7" customHeight="1">
      <c r="B56" s="31"/>
      <c r="C56" s="24" t="s">
        <v>28</v>
      </c>
      <c r="F56" s="15" t="str">
        <f>E15</f>
        <v xml:space="preserve"> </v>
      </c>
      <c r="I56" s="98" t="s">
        <v>33</v>
      </c>
      <c r="J56" s="27" t="str">
        <f>E21</f>
        <v xml:space="preserve"> </v>
      </c>
      <c r="L56" s="31"/>
    </row>
    <row r="57" spans="2:47" s="1" customFormat="1" ht="13.7" customHeight="1">
      <c r="B57" s="31"/>
      <c r="C57" s="24" t="s">
        <v>31</v>
      </c>
      <c r="F57" s="15" t="str">
        <f>IF(E18="","",E18)</f>
        <v>Vyplň údaj</v>
      </c>
      <c r="I57" s="98" t="s">
        <v>35</v>
      </c>
      <c r="J57" s="27" t="str">
        <f>E24</f>
        <v xml:space="preserve"> </v>
      </c>
      <c r="L57" s="31"/>
    </row>
    <row r="58" spans="2:47" s="1" customFormat="1" ht="10.35" customHeight="1">
      <c r="B58" s="31"/>
      <c r="I58" s="97"/>
      <c r="L58" s="31"/>
    </row>
    <row r="59" spans="2:47" s="1" customFormat="1" ht="29.25" customHeight="1">
      <c r="B59" s="31"/>
      <c r="C59" s="115" t="s">
        <v>127</v>
      </c>
      <c r="D59" s="93"/>
      <c r="E59" s="93"/>
      <c r="F59" s="93"/>
      <c r="G59" s="93"/>
      <c r="H59" s="93"/>
      <c r="I59" s="116"/>
      <c r="J59" s="117" t="s">
        <v>128</v>
      </c>
      <c r="K59" s="93"/>
      <c r="L59" s="31"/>
    </row>
    <row r="60" spans="2:47" s="1" customFormat="1" ht="10.35" customHeight="1">
      <c r="B60" s="31"/>
      <c r="I60" s="97"/>
      <c r="L60" s="31"/>
    </row>
    <row r="61" spans="2:47" s="1" customFormat="1" ht="22.9" customHeight="1">
      <c r="B61" s="31"/>
      <c r="C61" s="118" t="s">
        <v>129</v>
      </c>
      <c r="I61" s="97"/>
      <c r="J61" s="61">
        <f>J99</f>
        <v>0</v>
      </c>
      <c r="L61" s="31"/>
      <c r="AU61" s="15" t="s">
        <v>130</v>
      </c>
    </row>
    <row r="62" spans="2:47" s="7" customFormat="1" ht="24.95" customHeight="1">
      <c r="B62" s="119"/>
      <c r="D62" s="120" t="s">
        <v>518</v>
      </c>
      <c r="E62" s="121"/>
      <c r="F62" s="121"/>
      <c r="G62" s="121"/>
      <c r="H62" s="121"/>
      <c r="I62" s="122"/>
      <c r="J62" s="123">
        <f>J100</f>
        <v>0</v>
      </c>
      <c r="L62" s="119"/>
    </row>
    <row r="63" spans="2:47" s="8" customFormat="1" ht="19.899999999999999" customHeight="1">
      <c r="B63" s="124"/>
      <c r="D63" s="125" t="s">
        <v>673</v>
      </c>
      <c r="E63" s="126"/>
      <c r="F63" s="126"/>
      <c r="G63" s="126"/>
      <c r="H63" s="126"/>
      <c r="I63" s="127"/>
      <c r="J63" s="128">
        <f>J101</f>
        <v>0</v>
      </c>
      <c r="L63" s="124"/>
    </row>
    <row r="64" spans="2:47" s="8" customFormat="1" ht="19.899999999999999" customHeight="1">
      <c r="B64" s="124"/>
      <c r="D64" s="125" t="s">
        <v>674</v>
      </c>
      <c r="E64" s="126"/>
      <c r="F64" s="126"/>
      <c r="G64" s="126"/>
      <c r="H64" s="126"/>
      <c r="I64" s="127"/>
      <c r="J64" s="128">
        <f>J104</f>
        <v>0</v>
      </c>
      <c r="L64" s="124"/>
    </row>
    <row r="65" spans="2:65" s="7" customFormat="1" ht="24.95" customHeight="1">
      <c r="B65" s="119"/>
      <c r="D65" s="120" t="s">
        <v>519</v>
      </c>
      <c r="E65" s="121"/>
      <c r="F65" s="121"/>
      <c r="G65" s="121"/>
      <c r="H65" s="121"/>
      <c r="I65" s="122"/>
      <c r="J65" s="123">
        <f>J107</f>
        <v>0</v>
      </c>
      <c r="L65" s="119"/>
    </row>
    <row r="66" spans="2:65" s="8" customFormat="1" ht="19.899999999999999" customHeight="1">
      <c r="B66" s="124"/>
      <c r="D66" s="125" t="s">
        <v>675</v>
      </c>
      <c r="E66" s="126"/>
      <c r="F66" s="126"/>
      <c r="G66" s="126"/>
      <c r="H66" s="126"/>
      <c r="I66" s="127"/>
      <c r="J66" s="128">
        <f>J108</f>
        <v>0</v>
      </c>
      <c r="L66" s="124"/>
    </row>
    <row r="67" spans="2:65" s="8" customFormat="1" ht="19.899999999999999" customHeight="1">
      <c r="B67" s="124"/>
      <c r="D67" s="125" t="s">
        <v>676</v>
      </c>
      <c r="E67" s="126"/>
      <c r="F67" s="126"/>
      <c r="G67" s="126"/>
      <c r="H67" s="126"/>
      <c r="I67" s="127"/>
      <c r="J67" s="128">
        <f>J117</f>
        <v>0</v>
      </c>
      <c r="L67" s="124"/>
    </row>
    <row r="68" spans="2:65" s="7" customFormat="1" ht="24.95" customHeight="1">
      <c r="B68" s="119"/>
      <c r="D68" s="120" t="s">
        <v>211</v>
      </c>
      <c r="E68" s="121"/>
      <c r="F68" s="121"/>
      <c r="G68" s="121"/>
      <c r="H68" s="121"/>
      <c r="I68" s="122"/>
      <c r="J68" s="123">
        <f>J131</f>
        <v>0</v>
      </c>
      <c r="L68" s="119"/>
    </row>
    <row r="69" spans="2:65" s="8" customFormat="1" ht="19.899999999999999" customHeight="1">
      <c r="B69" s="124"/>
      <c r="D69" s="125" t="s">
        <v>133</v>
      </c>
      <c r="E69" s="126"/>
      <c r="F69" s="126"/>
      <c r="G69" s="126"/>
      <c r="H69" s="126"/>
      <c r="I69" s="127"/>
      <c r="J69" s="128">
        <f>J132</f>
        <v>0</v>
      </c>
      <c r="L69" s="124"/>
    </row>
    <row r="70" spans="2:65" s="1" customFormat="1" ht="21.75" customHeight="1">
      <c r="B70" s="31"/>
      <c r="I70" s="97"/>
      <c r="L70" s="31"/>
    </row>
    <row r="71" spans="2:65" s="1" customFormat="1" ht="6.95" customHeight="1">
      <c r="B71" s="31"/>
      <c r="I71" s="97"/>
      <c r="L71" s="31"/>
    </row>
    <row r="72" spans="2:65" s="1" customFormat="1" ht="29.25" customHeight="1">
      <c r="B72" s="31"/>
      <c r="C72" s="118" t="s">
        <v>134</v>
      </c>
      <c r="I72" s="97"/>
      <c r="J72" s="129">
        <f>ROUND(J73 + J74 + J75 + J76 + J77 + J78,2)</f>
        <v>0</v>
      </c>
      <c r="L72" s="31"/>
      <c r="N72" s="130" t="s">
        <v>43</v>
      </c>
    </row>
    <row r="73" spans="2:65" s="1" customFormat="1" ht="18" customHeight="1">
      <c r="B73" s="131"/>
      <c r="C73" s="97"/>
      <c r="D73" s="242" t="s">
        <v>135</v>
      </c>
      <c r="E73" s="256"/>
      <c r="F73" s="256"/>
      <c r="G73" s="97"/>
      <c r="H73" s="97"/>
      <c r="I73" s="97"/>
      <c r="J73" s="84">
        <v>0</v>
      </c>
      <c r="K73" s="97"/>
      <c r="L73" s="131"/>
      <c r="M73" s="97"/>
      <c r="N73" s="133" t="s">
        <v>44</v>
      </c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  <c r="AH73" s="97"/>
      <c r="AI73" s="97"/>
      <c r="AJ73" s="97"/>
      <c r="AK73" s="97"/>
      <c r="AL73" s="97"/>
      <c r="AM73" s="97"/>
      <c r="AN73" s="97"/>
      <c r="AO73" s="97"/>
      <c r="AP73" s="97"/>
      <c r="AQ73" s="97"/>
      <c r="AR73" s="97"/>
      <c r="AS73" s="97"/>
      <c r="AT73" s="97"/>
      <c r="AU73" s="97"/>
      <c r="AV73" s="97"/>
      <c r="AW73" s="97"/>
      <c r="AX73" s="97"/>
      <c r="AY73" s="134" t="s">
        <v>136</v>
      </c>
      <c r="AZ73" s="97"/>
      <c r="BA73" s="97"/>
      <c r="BB73" s="97"/>
      <c r="BC73" s="97"/>
      <c r="BD73" s="97"/>
      <c r="BE73" s="135">
        <f t="shared" ref="BE73:BE78" si="0">IF(N73="základní",J73,0)</f>
        <v>0</v>
      </c>
      <c r="BF73" s="135">
        <f t="shared" ref="BF73:BF78" si="1">IF(N73="snížená",J73,0)</f>
        <v>0</v>
      </c>
      <c r="BG73" s="135">
        <f t="shared" ref="BG73:BG78" si="2">IF(N73="zákl. přenesená",J73,0)</f>
        <v>0</v>
      </c>
      <c r="BH73" s="135">
        <f t="shared" ref="BH73:BH78" si="3">IF(N73="sníž. přenesená",J73,0)</f>
        <v>0</v>
      </c>
      <c r="BI73" s="135">
        <f t="shared" ref="BI73:BI78" si="4">IF(N73="nulová",J73,0)</f>
        <v>0</v>
      </c>
      <c r="BJ73" s="134" t="s">
        <v>21</v>
      </c>
      <c r="BK73" s="97"/>
      <c r="BL73" s="97"/>
      <c r="BM73" s="97"/>
    </row>
    <row r="74" spans="2:65" s="1" customFormat="1" ht="18" customHeight="1">
      <c r="B74" s="131"/>
      <c r="C74" s="97"/>
      <c r="D74" s="242" t="s">
        <v>137</v>
      </c>
      <c r="E74" s="256"/>
      <c r="F74" s="256"/>
      <c r="G74" s="97"/>
      <c r="H74" s="97"/>
      <c r="I74" s="97"/>
      <c r="J74" s="84">
        <v>0</v>
      </c>
      <c r="K74" s="97"/>
      <c r="L74" s="131"/>
      <c r="M74" s="97"/>
      <c r="N74" s="133" t="s">
        <v>44</v>
      </c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97"/>
      <c r="AL74" s="97"/>
      <c r="AM74" s="97"/>
      <c r="AN74" s="97"/>
      <c r="AO74" s="97"/>
      <c r="AP74" s="97"/>
      <c r="AQ74" s="97"/>
      <c r="AR74" s="97"/>
      <c r="AS74" s="97"/>
      <c r="AT74" s="97"/>
      <c r="AU74" s="97"/>
      <c r="AV74" s="97"/>
      <c r="AW74" s="97"/>
      <c r="AX74" s="97"/>
      <c r="AY74" s="134" t="s">
        <v>136</v>
      </c>
      <c r="AZ74" s="97"/>
      <c r="BA74" s="97"/>
      <c r="BB74" s="97"/>
      <c r="BC74" s="97"/>
      <c r="BD74" s="97"/>
      <c r="BE74" s="135">
        <f t="shared" si="0"/>
        <v>0</v>
      </c>
      <c r="BF74" s="135">
        <f t="shared" si="1"/>
        <v>0</v>
      </c>
      <c r="BG74" s="135">
        <f t="shared" si="2"/>
        <v>0</v>
      </c>
      <c r="BH74" s="135">
        <f t="shared" si="3"/>
        <v>0</v>
      </c>
      <c r="BI74" s="135">
        <f t="shared" si="4"/>
        <v>0</v>
      </c>
      <c r="BJ74" s="134" t="s">
        <v>21</v>
      </c>
      <c r="BK74" s="97"/>
      <c r="BL74" s="97"/>
      <c r="BM74" s="97"/>
    </row>
    <row r="75" spans="2:65" s="1" customFormat="1" ht="18" customHeight="1">
      <c r="B75" s="131"/>
      <c r="C75" s="97"/>
      <c r="D75" s="242" t="s">
        <v>138</v>
      </c>
      <c r="E75" s="256"/>
      <c r="F75" s="256"/>
      <c r="G75" s="97"/>
      <c r="H75" s="97"/>
      <c r="I75" s="97"/>
      <c r="J75" s="84">
        <v>0</v>
      </c>
      <c r="K75" s="97"/>
      <c r="L75" s="131"/>
      <c r="M75" s="97"/>
      <c r="N75" s="133" t="s">
        <v>44</v>
      </c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  <c r="AH75" s="97"/>
      <c r="AI75" s="97"/>
      <c r="AJ75" s="97"/>
      <c r="AK75" s="97"/>
      <c r="AL75" s="97"/>
      <c r="AM75" s="97"/>
      <c r="AN75" s="97"/>
      <c r="AO75" s="97"/>
      <c r="AP75" s="97"/>
      <c r="AQ75" s="97"/>
      <c r="AR75" s="97"/>
      <c r="AS75" s="97"/>
      <c r="AT75" s="97"/>
      <c r="AU75" s="97"/>
      <c r="AV75" s="97"/>
      <c r="AW75" s="97"/>
      <c r="AX75" s="97"/>
      <c r="AY75" s="134" t="s">
        <v>136</v>
      </c>
      <c r="AZ75" s="97"/>
      <c r="BA75" s="97"/>
      <c r="BB75" s="97"/>
      <c r="BC75" s="97"/>
      <c r="BD75" s="97"/>
      <c r="BE75" s="135">
        <f t="shared" si="0"/>
        <v>0</v>
      </c>
      <c r="BF75" s="135">
        <f t="shared" si="1"/>
        <v>0</v>
      </c>
      <c r="BG75" s="135">
        <f t="shared" si="2"/>
        <v>0</v>
      </c>
      <c r="BH75" s="135">
        <f t="shared" si="3"/>
        <v>0</v>
      </c>
      <c r="BI75" s="135">
        <f t="shared" si="4"/>
        <v>0</v>
      </c>
      <c r="BJ75" s="134" t="s">
        <v>21</v>
      </c>
      <c r="BK75" s="97"/>
      <c r="BL75" s="97"/>
      <c r="BM75" s="97"/>
    </row>
    <row r="76" spans="2:65" s="1" customFormat="1" ht="18" customHeight="1">
      <c r="B76" s="131"/>
      <c r="C76" s="97"/>
      <c r="D76" s="242" t="s">
        <v>139</v>
      </c>
      <c r="E76" s="256"/>
      <c r="F76" s="256"/>
      <c r="G76" s="97"/>
      <c r="H76" s="97"/>
      <c r="I76" s="97"/>
      <c r="J76" s="84">
        <v>0</v>
      </c>
      <c r="K76" s="97"/>
      <c r="L76" s="131"/>
      <c r="M76" s="97"/>
      <c r="N76" s="133" t="s">
        <v>44</v>
      </c>
      <c r="O76" s="97"/>
      <c r="P76" s="97"/>
      <c r="Q76" s="97"/>
      <c r="R76" s="97"/>
      <c r="S76" s="97"/>
      <c r="T76" s="97"/>
      <c r="U76" s="97"/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  <c r="AH76" s="97"/>
      <c r="AI76" s="97"/>
      <c r="AJ76" s="97"/>
      <c r="AK76" s="97"/>
      <c r="AL76" s="97"/>
      <c r="AM76" s="97"/>
      <c r="AN76" s="97"/>
      <c r="AO76" s="97"/>
      <c r="AP76" s="97"/>
      <c r="AQ76" s="97"/>
      <c r="AR76" s="97"/>
      <c r="AS76" s="97"/>
      <c r="AT76" s="97"/>
      <c r="AU76" s="97"/>
      <c r="AV76" s="97"/>
      <c r="AW76" s="97"/>
      <c r="AX76" s="97"/>
      <c r="AY76" s="134" t="s">
        <v>136</v>
      </c>
      <c r="AZ76" s="97"/>
      <c r="BA76" s="97"/>
      <c r="BB76" s="97"/>
      <c r="BC76" s="97"/>
      <c r="BD76" s="97"/>
      <c r="BE76" s="135">
        <f t="shared" si="0"/>
        <v>0</v>
      </c>
      <c r="BF76" s="135">
        <f t="shared" si="1"/>
        <v>0</v>
      </c>
      <c r="BG76" s="135">
        <f t="shared" si="2"/>
        <v>0</v>
      </c>
      <c r="BH76" s="135">
        <f t="shared" si="3"/>
        <v>0</v>
      </c>
      <c r="BI76" s="135">
        <f t="shared" si="4"/>
        <v>0</v>
      </c>
      <c r="BJ76" s="134" t="s">
        <v>21</v>
      </c>
      <c r="BK76" s="97"/>
      <c r="BL76" s="97"/>
      <c r="BM76" s="97"/>
    </row>
    <row r="77" spans="2:65" s="1" customFormat="1" ht="18" customHeight="1">
      <c r="B77" s="131"/>
      <c r="C77" s="97"/>
      <c r="D77" s="242" t="s">
        <v>140</v>
      </c>
      <c r="E77" s="256"/>
      <c r="F77" s="256"/>
      <c r="G77" s="97"/>
      <c r="H77" s="97"/>
      <c r="I77" s="97"/>
      <c r="J77" s="84">
        <v>0</v>
      </c>
      <c r="K77" s="97"/>
      <c r="L77" s="131"/>
      <c r="M77" s="97"/>
      <c r="N77" s="133" t="s">
        <v>44</v>
      </c>
      <c r="O77" s="97"/>
      <c r="P77" s="97"/>
      <c r="Q77" s="97"/>
      <c r="R77" s="97"/>
      <c r="S77" s="97"/>
      <c r="T77" s="97"/>
      <c r="U77" s="97"/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  <c r="AH77" s="97"/>
      <c r="AI77" s="97"/>
      <c r="AJ77" s="97"/>
      <c r="AK77" s="97"/>
      <c r="AL77" s="97"/>
      <c r="AM77" s="97"/>
      <c r="AN77" s="97"/>
      <c r="AO77" s="97"/>
      <c r="AP77" s="97"/>
      <c r="AQ77" s="97"/>
      <c r="AR77" s="97"/>
      <c r="AS77" s="97"/>
      <c r="AT77" s="97"/>
      <c r="AU77" s="97"/>
      <c r="AV77" s="97"/>
      <c r="AW77" s="97"/>
      <c r="AX77" s="97"/>
      <c r="AY77" s="134" t="s">
        <v>136</v>
      </c>
      <c r="AZ77" s="97"/>
      <c r="BA77" s="97"/>
      <c r="BB77" s="97"/>
      <c r="BC77" s="97"/>
      <c r="BD77" s="97"/>
      <c r="BE77" s="135">
        <f t="shared" si="0"/>
        <v>0</v>
      </c>
      <c r="BF77" s="135">
        <f t="shared" si="1"/>
        <v>0</v>
      </c>
      <c r="BG77" s="135">
        <f t="shared" si="2"/>
        <v>0</v>
      </c>
      <c r="BH77" s="135">
        <f t="shared" si="3"/>
        <v>0</v>
      </c>
      <c r="BI77" s="135">
        <f t="shared" si="4"/>
        <v>0</v>
      </c>
      <c r="BJ77" s="134" t="s">
        <v>21</v>
      </c>
      <c r="BK77" s="97"/>
      <c r="BL77" s="97"/>
      <c r="BM77" s="97"/>
    </row>
    <row r="78" spans="2:65" s="1" customFormat="1" ht="18" customHeight="1">
      <c r="B78" s="131"/>
      <c r="C78" s="97"/>
      <c r="D78" s="132" t="s">
        <v>141</v>
      </c>
      <c r="E78" s="97"/>
      <c r="F78" s="97"/>
      <c r="G78" s="97"/>
      <c r="H78" s="97"/>
      <c r="I78" s="97"/>
      <c r="J78" s="84">
        <f>ROUND(J30*T78,2)</f>
        <v>0</v>
      </c>
      <c r="K78" s="97"/>
      <c r="L78" s="131"/>
      <c r="M78" s="97"/>
      <c r="N78" s="133" t="s">
        <v>44</v>
      </c>
      <c r="O78" s="97"/>
      <c r="P78" s="97"/>
      <c r="Q78" s="97"/>
      <c r="R78" s="97"/>
      <c r="S78" s="97"/>
      <c r="T78" s="97"/>
      <c r="U78" s="97"/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  <c r="AH78" s="97"/>
      <c r="AI78" s="97"/>
      <c r="AJ78" s="97"/>
      <c r="AK78" s="97"/>
      <c r="AL78" s="97"/>
      <c r="AM78" s="97"/>
      <c r="AN78" s="97"/>
      <c r="AO78" s="97"/>
      <c r="AP78" s="97"/>
      <c r="AQ78" s="97"/>
      <c r="AR78" s="97"/>
      <c r="AS78" s="97"/>
      <c r="AT78" s="97"/>
      <c r="AU78" s="97"/>
      <c r="AV78" s="97"/>
      <c r="AW78" s="97"/>
      <c r="AX78" s="97"/>
      <c r="AY78" s="134" t="s">
        <v>142</v>
      </c>
      <c r="AZ78" s="97"/>
      <c r="BA78" s="97"/>
      <c r="BB78" s="97"/>
      <c r="BC78" s="97"/>
      <c r="BD78" s="97"/>
      <c r="BE78" s="135">
        <f t="shared" si="0"/>
        <v>0</v>
      </c>
      <c r="BF78" s="135">
        <f t="shared" si="1"/>
        <v>0</v>
      </c>
      <c r="BG78" s="135">
        <f t="shared" si="2"/>
        <v>0</v>
      </c>
      <c r="BH78" s="135">
        <f t="shared" si="3"/>
        <v>0</v>
      </c>
      <c r="BI78" s="135">
        <f t="shared" si="4"/>
        <v>0</v>
      </c>
      <c r="BJ78" s="134" t="s">
        <v>21</v>
      </c>
      <c r="BK78" s="97"/>
      <c r="BL78" s="97"/>
      <c r="BM78" s="97"/>
    </row>
    <row r="79" spans="2:65" s="1" customFormat="1" ht="11.25">
      <c r="B79" s="31"/>
      <c r="I79" s="97"/>
      <c r="L79" s="31"/>
    </row>
    <row r="80" spans="2:65" s="1" customFormat="1" ht="29.25" customHeight="1">
      <c r="B80" s="31"/>
      <c r="C80" s="92" t="s">
        <v>121</v>
      </c>
      <c r="D80" s="93"/>
      <c r="E80" s="93"/>
      <c r="F80" s="93"/>
      <c r="G80" s="93"/>
      <c r="H80" s="93"/>
      <c r="I80" s="116"/>
      <c r="J80" s="94">
        <f>ROUND(J61+J72,2)</f>
        <v>0</v>
      </c>
      <c r="K80" s="93"/>
      <c r="L80" s="31"/>
    </row>
    <row r="81" spans="2:12" s="1" customFormat="1" ht="6.95" customHeight="1">
      <c r="B81" s="40"/>
      <c r="C81" s="41"/>
      <c r="D81" s="41"/>
      <c r="E81" s="41"/>
      <c r="F81" s="41"/>
      <c r="G81" s="41"/>
      <c r="H81" s="41"/>
      <c r="I81" s="113"/>
      <c r="J81" s="41"/>
      <c r="K81" s="41"/>
      <c r="L81" s="31"/>
    </row>
    <row r="85" spans="2:12" s="1" customFormat="1" ht="6.95" customHeight="1">
      <c r="B85" s="42"/>
      <c r="C85" s="43"/>
      <c r="D85" s="43"/>
      <c r="E85" s="43"/>
      <c r="F85" s="43"/>
      <c r="G85" s="43"/>
      <c r="H85" s="43"/>
      <c r="I85" s="114"/>
      <c r="J85" s="43"/>
      <c r="K85" s="43"/>
      <c r="L85" s="31"/>
    </row>
    <row r="86" spans="2:12" s="1" customFormat="1" ht="24.95" customHeight="1">
      <c r="B86" s="31"/>
      <c r="C86" s="19" t="s">
        <v>143</v>
      </c>
      <c r="I86" s="97"/>
      <c r="L86" s="31"/>
    </row>
    <row r="87" spans="2:12" s="1" customFormat="1" ht="6.95" customHeight="1">
      <c r="B87" s="31"/>
      <c r="I87" s="97"/>
      <c r="L87" s="31"/>
    </row>
    <row r="88" spans="2:12" s="1" customFormat="1" ht="12" customHeight="1">
      <c r="B88" s="31"/>
      <c r="C88" s="24" t="s">
        <v>16</v>
      </c>
      <c r="I88" s="97"/>
      <c r="L88" s="31"/>
    </row>
    <row r="89" spans="2:12" s="1" customFormat="1" ht="16.5" customHeight="1">
      <c r="B89" s="31"/>
      <c r="E89" s="253" t="str">
        <f>E7</f>
        <v>PP-Sběrné středisko odpadů Sochorova</v>
      </c>
      <c r="F89" s="254"/>
      <c r="G89" s="254"/>
      <c r="H89" s="254"/>
      <c r="I89" s="97"/>
      <c r="L89" s="31"/>
    </row>
    <row r="90" spans="2:12" s="1" customFormat="1" ht="12" customHeight="1">
      <c r="B90" s="31"/>
      <c r="C90" s="24" t="s">
        <v>123</v>
      </c>
      <c r="I90" s="97"/>
      <c r="L90" s="31"/>
    </row>
    <row r="91" spans="2:12" s="1" customFormat="1" ht="16.5" customHeight="1">
      <c r="B91" s="31"/>
      <c r="E91" s="225" t="str">
        <f>E9</f>
        <v>SO 04-04 - Pripojka NN</v>
      </c>
      <c r="F91" s="224"/>
      <c r="G91" s="224"/>
      <c r="H91" s="224"/>
      <c r="I91" s="97"/>
      <c r="L91" s="31"/>
    </row>
    <row r="92" spans="2:12" s="1" customFormat="1" ht="6.95" customHeight="1">
      <c r="B92" s="31"/>
      <c r="I92" s="97"/>
      <c r="L92" s="31"/>
    </row>
    <row r="93" spans="2:12" s="1" customFormat="1" ht="12" customHeight="1">
      <c r="B93" s="31"/>
      <c r="C93" s="24" t="s">
        <v>22</v>
      </c>
      <c r="F93" s="15" t="str">
        <f>F12</f>
        <v xml:space="preserve"> </v>
      </c>
      <c r="I93" s="98" t="s">
        <v>24</v>
      </c>
      <c r="J93" s="47" t="str">
        <f>IF(J12="","",J12)</f>
        <v>10. 10. 2019</v>
      </c>
      <c r="L93" s="31"/>
    </row>
    <row r="94" spans="2:12" s="1" customFormat="1" ht="6.95" customHeight="1">
      <c r="B94" s="31"/>
      <c r="I94" s="97"/>
      <c r="L94" s="31"/>
    </row>
    <row r="95" spans="2:12" s="1" customFormat="1" ht="13.7" customHeight="1">
      <c r="B95" s="31"/>
      <c r="C95" s="24" t="s">
        <v>28</v>
      </c>
      <c r="F95" s="15" t="str">
        <f>E15</f>
        <v xml:space="preserve"> </v>
      </c>
      <c r="I95" s="98" t="s">
        <v>33</v>
      </c>
      <c r="J95" s="27" t="str">
        <f>E21</f>
        <v xml:space="preserve"> </v>
      </c>
      <c r="L95" s="31"/>
    </row>
    <row r="96" spans="2:12" s="1" customFormat="1" ht="13.7" customHeight="1">
      <c r="B96" s="31"/>
      <c r="C96" s="24" t="s">
        <v>31</v>
      </c>
      <c r="F96" s="15" t="str">
        <f>IF(E18="","",E18)</f>
        <v>Vyplň údaj</v>
      </c>
      <c r="I96" s="98" t="s">
        <v>35</v>
      </c>
      <c r="J96" s="27" t="str">
        <f>E24</f>
        <v xml:space="preserve"> </v>
      </c>
      <c r="L96" s="31"/>
    </row>
    <row r="97" spans="2:65" s="1" customFormat="1" ht="10.35" customHeight="1">
      <c r="B97" s="31"/>
      <c r="I97" s="97"/>
      <c r="L97" s="31"/>
    </row>
    <row r="98" spans="2:65" s="9" customFormat="1" ht="29.25" customHeight="1">
      <c r="B98" s="136"/>
      <c r="C98" s="137" t="s">
        <v>144</v>
      </c>
      <c r="D98" s="138" t="s">
        <v>58</v>
      </c>
      <c r="E98" s="138" t="s">
        <v>54</v>
      </c>
      <c r="F98" s="138" t="s">
        <v>55</v>
      </c>
      <c r="G98" s="138" t="s">
        <v>145</v>
      </c>
      <c r="H98" s="138" t="s">
        <v>146</v>
      </c>
      <c r="I98" s="139" t="s">
        <v>147</v>
      </c>
      <c r="J98" s="140" t="s">
        <v>128</v>
      </c>
      <c r="K98" s="141" t="s">
        <v>148</v>
      </c>
      <c r="L98" s="136"/>
      <c r="M98" s="54" t="s">
        <v>1</v>
      </c>
      <c r="N98" s="55" t="s">
        <v>43</v>
      </c>
      <c r="O98" s="55" t="s">
        <v>149</v>
      </c>
      <c r="P98" s="55" t="s">
        <v>150</v>
      </c>
      <c r="Q98" s="55" t="s">
        <v>151</v>
      </c>
      <c r="R98" s="55" t="s">
        <v>152</v>
      </c>
      <c r="S98" s="55" t="s">
        <v>153</v>
      </c>
      <c r="T98" s="56" t="s">
        <v>154</v>
      </c>
    </row>
    <row r="99" spans="2:65" s="1" customFormat="1" ht="22.9" customHeight="1">
      <c r="B99" s="31"/>
      <c r="C99" s="59" t="s">
        <v>155</v>
      </c>
      <c r="I99" s="97"/>
      <c r="J99" s="142">
        <f>BK99</f>
        <v>0</v>
      </c>
      <c r="L99" s="31"/>
      <c r="M99" s="57"/>
      <c r="N99" s="48"/>
      <c r="O99" s="48"/>
      <c r="P99" s="143">
        <f>P100+P107+P131</f>
        <v>0</v>
      </c>
      <c r="Q99" s="48"/>
      <c r="R99" s="143">
        <f>R100+R107+R131</f>
        <v>9.7840096400000007</v>
      </c>
      <c r="S99" s="48"/>
      <c r="T99" s="144">
        <f>T100+T107+T131</f>
        <v>0</v>
      </c>
      <c r="AT99" s="15" t="s">
        <v>72</v>
      </c>
      <c r="AU99" s="15" t="s">
        <v>130</v>
      </c>
      <c r="BK99" s="145">
        <f>BK100+BK107+BK131</f>
        <v>0</v>
      </c>
    </row>
    <row r="100" spans="2:65" s="10" customFormat="1" ht="25.9" customHeight="1">
      <c r="B100" s="146"/>
      <c r="D100" s="147" t="s">
        <v>72</v>
      </c>
      <c r="E100" s="148" t="s">
        <v>615</v>
      </c>
      <c r="F100" s="148" t="s">
        <v>616</v>
      </c>
      <c r="I100" s="149"/>
      <c r="J100" s="150">
        <f>BK100</f>
        <v>0</v>
      </c>
      <c r="L100" s="146"/>
      <c r="M100" s="151"/>
      <c r="N100" s="152"/>
      <c r="O100" s="152"/>
      <c r="P100" s="153">
        <f>P101+P104</f>
        <v>0</v>
      </c>
      <c r="Q100" s="152"/>
      <c r="R100" s="153">
        <f>R101+R104</f>
        <v>5.2822000000000008E-2</v>
      </c>
      <c r="S100" s="152"/>
      <c r="T100" s="154">
        <f>T101+T104</f>
        <v>0</v>
      </c>
      <c r="AR100" s="147" t="s">
        <v>82</v>
      </c>
      <c r="AT100" s="155" t="s">
        <v>72</v>
      </c>
      <c r="AU100" s="155" t="s">
        <v>73</v>
      </c>
      <c r="AY100" s="147" t="s">
        <v>158</v>
      </c>
      <c r="BK100" s="156">
        <f>BK101+BK104</f>
        <v>0</v>
      </c>
    </row>
    <row r="101" spans="2:65" s="10" customFormat="1" ht="22.9" customHeight="1">
      <c r="B101" s="146"/>
      <c r="D101" s="147" t="s">
        <v>72</v>
      </c>
      <c r="E101" s="157" t="s">
        <v>677</v>
      </c>
      <c r="F101" s="157" t="s">
        <v>678</v>
      </c>
      <c r="I101" s="149"/>
      <c r="J101" s="158">
        <f>BK101</f>
        <v>0</v>
      </c>
      <c r="L101" s="146"/>
      <c r="M101" s="151"/>
      <c r="N101" s="152"/>
      <c r="O101" s="152"/>
      <c r="P101" s="153">
        <f>SUM(P102:P103)</f>
        <v>0</v>
      </c>
      <c r="Q101" s="152"/>
      <c r="R101" s="153">
        <f>SUM(R102:R103)</f>
        <v>1.78E-2</v>
      </c>
      <c r="S101" s="152"/>
      <c r="T101" s="154">
        <f>SUM(T102:T103)</f>
        <v>0</v>
      </c>
      <c r="AR101" s="147" t="s">
        <v>82</v>
      </c>
      <c r="AT101" s="155" t="s">
        <v>72</v>
      </c>
      <c r="AU101" s="155" t="s">
        <v>21</v>
      </c>
      <c r="AY101" s="147" t="s">
        <v>158</v>
      </c>
      <c r="BK101" s="156">
        <f>SUM(BK102:BK103)</f>
        <v>0</v>
      </c>
    </row>
    <row r="102" spans="2:65" s="1" customFormat="1" ht="16.5" customHeight="1">
      <c r="B102" s="131"/>
      <c r="C102" s="159" t="s">
        <v>679</v>
      </c>
      <c r="D102" s="159" t="s">
        <v>161</v>
      </c>
      <c r="E102" s="160" t="s">
        <v>680</v>
      </c>
      <c r="F102" s="161" t="s">
        <v>681</v>
      </c>
      <c r="G102" s="162" t="s">
        <v>232</v>
      </c>
      <c r="H102" s="163">
        <v>1</v>
      </c>
      <c r="I102" s="164"/>
      <c r="J102" s="165">
        <f>ROUND(I102*H102,2)</f>
        <v>0</v>
      </c>
      <c r="K102" s="161" t="s">
        <v>171</v>
      </c>
      <c r="L102" s="31"/>
      <c r="M102" s="166" t="s">
        <v>1</v>
      </c>
      <c r="N102" s="167" t="s">
        <v>44</v>
      </c>
      <c r="O102" s="50"/>
      <c r="P102" s="168">
        <f>O102*H102</f>
        <v>0</v>
      </c>
      <c r="Q102" s="168">
        <v>0</v>
      </c>
      <c r="R102" s="168">
        <f>Q102*H102</f>
        <v>0</v>
      </c>
      <c r="S102" s="168">
        <v>0</v>
      </c>
      <c r="T102" s="169">
        <f>S102*H102</f>
        <v>0</v>
      </c>
      <c r="AR102" s="15" t="s">
        <v>257</v>
      </c>
      <c r="AT102" s="15" t="s">
        <v>161</v>
      </c>
      <c r="AU102" s="15" t="s">
        <v>82</v>
      </c>
      <c r="AY102" s="15" t="s">
        <v>158</v>
      </c>
      <c r="BE102" s="88">
        <f>IF(N102="základní",J102,0)</f>
        <v>0</v>
      </c>
      <c r="BF102" s="88">
        <f>IF(N102="snížená",J102,0)</f>
        <v>0</v>
      </c>
      <c r="BG102" s="88">
        <f>IF(N102="zákl. přenesená",J102,0)</f>
        <v>0</v>
      </c>
      <c r="BH102" s="88">
        <f>IF(N102="sníž. přenesená",J102,0)</f>
        <v>0</v>
      </c>
      <c r="BI102" s="88">
        <f>IF(N102="nulová",J102,0)</f>
        <v>0</v>
      </c>
      <c r="BJ102" s="15" t="s">
        <v>21</v>
      </c>
      <c r="BK102" s="88">
        <f>ROUND(I102*H102,2)</f>
        <v>0</v>
      </c>
      <c r="BL102" s="15" t="s">
        <v>257</v>
      </c>
      <c r="BM102" s="15" t="s">
        <v>682</v>
      </c>
    </row>
    <row r="103" spans="2:65" s="1" customFormat="1" ht="16.5" customHeight="1">
      <c r="B103" s="131"/>
      <c r="C103" s="191" t="s">
        <v>683</v>
      </c>
      <c r="D103" s="191" t="s">
        <v>286</v>
      </c>
      <c r="E103" s="192" t="s">
        <v>684</v>
      </c>
      <c r="F103" s="193" t="s">
        <v>685</v>
      </c>
      <c r="G103" s="194" t="s">
        <v>232</v>
      </c>
      <c r="H103" s="195">
        <v>1</v>
      </c>
      <c r="I103" s="196"/>
      <c r="J103" s="197">
        <f>ROUND(I103*H103,2)</f>
        <v>0</v>
      </c>
      <c r="K103" s="193" t="s">
        <v>171</v>
      </c>
      <c r="L103" s="198"/>
      <c r="M103" s="199" t="s">
        <v>1</v>
      </c>
      <c r="N103" s="200" t="s">
        <v>44</v>
      </c>
      <c r="O103" s="50"/>
      <c r="P103" s="168">
        <f>O103*H103</f>
        <v>0</v>
      </c>
      <c r="Q103" s="168">
        <v>1.78E-2</v>
      </c>
      <c r="R103" s="168">
        <f>Q103*H103</f>
        <v>1.78E-2</v>
      </c>
      <c r="S103" s="168">
        <v>0</v>
      </c>
      <c r="T103" s="169">
        <f>S103*H103</f>
        <v>0</v>
      </c>
      <c r="AR103" s="15" t="s">
        <v>686</v>
      </c>
      <c r="AT103" s="15" t="s">
        <v>286</v>
      </c>
      <c r="AU103" s="15" t="s">
        <v>82</v>
      </c>
      <c r="AY103" s="15" t="s">
        <v>158</v>
      </c>
      <c r="BE103" s="88">
        <f>IF(N103="základní",J103,0)</f>
        <v>0</v>
      </c>
      <c r="BF103" s="88">
        <f>IF(N103="snížená",J103,0)</f>
        <v>0</v>
      </c>
      <c r="BG103" s="88">
        <f>IF(N103="zákl. přenesená",J103,0)</f>
        <v>0</v>
      </c>
      <c r="BH103" s="88">
        <f>IF(N103="sníž. přenesená",J103,0)</f>
        <v>0</v>
      </c>
      <c r="BI103" s="88">
        <f>IF(N103="nulová",J103,0)</f>
        <v>0</v>
      </c>
      <c r="BJ103" s="15" t="s">
        <v>21</v>
      </c>
      <c r="BK103" s="88">
        <f>ROUND(I103*H103,2)</f>
        <v>0</v>
      </c>
      <c r="BL103" s="15" t="s">
        <v>257</v>
      </c>
      <c r="BM103" s="15" t="s">
        <v>687</v>
      </c>
    </row>
    <row r="104" spans="2:65" s="10" customFormat="1" ht="22.9" customHeight="1">
      <c r="B104" s="146"/>
      <c r="D104" s="147" t="s">
        <v>72</v>
      </c>
      <c r="E104" s="157" t="s">
        <v>688</v>
      </c>
      <c r="F104" s="157" t="s">
        <v>689</v>
      </c>
      <c r="I104" s="149"/>
      <c r="J104" s="158">
        <f>BK104</f>
        <v>0</v>
      </c>
      <c r="L104" s="146"/>
      <c r="M104" s="151"/>
      <c r="N104" s="152"/>
      <c r="O104" s="152"/>
      <c r="P104" s="153">
        <f>SUM(P105:P106)</f>
        <v>0</v>
      </c>
      <c r="Q104" s="152"/>
      <c r="R104" s="153">
        <f>SUM(R105:R106)</f>
        <v>3.5022000000000005E-2</v>
      </c>
      <c r="S104" s="152"/>
      <c r="T104" s="154">
        <f>SUM(T105:T106)</f>
        <v>0</v>
      </c>
      <c r="AR104" s="147" t="s">
        <v>82</v>
      </c>
      <c r="AT104" s="155" t="s">
        <v>72</v>
      </c>
      <c r="AU104" s="155" t="s">
        <v>21</v>
      </c>
      <c r="AY104" s="147" t="s">
        <v>158</v>
      </c>
      <c r="BK104" s="156">
        <f>SUM(BK105:BK106)</f>
        <v>0</v>
      </c>
    </row>
    <row r="105" spans="2:65" s="1" customFormat="1" ht="16.5" customHeight="1">
      <c r="B105" s="131"/>
      <c r="C105" s="159" t="s">
        <v>690</v>
      </c>
      <c r="D105" s="159" t="s">
        <v>161</v>
      </c>
      <c r="E105" s="160" t="s">
        <v>691</v>
      </c>
      <c r="F105" s="161" t="s">
        <v>692</v>
      </c>
      <c r="G105" s="162" t="s">
        <v>265</v>
      </c>
      <c r="H105" s="163">
        <v>39</v>
      </c>
      <c r="I105" s="164"/>
      <c r="J105" s="165">
        <f>ROUND(I105*H105,2)</f>
        <v>0</v>
      </c>
      <c r="K105" s="161" t="s">
        <v>171</v>
      </c>
      <c r="L105" s="31"/>
      <c r="M105" s="166" t="s">
        <v>1</v>
      </c>
      <c r="N105" s="167" t="s">
        <v>44</v>
      </c>
      <c r="O105" s="50"/>
      <c r="P105" s="168">
        <f>O105*H105</f>
        <v>0</v>
      </c>
      <c r="Q105" s="168">
        <v>0</v>
      </c>
      <c r="R105" s="168">
        <f>Q105*H105</f>
        <v>0</v>
      </c>
      <c r="S105" s="168">
        <v>0</v>
      </c>
      <c r="T105" s="169">
        <f>S105*H105</f>
        <v>0</v>
      </c>
      <c r="AR105" s="15" t="s">
        <v>257</v>
      </c>
      <c r="AT105" s="15" t="s">
        <v>161</v>
      </c>
      <c r="AU105" s="15" t="s">
        <v>82</v>
      </c>
      <c r="AY105" s="15" t="s">
        <v>158</v>
      </c>
      <c r="BE105" s="88">
        <f>IF(N105="základní",J105,0)</f>
        <v>0</v>
      </c>
      <c r="BF105" s="88">
        <f>IF(N105="snížená",J105,0)</f>
        <v>0</v>
      </c>
      <c r="BG105" s="88">
        <f>IF(N105="zákl. přenesená",J105,0)</f>
        <v>0</v>
      </c>
      <c r="BH105" s="88">
        <f>IF(N105="sníž. přenesená",J105,0)</f>
        <v>0</v>
      </c>
      <c r="BI105" s="88">
        <f>IF(N105="nulová",J105,0)</f>
        <v>0</v>
      </c>
      <c r="BJ105" s="15" t="s">
        <v>21</v>
      </c>
      <c r="BK105" s="88">
        <f>ROUND(I105*H105,2)</f>
        <v>0</v>
      </c>
      <c r="BL105" s="15" t="s">
        <v>257</v>
      </c>
      <c r="BM105" s="15" t="s">
        <v>693</v>
      </c>
    </row>
    <row r="106" spans="2:65" s="1" customFormat="1" ht="16.5" customHeight="1">
      <c r="B106" s="131"/>
      <c r="C106" s="191" t="s">
        <v>694</v>
      </c>
      <c r="D106" s="191" t="s">
        <v>286</v>
      </c>
      <c r="E106" s="192" t="s">
        <v>695</v>
      </c>
      <c r="F106" s="193" t="s">
        <v>696</v>
      </c>
      <c r="G106" s="194" t="s">
        <v>265</v>
      </c>
      <c r="H106" s="195">
        <v>39</v>
      </c>
      <c r="I106" s="196"/>
      <c r="J106" s="197">
        <f>ROUND(I106*H106,2)</f>
        <v>0</v>
      </c>
      <c r="K106" s="193" t="s">
        <v>171</v>
      </c>
      <c r="L106" s="198"/>
      <c r="M106" s="199" t="s">
        <v>1</v>
      </c>
      <c r="N106" s="200" t="s">
        <v>44</v>
      </c>
      <c r="O106" s="50"/>
      <c r="P106" s="168">
        <f>O106*H106</f>
        <v>0</v>
      </c>
      <c r="Q106" s="168">
        <v>8.9800000000000004E-4</v>
      </c>
      <c r="R106" s="168">
        <f>Q106*H106</f>
        <v>3.5022000000000005E-2</v>
      </c>
      <c r="S106" s="168">
        <v>0</v>
      </c>
      <c r="T106" s="169">
        <f>S106*H106</f>
        <v>0</v>
      </c>
      <c r="AR106" s="15" t="s">
        <v>686</v>
      </c>
      <c r="AT106" s="15" t="s">
        <v>286</v>
      </c>
      <c r="AU106" s="15" t="s">
        <v>82</v>
      </c>
      <c r="AY106" s="15" t="s">
        <v>158</v>
      </c>
      <c r="BE106" s="88">
        <f>IF(N106="základní",J106,0)</f>
        <v>0</v>
      </c>
      <c r="BF106" s="88">
        <f>IF(N106="snížená",J106,0)</f>
        <v>0</v>
      </c>
      <c r="BG106" s="88">
        <f>IF(N106="zákl. přenesená",J106,0)</f>
        <v>0</v>
      </c>
      <c r="BH106" s="88">
        <f>IF(N106="sníž. přenesená",J106,0)</f>
        <v>0</v>
      </c>
      <c r="BI106" s="88">
        <f>IF(N106="nulová",J106,0)</f>
        <v>0</v>
      </c>
      <c r="BJ106" s="15" t="s">
        <v>21</v>
      </c>
      <c r="BK106" s="88">
        <f>ROUND(I106*H106,2)</f>
        <v>0</v>
      </c>
      <c r="BL106" s="15" t="s">
        <v>257</v>
      </c>
      <c r="BM106" s="15" t="s">
        <v>697</v>
      </c>
    </row>
    <row r="107" spans="2:65" s="10" customFormat="1" ht="25.9" customHeight="1">
      <c r="B107" s="146"/>
      <c r="D107" s="147" t="s">
        <v>72</v>
      </c>
      <c r="E107" s="148" t="s">
        <v>286</v>
      </c>
      <c r="F107" s="148" t="s">
        <v>617</v>
      </c>
      <c r="I107" s="149"/>
      <c r="J107" s="150">
        <f>BK107</f>
        <v>0</v>
      </c>
      <c r="L107" s="146"/>
      <c r="M107" s="151"/>
      <c r="N107" s="152"/>
      <c r="O107" s="152"/>
      <c r="P107" s="153">
        <f>P108+P117</f>
        <v>0</v>
      </c>
      <c r="Q107" s="152"/>
      <c r="R107" s="153">
        <f>R108+R117</f>
        <v>9.7311876399999999</v>
      </c>
      <c r="S107" s="152"/>
      <c r="T107" s="154">
        <f>T108+T117</f>
        <v>0</v>
      </c>
      <c r="AR107" s="147" t="s">
        <v>323</v>
      </c>
      <c r="AT107" s="155" t="s">
        <v>72</v>
      </c>
      <c r="AU107" s="155" t="s">
        <v>73</v>
      </c>
      <c r="AY107" s="147" t="s">
        <v>158</v>
      </c>
      <c r="BK107" s="156">
        <f>BK108+BK117</f>
        <v>0</v>
      </c>
    </row>
    <row r="108" spans="2:65" s="10" customFormat="1" ht="22.9" customHeight="1">
      <c r="B108" s="146"/>
      <c r="D108" s="147" t="s">
        <v>72</v>
      </c>
      <c r="E108" s="157" t="s">
        <v>698</v>
      </c>
      <c r="F108" s="157" t="s">
        <v>699</v>
      </c>
      <c r="I108" s="149"/>
      <c r="J108" s="158">
        <f>BK108</f>
        <v>0</v>
      </c>
      <c r="L108" s="146"/>
      <c r="M108" s="151"/>
      <c r="N108" s="152"/>
      <c r="O108" s="152"/>
      <c r="P108" s="153">
        <f>SUM(P109:P116)</f>
        <v>0</v>
      </c>
      <c r="Q108" s="152"/>
      <c r="R108" s="153">
        <f>SUM(R109:R116)</f>
        <v>1.65488364</v>
      </c>
      <c r="S108" s="152"/>
      <c r="T108" s="154">
        <f>SUM(T109:T116)</f>
        <v>0</v>
      </c>
      <c r="AR108" s="147" t="s">
        <v>323</v>
      </c>
      <c r="AT108" s="155" t="s">
        <v>72</v>
      </c>
      <c r="AU108" s="155" t="s">
        <v>21</v>
      </c>
      <c r="AY108" s="147" t="s">
        <v>158</v>
      </c>
      <c r="BK108" s="156">
        <f>SUM(BK109:BK116)</f>
        <v>0</v>
      </c>
    </row>
    <row r="109" spans="2:65" s="1" customFormat="1" ht="16.5" customHeight="1">
      <c r="B109" s="131"/>
      <c r="C109" s="159" t="s">
        <v>700</v>
      </c>
      <c r="D109" s="159" t="s">
        <v>161</v>
      </c>
      <c r="E109" s="160" t="s">
        <v>701</v>
      </c>
      <c r="F109" s="161" t="s">
        <v>702</v>
      </c>
      <c r="G109" s="162" t="s">
        <v>265</v>
      </c>
      <c r="H109" s="163">
        <v>39</v>
      </c>
      <c r="I109" s="164"/>
      <c r="J109" s="165">
        <f>ROUND(I109*H109,2)</f>
        <v>0</v>
      </c>
      <c r="K109" s="161" t="s">
        <v>171</v>
      </c>
      <c r="L109" s="31"/>
      <c r="M109" s="166" t="s">
        <v>1</v>
      </c>
      <c r="N109" s="167" t="s">
        <v>44</v>
      </c>
      <c r="O109" s="50"/>
      <c r="P109" s="168">
        <f>O109*H109</f>
        <v>0</v>
      </c>
      <c r="Q109" s="168">
        <v>0</v>
      </c>
      <c r="R109" s="168">
        <f>Q109*H109</f>
        <v>0</v>
      </c>
      <c r="S109" s="168">
        <v>0</v>
      </c>
      <c r="T109" s="169">
        <f>S109*H109</f>
        <v>0</v>
      </c>
      <c r="AR109" s="15" t="s">
        <v>371</v>
      </c>
      <c r="AT109" s="15" t="s">
        <v>161</v>
      </c>
      <c r="AU109" s="15" t="s">
        <v>82</v>
      </c>
      <c r="AY109" s="15" t="s">
        <v>158</v>
      </c>
      <c r="BE109" s="88">
        <f>IF(N109="základní",J109,0)</f>
        <v>0</v>
      </c>
      <c r="BF109" s="88">
        <f>IF(N109="snížená",J109,0)</f>
        <v>0</v>
      </c>
      <c r="BG109" s="88">
        <f>IF(N109="zákl. přenesená",J109,0)</f>
        <v>0</v>
      </c>
      <c r="BH109" s="88">
        <f>IF(N109="sníž. přenesená",J109,0)</f>
        <v>0</v>
      </c>
      <c r="BI109" s="88">
        <f>IF(N109="nulová",J109,0)</f>
        <v>0</v>
      </c>
      <c r="BJ109" s="15" t="s">
        <v>21</v>
      </c>
      <c r="BK109" s="88">
        <f>ROUND(I109*H109,2)</f>
        <v>0</v>
      </c>
      <c r="BL109" s="15" t="s">
        <v>371</v>
      </c>
      <c r="BM109" s="15" t="s">
        <v>703</v>
      </c>
    </row>
    <row r="110" spans="2:65" s="1" customFormat="1" ht="16.5" customHeight="1">
      <c r="B110" s="131"/>
      <c r="C110" s="191" t="s">
        <v>445</v>
      </c>
      <c r="D110" s="191" t="s">
        <v>286</v>
      </c>
      <c r="E110" s="192" t="s">
        <v>704</v>
      </c>
      <c r="F110" s="193" t="s">
        <v>705</v>
      </c>
      <c r="G110" s="194" t="s">
        <v>265</v>
      </c>
      <c r="H110" s="195">
        <v>39</v>
      </c>
      <c r="I110" s="196"/>
      <c r="J110" s="197">
        <f>ROUND(I110*H110,2)</f>
        <v>0</v>
      </c>
      <c r="K110" s="193" t="s">
        <v>171</v>
      </c>
      <c r="L110" s="198"/>
      <c r="M110" s="199" t="s">
        <v>1</v>
      </c>
      <c r="N110" s="200" t="s">
        <v>44</v>
      </c>
      <c r="O110" s="50"/>
      <c r="P110" s="168">
        <f>O110*H110</f>
        <v>0</v>
      </c>
      <c r="Q110" s="168">
        <v>3.5E-4</v>
      </c>
      <c r="R110" s="168">
        <f>Q110*H110</f>
        <v>1.3650000000000001E-2</v>
      </c>
      <c r="S110" s="168">
        <v>0</v>
      </c>
      <c r="T110" s="169">
        <f>S110*H110</f>
        <v>0</v>
      </c>
      <c r="AR110" s="15" t="s">
        <v>706</v>
      </c>
      <c r="AT110" s="15" t="s">
        <v>286</v>
      </c>
      <c r="AU110" s="15" t="s">
        <v>82</v>
      </c>
      <c r="AY110" s="15" t="s">
        <v>158</v>
      </c>
      <c r="BE110" s="88">
        <f>IF(N110="základní",J110,0)</f>
        <v>0</v>
      </c>
      <c r="BF110" s="88">
        <f>IF(N110="snížená",J110,0)</f>
        <v>0</v>
      </c>
      <c r="BG110" s="88">
        <f>IF(N110="zákl. přenesená",J110,0)</f>
        <v>0</v>
      </c>
      <c r="BH110" s="88">
        <f>IF(N110="sníž. přenesená",J110,0)</f>
        <v>0</v>
      </c>
      <c r="BI110" s="88">
        <f>IF(N110="nulová",J110,0)</f>
        <v>0</v>
      </c>
      <c r="BJ110" s="15" t="s">
        <v>21</v>
      </c>
      <c r="BK110" s="88">
        <f>ROUND(I110*H110,2)</f>
        <v>0</v>
      </c>
      <c r="BL110" s="15" t="s">
        <v>706</v>
      </c>
      <c r="BM110" s="15" t="s">
        <v>707</v>
      </c>
    </row>
    <row r="111" spans="2:65" s="1" customFormat="1" ht="16.5" customHeight="1">
      <c r="B111" s="131"/>
      <c r="C111" s="191" t="s">
        <v>708</v>
      </c>
      <c r="D111" s="191" t="s">
        <v>286</v>
      </c>
      <c r="E111" s="192" t="s">
        <v>709</v>
      </c>
      <c r="F111" s="193" t="s">
        <v>710</v>
      </c>
      <c r="G111" s="194" t="s">
        <v>265</v>
      </c>
      <c r="H111" s="195">
        <v>39</v>
      </c>
      <c r="I111" s="196"/>
      <c r="J111" s="197">
        <f>ROUND(I111*H111,2)</f>
        <v>0</v>
      </c>
      <c r="K111" s="193" t="s">
        <v>171</v>
      </c>
      <c r="L111" s="198"/>
      <c r="M111" s="199" t="s">
        <v>1</v>
      </c>
      <c r="N111" s="200" t="s">
        <v>44</v>
      </c>
      <c r="O111" s="50"/>
      <c r="P111" s="168">
        <f>O111*H111</f>
        <v>0</v>
      </c>
      <c r="Q111" s="168">
        <v>6.8999999999999997E-4</v>
      </c>
      <c r="R111" s="168">
        <f>Q111*H111</f>
        <v>2.691E-2</v>
      </c>
      <c r="S111" s="168">
        <v>0</v>
      </c>
      <c r="T111" s="169">
        <f>S111*H111</f>
        <v>0</v>
      </c>
      <c r="AR111" s="15" t="s">
        <v>706</v>
      </c>
      <c r="AT111" s="15" t="s">
        <v>286</v>
      </c>
      <c r="AU111" s="15" t="s">
        <v>82</v>
      </c>
      <c r="AY111" s="15" t="s">
        <v>158</v>
      </c>
      <c r="BE111" s="88">
        <f>IF(N111="základní",J111,0)</f>
        <v>0</v>
      </c>
      <c r="BF111" s="88">
        <f>IF(N111="snížená",J111,0)</f>
        <v>0</v>
      </c>
      <c r="BG111" s="88">
        <f>IF(N111="zákl. přenesená",J111,0)</f>
        <v>0</v>
      </c>
      <c r="BH111" s="88">
        <f>IF(N111="sníž. přenesená",J111,0)</f>
        <v>0</v>
      </c>
      <c r="BI111" s="88">
        <f>IF(N111="nulová",J111,0)</f>
        <v>0</v>
      </c>
      <c r="BJ111" s="15" t="s">
        <v>21</v>
      </c>
      <c r="BK111" s="88">
        <f>ROUND(I111*H111,2)</f>
        <v>0</v>
      </c>
      <c r="BL111" s="15" t="s">
        <v>706</v>
      </c>
      <c r="BM111" s="15" t="s">
        <v>711</v>
      </c>
    </row>
    <row r="112" spans="2:65" s="1" customFormat="1" ht="16.5" customHeight="1">
      <c r="B112" s="131"/>
      <c r="C112" s="159" t="s">
        <v>440</v>
      </c>
      <c r="D112" s="159" t="s">
        <v>161</v>
      </c>
      <c r="E112" s="160" t="s">
        <v>712</v>
      </c>
      <c r="F112" s="161" t="s">
        <v>713</v>
      </c>
      <c r="G112" s="162" t="s">
        <v>232</v>
      </c>
      <c r="H112" s="163">
        <v>4.9000000000000002E-2</v>
      </c>
      <c r="I112" s="164"/>
      <c r="J112" s="165">
        <f>ROUND(I112*H112,2)</f>
        <v>0</v>
      </c>
      <c r="K112" s="161" t="s">
        <v>171</v>
      </c>
      <c r="L112" s="31"/>
      <c r="M112" s="166" t="s">
        <v>1</v>
      </c>
      <c r="N112" s="167" t="s">
        <v>44</v>
      </c>
      <c r="O112" s="50"/>
      <c r="P112" s="168">
        <f>O112*H112</f>
        <v>0</v>
      </c>
      <c r="Q112" s="168">
        <v>0.39435999999999999</v>
      </c>
      <c r="R112" s="168">
        <f>Q112*H112</f>
        <v>1.932364E-2</v>
      </c>
      <c r="S112" s="168">
        <v>0</v>
      </c>
      <c r="T112" s="169">
        <f>S112*H112</f>
        <v>0</v>
      </c>
      <c r="AR112" s="15" t="s">
        <v>371</v>
      </c>
      <c r="AT112" s="15" t="s">
        <v>161</v>
      </c>
      <c r="AU112" s="15" t="s">
        <v>82</v>
      </c>
      <c r="AY112" s="15" t="s">
        <v>158</v>
      </c>
      <c r="BE112" s="88">
        <f>IF(N112="základní",J112,0)</f>
        <v>0</v>
      </c>
      <c r="BF112" s="88">
        <f>IF(N112="snížená",J112,0)</f>
        <v>0</v>
      </c>
      <c r="BG112" s="88">
        <f>IF(N112="zákl. přenesená",J112,0)</f>
        <v>0</v>
      </c>
      <c r="BH112" s="88">
        <f>IF(N112="sníž. přenesená",J112,0)</f>
        <v>0</v>
      </c>
      <c r="BI112" s="88">
        <f>IF(N112="nulová",J112,0)</f>
        <v>0</v>
      </c>
      <c r="BJ112" s="15" t="s">
        <v>21</v>
      </c>
      <c r="BK112" s="88">
        <f>ROUND(I112*H112,2)</f>
        <v>0</v>
      </c>
      <c r="BL112" s="15" t="s">
        <v>371</v>
      </c>
      <c r="BM112" s="15" t="s">
        <v>714</v>
      </c>
    </row>
    <row r="113" spans="2:65" s="11" customFormat="1" ht="11.25">
      <c r="B113" s="170"/>
      <c r="D113" s="171" t="s">
        <v>173</v>
      </c>
      <c r="E113" s="172" t="s">
        <v>1</v>
      </c>
      <c r="F113" s="173" t="s">
        <v>715</v>
      </c>
      <c r="H113" s="174">
        <v>4.9000000000000002E-2</v>
      </c>
      <c r="I113" s="175"/>
      <c r="L113" s="170"/>
      <c r="M113" s="176"/>
      <c r="N113" s="177"/>
      <c r="O113" s="177"/>
      <c r="P113" s="177"/>
      <c r="Q113" s="177"/>
      <c r="R113" s="177"/>
      <c r="S113" s="177"/>
      <c r="T113" s="178"/>
      <c r="AT113" s="172" t="s">
        <v>173</v>
      </c>
      <c r="AU113" s="172" t="s">
        <v>82</v>
      </c>
      <c r="AV113" s="11" t="s">
        <v>82</v>
      </c>
      <c r="AW113" s="11" t="s">
        <v>34</v>
      </c>
      <c r="AX113" s="11" t="s">
        <v>21</v>
      </c>
      <c r="AY113" s="172" t="s">
        <v>158</v>
      </c>
    </row>
    <row r="114" spans="2:65" s="1" customFormat="1" ht="16.5" customHeight="1">
      <c r="B114" s="131"/>
      <c r="C114" s="159" t="s">
        <v>200</v>
      </c>
      <c r="D114" s="159" t="s">
        <v>161</v>
      </c>
      <c r="E114" s="160" t="s">
        <v>716</v>
      </c>
      <c r="F114" s="161" t="s">
        <v>717</v>
      </c>
      <c r="G114" s="162" t="s">
        <v>265</v>
      </c>
      <c r="H114" s="163">
        <v>39</v>
      </c>
      <c r="I114" s="164"/>
      <c r="J114" s="165">
        <f>ROUND(I114*H114,2)</f>
        <v>0</v>
      </c>
      <c r="K114" s="161" t="s">
        <v>171</v>
      </c>
      <c r="L114" s="31"/>
      <c r="M114" s="166" t="s">
        <v>1</v>
      </c>
      <c r="N114" s="167" t="s">
        <v>44</v>
      </c>
      <c r="O114" s="50"/>
      <c r="P114" s="168">
        <f>O114*H114</f>
        <v>0</v>
      </c>
      <c r="Q114" s="168">
        <v>0</v>
      </c>
      <c r="R114" s="168">
        <f>Q114*H114</f>
        <v>0</v>
      </c>
      <c r="S114" s="168">
        <v>0</v>
      </c>
      <c r="T114" s="169">
        <f>S114*H114</f>
        <v>0</v>
      </c>
      <c r="AR114" s="15" t="s">
        <v>371</v>
      </c>
      <c r="AT114" s="15" t="s">
        <v>161</v>
      </c>
      <c r="AU114" s="15" t="s">
        <v>82</v>
      </c>
      <c r="AY114" s="15" t="s">
        <v>158</v>
      </c>
      <c r="BE114" s="88">
        <f>IF(N114="základní",J114,0)</f>
        <v>0</v>
      </c>
      <c r="BF114" s="88">
        <f>IF(N114="snížená",J114,0)</f>
        <v>0</v>
      </c>
      <c r="BG114" s="88">
        <f>IF(N114="zákl. přenesená",J114,0)</f>
        <v>0</v>
      </c>
      <c r="BH114" s="88">
        <f>IF(N114="sníž. přenesená",J114,0)</f>
        <v>0</v>
      </c>
      <c r="BI114" s="88">
        <f>IF(N114="nulová",J114,0)</f>
        <v>0</v>
      </c>
      <c r="BJ114" s="15" t="s">
        <v>21</v>
      </c>
      <c r="BK114" s="88">
        <f>ROUND(I114*H114,2)</f>
        <v>0</v>
      </c>
      <c r="BL114" s="15" t="s">
        <v>371</v>
      </c>
      <c r="BM114" s="15" t="s">
        <v>718</v>
      </c>
    </row>
    <row r="115" spans="2:65" s="1" customFormat="1" ht="16.5" customHeight="1">
      <c r="B115" s="131"/>
      <c r="C115" s="191" t="s">
        <v>7</v>
      </c>
      <c r="D115" s="191" t="s">
        <v>286</v>
      </c>
      <c r="E115" s="192" t="s">
        <v>719</v>
      </c>
      <c r="F115" s="193" t="s">
        <v>720</v>
      </c>
      <c r="G115" s="194" t="s">
        <v>643</v>
      </c>
      <c r="H115" s="195">
        <v>55</v>
      </c>
      <c r="I115" s="196"/>
      <c r="J115" s="197">
        <f>ROUND(I115*H115,2)</f>
        <v>0</v>
      </c>
      <c r="K115" s="193" t="s">
        <v>1</v>
      </c>
      <c r="L115" s="198"/>
      <c r="M115" s="199" t="s">
        <v>1</v>
      </c>
      <c r="N115" s="200" t="s">
        <v>44</v>
      </c>
      <c r="O115" s="50"/>
      <c r="P115" s="168">
        <f>O115*H115</f>
        <v>0</v>
      </c>
      <c r="Q115" s="168">
        <v>1E-3</v>
      </c>
      <c r="R115" s="168">
        <f>Q115*H115</f>
        <v>5.5E-2</v>
      </c>
      <c r="S115" s="168">
        <v>0</v>
      </c>
      <c r="T115" s="169">
        <f>S115*H115</f>
        <v>0</v>
      </c>
      <c r="AR115" s="15" t="s">
        <v>706</v>
      </c>
      <c r="AT115" s="15" t="s">
        <v>286</v>
      </c>
      <c r="AU115" s="15" t="s">
        <v>82</v>
      </c>
      <c r="AY115" s="15" t="s">
        <v>158</v>
      </c>
      <c r="BE115" s="88">
        <f>IF(N115="základní",J115,0)</f>
        <v>0</v>
      </c>
      <c r="BF115" s="88">
        <f>IF(N115="snížená",J115,0)</f>
        <v>0</v>
      </c>
      <c r="BG115" s="88">
        <f>IF(N115="zákl. přenesená",J115,0)</f>
        <v>0</v>
      </c>
      <c r="BH115" s="88">
        <f>IF(N115="sníž. přenesená",J115,0)</f>
        <v>0</v>
      </c>
      <c r="BI115" s="88">
        <f>IF(N115="nulová",J115,0)</f>
        <v>0</v>
      </c>
      <c r="BJ115" s="15" t="s">
        <v>21</v>
      </c>
      <c r="BK115" s="88">
        <f>ROUND(I115*H115,2)</f>
        <v>0</v>
      </c>
      <c r="BL115" s="15" t="s">
        <v>706</v>
      </c>
      <c r="BM115" s="15" t="s">
        <v>721</v>
      </c>
    </row>
    <row r="116" spans="2:65" s="1" customFormat="1" ht="16.5" customHeight="1">
      <c r="B116" s="131"/>
      <c r="C116" s="191" t="s">
        <v>589</v>
      </c>
      <c r="D116" s="191" t="s">
        <v>286</v>
      </c>
      <c r="E116" s="192" t="s">
        <v>722</v>
      </c>
      <c r="F116" s="193" t="s">
        <v>723</v>
      </c>
      <c r="G116" s="194" t="s">
        <v>232</v>
      </c>
      <c r="H116" s="195">
        <v>1</v>
      </c>
      <c r="I116" s="196"/>
      <c r="J116" s="197">
        <f>ROUND(I116*H116,2)</f>
        <v>0</v>
      </c>
      <c r="K116" s="193" t="s">
        <v>1</v>
      </c>
      <c r="L116" s="198"/>
      <c r="M116" s="199" t="s">
        <v>1</v>
      </c>
      <c r="N116" s="200" t="s">
        <v>44</v>
      </c>
      <c r="O116" s="50"/>
      <c r="P116" s="168">
        <f>O116*H116</f>
        <v>0</v>
      </c>
      <c r="Q116" s="168">
        <v>1.54</v>
      </c>
      <c r="R116" s="168">
        <f>Q116*H116</f>
        <v>1.54</v>
      </c>
      <c r="S116" s="168">
        <v>0</v>
      </c>
      <c r="T116" s="169">
        <f>S116*H116</f>
        <v>0</v>
      </c>
      <c r="AR116" s="15" t="s">
        <v>706</v>
      </c>
      <c r="AT116" s="15" t="s">
        <v>286</v>
      </c>
      <c r="AU116" s="15" t="s">
        <v>82</v>
      </c>
      <c r="AY116" s="15" t="s">
        <v>158</v>
      </c>
      <c r="BE116" s="88">
        <f>IF(N116="základní",J116,0)</f>
        <v>0</v>
      </c>
      <c r="BF116" s="88">
        <f>IF(N116="snížená",J116,0)</f>
        <v>0</v>
      </c>
      <c r="BG116" s="88">
        <f>IF(N116="zákl. přenesená",J116,0)</f>
        <v>0</v>
      </c>
      <c r="BH116" s="88">
        <f>IF(N116="sníž. přenesená",J116,0)</f>
        <v>0</v>
      </c>
      <c r="BI116" s="88">
        <f>IF(N116="nulová",J116,0)</f>
        <v>0</v>
      </c>
      <c r="BJ116" s="15" t="s">
        <v>21</v>
      </c>
      <c r="BK116" s="88">
        <f>ROUND(I116*H116,2)</f>
        <v>0</v>
      </c>
      <c r="BL116" s="15" t="s">
        <v>706</v>
      </c>
      <c r="BM116" s="15" t="s">
        <v>724</v>
      </c>
    </row>
    <row r="117" spans="2:65" s="10" customFormat="1" ht="22.9" customHeight="1">
      <c r="B117" s="146"/>
      <c r="D117" s="147" t="s">
        <v>72</v>
      </c>
      <c r="E117" s="157" t="s">
        <v>725</v>
      </c>
      <c r="F117" s="157" t="s">
        <v>726</v>
      </c>
      <c r="I117" s="149"/>
      <c r="J117" s="158">
        <f>BK117</f>
        <v>0</v>
      </c>
      <c r="L117" s="146"/>
      <c r="M117" s="151"/>
      <c r="N117" s="152"/>
      <c r="O117" s="152"/>
      <c r="P117" s="153">
        <f>SUM(P118:P130)</f>
        <v>0</v>
      </c>
      <c r="Q117" s="152"/>
      <c r="R117" s="153">
        <f>SUM(R118:R130)</f>
        <v>8.0763040000000004</v>
      </c>
      <c r="S117" s="152"/>
      <c r="T117" s="154">
        <f>SUM(T118:T130)</f>
        <v>0</v>
      </c>
      <c r="AR117" s="147" t="s">
        <v>323</v>
      </c>
      <c r="AT117" s="155" t="s">
        <v>72</v>
      </c>
      <c r="AU117" s="155" t="s">
        <v>21</v>
      </c>
      <c r="AY117" s="147" t="s">
        <v>158</v>
      </c>
      <c r="BK117" s="156">
        <f>SUM(BK118:BK130)</f>
        <v>0</v>
      </c>
    </row>
    <row r="118" spans="2:65" s="1" customFormat="1" ht="16.5" customHeight="1">
      <c r="B118" s="131"/>
      <c r="C118" s="159" t="s">
        <v>82</v>
      </c>
      <c r="D118" s="159" t="s">
        <v>161</v>
      </c>
      <c r="E118" s="160" t="s">
        <v>727</v>
      </c>
      <c r="F118" s="161" t="s">
        <v>728</v>
      </c>
      <c r="G118" s="162" t="s">
        <v>622</v>
      </c>
      <c r="H118" s="163">
        <v>3.9E-2</v>
      </c>
      <c r="I118" s="164"/>
      <c r="J118" s="165">
        <f>ROUND(I118*H118,2)</f>
        <v>0</v>
      </c>
      <c r="K118" s="161" t="s">
        <v>171</v>
      </c>
      <c r="L118" s="31"/>
      <c r="M118" s="166" t="s">
        <v>1</v>
      </c>
      <c r="N118" s="167" t="s">
        <v>44</v>
      </c>
      <c r="O118" s="50"/>
      <c r="P118" s="168">
        <f>O118*H118</f>
        <v>0</v>
      </c>
      <c r="Q118" s="168">
        <v>0</v>
      </c>
      <c r="R118" s="168">
        <f>Q118*H118</f>
        <v>0</v>
      </c>
      <c r="S118" s="168">
        <v>0</v>
      </c>
      <c r="T118" s="169">
        <f>S118*H118</f>
        <v>0</v>
      </c>
      <c r="AR118" s="15" t="s">
        <v>371</v>
      </c>
      <c r="AT118" s="15" t="s">
        <v>161</v>
      </c>
      <c r="AU118" s="15" t="s">
        <v>82</v>
      </c>
      <c r="AY118" s="15" t="s">
        <v>158</v>
      </c>
      <c r="BE118" s="88">
        <f>IF(N118="základní",J118,0)</f>
        <v>0</v>
      </c>
      <c r="BF118" s="88">
        <f>IF(N118="snížená",J118,0)</f>
        <v>0</v>
      </c>
      <c r="BG118" s="88">
        <f>IF(N118="zákl. přenesená",J118,0)</f>
        <v>0</v>
      </c>
      <c r="BH118" s="88">
        <f>IF(N118="sníž. přenesená",J118,0)</f>
        <v>0</v>
      </c>
      <c r="BI118" s="88">
        <f>IF(N118="nulová",J118,0)</f>
        <v>0</v>
      </c>
      <c r="BJ118" s="15" t="s">
        <v>21</v>
      </c>
      <c r="BK118" s="88">
        <f>ROUND(I118*H118,2)</f>
        <v>0</v>
      </c>
      <c r="BL118" s="15" t="s">
        <v>371</v>
      </c>
      <c r="BM118" s="15" t="s">
        <v>729</v>
      </c>
    </row>
    <row r="119" spans="2:65" s="11" customFormat="1" ht="11.25">
      <c r="B119" s="170"/>
      <c r="D119" s="171" t="s">
        <v>173</v>
      </c>
      <c r="E119" s="172" t="s">
        <v>1</v>
      </c>
      <c r="F119" s="173" t="s">
        <v>730</v>
      </c>
      <c r="H119" s="174">
        <v>3.9E-2</v>
      </c>
      <c r="I119" s="175"/>
      <c r="L119" s="170"/>
      <c r="M119" s="176"/>
      <c r="N119" s="177"/>
      <c r="O119" s="177"/>
      <c r="P119" s="177"/>
      <c r="Q119" s="177"/>
      <c r="R119" s="177"/>
      <c r="S119" s="177"/>
      <c r="T119" s="178"/>
      <c r="AT119" s="172" t="s">
        <v>173</v>
      </c>
      <c r="AU119" s="172" t="s">
        <v>82</v>
      </c>
      <c r="AV119" s="11" t="s">
        <v>82</v>
      </c>
      <c r="AW119" s="11" t="s">
        <v>34</v>
      </c>
      <c r="AX119" s="11" t="s">
        <v>21</v>
      </c>
      <c r="AY119" s="172" t="s">
        <v>158</v>
      </c>
    </row>
    <row r="120" spans="2:65" s="1" customFormat="1" ht="16.5" customHeight="1">
      <c r="B120" s="131"/>
      <c r="C120" s="159" t="s">
        <v>293</v>
      </c>
      <c r="D120" s="159" t="s">
        <v>161</v>
      </c>
      <c r="E120" s="160" t="s">
        <v>731</v>
      </c>
      <c r="F120" s="161" t="s">
        <v>732</v>
      </c>
      <c r="G120" s="162" t="s">
        <v>265</v>
      </c>
      <c r="H120" s="163">
        <v>23.4</v>
      </c>
      <c r="I120" s="164"/>
      <c r="J120" s="165">
        <f>ROUND(I120*H120,2)</f>
        <v>0</v>
      </c>
      <c r="K120" s="161" t="s">
        <v>171</v>
      </c>
      <c r="L120" s="31"/>
      <c r="M120" s="166" t="s">
        <v>1</v>
      </c>
      <c r="N120" s="167" t="s">
        <v>44</v>
      </c>
      <c r="O120" s="50"/>
      <c r="P120" s="168">
        <f>O120*H120</f>
        <v>0</v>
      </c>
      <c r="Q120" s="168">
        <v>0</v>
      </c>
      <c r="R120" s="168">
        <f>Q120*H120</f>
        <v>0</v>
      </c>
      <c r="S120" s="168">
        <v>0</v>
      </c>
      <c r="T120" s="169">
        <f>S120*H120</f>
        <v>0</v>
      </c>
      <c r="AR120" s="15" t="s">
        <v>371</v>
      </c>
      <c r="AT120" s="15" t="s">
        <v>161</v>
      </c>
      <c r="AU120" s="15" t="s">
        <v>82</v>
      </c>
      <c r="AY120" s="15" t="s">
        <v>158</v>
      </c>
      <c r="BE120" s="88">
        <f>IF(N120="základní",J120,0)</f>
        <v>0</v>
      </c>
      <c r="BF120" s="88">
        <f>IF(N120="snížená",J120,0)</f>
        <v>0</v>
      </c>
      <c r="BG120" s="88">
        <f>IF(N120="zákl. přenesená",J120,0)</f>
        <v>0</v>
      </c>
      <c r="BH120" s="88">
        <f>IF(N120="sníž. přenesená",J120,0)</f>
        <v>0</v>
      </c>
      <c r="BI120" s="88">
        <f>IF(N120="nulová",J120,0)</f>
        <v>0</v>
      </c>
      <c r="BJ120" s="15" t="s">
        <v>21</v>
      </c>
      <c r="BK120" s="88">
        <f>ROUND(I120*H120,2)</f>
        <v>0</v>
      </c>
      <c r="BL120" s="15" t="s">
        <v>371</v>
      </c>
      <c r="BM120" s="15" t="s">
        <v>733</v>
      </c>
    </row>
    <row r="121" spans="2:65" s="11" customFormat="1" ht="11.25">
      <c r="B121" s="170"/>
      <c r="D121" s="171" t="s">
        <v>173</v>
      </c>
      <c r="E121" s="172" t="s">
        <v>1</v>
      </c>
      <c r="F121" s="173" t="s">
        <v>734</v>
      </c>
      <c r="H121" s="174">
        <v>23.4</v>
      </c>
      <c r="I121" s="175"/>
      <c r="L121" s="170"/>
      <c r="M121" s="176"/>
      <c r="N121" s="177"/>
      <c r="O121" s="177"/>
      <c r="P121" s="177"/>
      <c r="Q121" s="177"/>
      <c r="R121" s="177"/>
      <c r="S121" s="177"/>
      <c r="T121" s="178"/>
      <c r="AT121" s="172" t="s">
        <v>173</v>
      </c>
      <c r="AU121" s="172" t="s">
        <v>82</v>
      </c>
      <c r="AV121" s="11" t="s">
        <v>82</v>
      </c>
      <c r="AW121" s="11" t="s">
        <v>34</v>
      </c>
      <c r="AX121" s="11" t="s">
        <v>21</v>
      </c>
      <c r="AY121" s="172" t="s">
        <v>158</v>
      </c>
    </row>
    <row r="122" spans="2:65" s="1" customFormat="1" ht="16.5" customHeight="1">
      <c r="B122" s="131"/>
      <c r="C122" s="159" t="s">
        <v>289</v>
      </c>
      <c r="D122" s="159" t="s">
        <v>161</v>
      </c>
      <c r="E122" s="160" t="s">
        <v>735</v>
      </c>
      <c r="F122" s="161" t="s">
        <v>736</v>
      </c>
      <c r="G122" s="162" t="s">
        <v>164</v>
      </c>
      <c r="H122" s="163">
        <v>93.6</v>
      </c>
      <c r="I122" s="164"/>
      <c r="J122" s="165">
        <f>ROUND(I122*H122,2)</f>
        <v>0</v>
      </c>
      <c r="K122" s="161" t="s">
        <v>171</v>
      </c>
      <c r="L122" s="31"/>
      <c r="M122" s="166" t="s">
        <v>1</v>
      </c>
      <c r="N122" s="167" t="s">
        <v>44</v>
      </c>
      <c r="O122" s="50"/>
      <c r="P122" s="168">
        <f>O122*H122</f>
        <v>0</v>
      </c>
      <c r="Q122" s="168">
        <v>8.4000000000000003E-4</v>
      </c>
      <c r="R122" s="168">
        <f>Q122*H122</f>
        <v>7.8623999999999999E-2</v>
      </c>
      <c r="S122" s="168">
        <v>0</v>
      </c>
      <c r="T122" s="169">
        <f>S122*H122</f>
        <v>0</v>
      </c>
      <c r="AR122" s="15" t="s">
        <v>371</v>
      </c>
      <c r="AT122" s="15" t="s">
        <v>161</v>
      </c>
      <c r="AU122" s="15" t="s">
        <v>82</v>
      </c>
      <c r="AY122" s="15" t="s">
        <v>158</v>
      </c>
      <c r="BE122" s="88">
        <f>IF(N122="základní",J122,0)</f>
        <v>0</v>
      </c>
      <c r="BF122" s="88">
        <f>IF(N122="snížená",J122,0)</f>
        <v>0</v>
      </c>
      <c r="BG122" s="88">
        <f>IF(N122="zákl. přenesená",J122,0)</f>
        <v>0</v>
      </c>
      <c r="BH122" s="88">
        <f>IF(N122="sníž. přenesená",J122,0)</f>
        <v>0</v>
      </c>
      <c r="BI122" s="88">
        <f>IF(N122="nulová",J122,0)</f>
        <v>0</v>
      </c>
      <c r="BJ122" s="15" t="s">
        <v>21</v>
      </c>
      <c r="BK122" s="88">
        <f>ROUND(I122*H122,2)</f>
        <v>0</v>
      </c>
      <c r="BL122" s="15" t="s">
        <v>371</v>
      </c>
      <c r="BM122" s="15" t="s">
        <v>737</v>
      </c>
    </row>
    <row r="123" spans="2:65" s="11" customFormat="1" ht="11.25">
      <c r="B123" s="170"/>
      <c r="D123" s="171" t="s">
        <v>173</v>
      </c>
      <c r="E123" s="172" t="s">
        <v>1</v>
      </c>
      <c r="F123" s="173" t="s">
        <v>738</v>
      </c>
      <c r="H123" s="174">
        <v>93.6</v>
      </c>
      <c r="I123" s="175"/>
      <c r="L123" s="170"/>
      <c r="M123" s="176"/>
      <c r="N123" s="177"/>
      <c r="O123" s="177"/>
      <c r="P123" s="177"/>
      <c r="Q123" s="177"/>
      <c r="R123" s="177"/>
      <c r="S123" s="177"/>
      <c r="T123" s="178"/>
      <c r="AT123" s="172" t="s">
        <v>173</v>
      </c>
      <c r="AU123" s="172" t="s">
        <v>82</v>
      </c>
      <c r="AV123" s="11" t="s">
        <v>82</v>
      </c>
      <c r="AW123" s="11" t="s">
        <v>34</v>
      </c>
      <c r="AX123" s="11" t="s">
        <v>21</v>
      </c>
      <c r="AY123" s="172" t="s">
        <v>158</v>
      </c>
    </row>
    <row r="124" spans="2:65" s="1" customFormat="1" ht="16.5" customHeight="1">
      <c r="B124" s="131"/>
      <c r="C124" s="159" t="s">
        <v>160</v>
      </c>
      <c r="D124" s="159" t="s">
        <v>161</v>
      </c>
      <c r="E124" s="160" t="s">
        <v>739</v>
      </c>
      <c r="F124" s="161" t="s">
        <v>740</v>
      </c>
      <c r="G124" s="162" t="s">
        <v>164</v>
      </c>
      <c r="H124" s="163">
        <v>40.799999999999997</v>
      </c>
      <c r="I124" s="164"/>
      <c r="J124" s="165">
        <f>ROUND(I124*H124,2)</f>
        <v>0</v>
      </c>
      <c r="K124" s="161" t="s">
        <v>171</v>
      </c>
      <c r="L124" s="31"/>
      <c r="M124" s="166" t="s">
        <v>1</v>
      </c>
      <c r="N124" s="167" t="s">
        <v>44</v>
      </c>
      <c r="O124" s="50"/>
      <c r="P124" s="168">
        <f>O124*H124</f>
        <v>0</v>
      </c>
      <c r="Q124" s="168">
        <v>0</v>
      </c>
      <c r="R124" s="168">
        <f>Q124*H124</f>
        <v>0</v>
      </c>
      <c r="S124" s="168">
        <v>0</v>
      </c>
      <c r="T124" s="169">
        <f>S124*H124</f>
        <v>0</v>
      </c>
      <c r="AR124" s="15" t="s">
        <v>371</v>
      </c>
      <c r="AT124" s="15" t="s">
        <v>161</v>
      </c>
      <c r="AU124" s="15" t="s">
        <v>82</v>
      </c>
      <c r="AY124" s="15" t="s">
        <v>158</v>
      </c>
      <c r="BE124" s="88">
        <f>IF(N124="základní",J124,0)</f>
        <v>0</v>
      </c>
      <c r="BF124" s="88">
        <f>IF(N124="snížená",J124,0)</f>
        <v>0</v>
      </c>
      <c r="BG124" s="88">
        <f>IF(N124="zákl. přenesená",J124,0)</f>
        <v>0</v>
      </c>
      <c r="BH124" s="88">
        <f>IF(N124="sníž. přenesená",J124,0)</f>
        <v>0</v>
      </c>
      <c r="BI124" s="88">
        <f>IF(N124="nulová",J124,0)</f>
        <v>0</v>
      </c>
      <c r="BJ124" s="15" t="s">
        <v>21</v>
      </c>
      <c r="BK124" s="88">
        <f>ROUND(I124*H124,2)</f>
        <v>0</v>
      </c>
      <c r="BL124" s="15" t="s">
        <v>371</v>
      </c>
      <c r="BM124" s="15" t="s">
        <v>741</v>
      </c>
    </row>
    <row r="125" spans="2:65" s="1" customFormat="1" ht="16.5" customHeight="1">
      <c r="B125" s="131"/>
      <c r="C125" s="159" t="s">
        <v>26</v>
      </c>
      <c r="D125" s="159" t="s">
        <v>161</v>
      </c>
      <c r="E125" s="160" t="s">
        <v>742</v>
      </c>
      <c r="F125" s="161" t="s">
        <v>743</v>
      </c>
      <c r="G125" s="162" t="s">
        <v>265</v>
      </c>
      <c r="H125" s="163">
        <v>39</v>
      </c>
      <c r="I125" s="164"/>
      <c r="J125" s="165">
        <f>ROUND(I125*H125,2)</f>
        <v>0</v>
      </c>
      <c r="K125" s="161" t="s">
        <v>171</v>
      </c>
      <c r="L125" s="31"/>
      <c r="M125" s="166" t="s">
        <v>1</v>
      </c>
      <c r="N125" s="167" t="s">
        <v>44</v>
      </c>
      <c r="O125" s="50"/>
      <c r="P125" s="168">
        <f>O125*H125</f>
        <v>0</v>
      </c>
      <c r="Q125" s="168">
        <v>0.20300000000000001</v>
      </c>
      <c r="R125" s="168">
        <f>Q125*H125</f>
        <v>7.9170000000000007</v>
      </c>
      <c r="S125" s="168">
        <v>0</v>
      </c>
      <c r="T125" s="169">
        <f>S125*H125</f>
        <v>0</v>
      </c>
      <c r="AR125" s="15" t="s">
        <v>371</v>
      </c>
      <c r="AT125" s="15" t="s">
        <v>161</v>
      </c>
      <c r="AU125" s="15" t="s">
        <v>82</v>
      </c>
      <c r="AY125" s="15" t="s">
        <v>158</v>
      </c>
      <c r="BE125" s="88">
        <f>IF(N125="základní",J125,0)</f>
        <v>0</v>
      </c>
      <c r="BF125" s="88">
        <f>IF(N125="snížená",J125,0)</f>
        <v>0</v>
      </c>
      <c r="BG125" s="88">
        <f>IF(N125="zákl. přenesená",J125,0)</f>
        <v>0</v>
      </c>
      <c r="BH125" s="88">
        <f>IF(N125="sníž. přenesená",J125,0)</f>
        <v>0</v>
      </c>
      <c r="BI125" s="88">
        <f>IF(N125="nulová",J125,0)</f>
        <v>0</v>
      </c>
      <c r="BJ125" s="15" t="s">
        <v>21</v>
      </c>
      <c r="BK125" s="88">
        <f>ROUND(I125*H125,2)</f>
        <v>0</v>
      </c>
      <c r="BL125" s="15" t="s">
        <v>371</v>
      </c>
      <c r="BM125" s="15" t="s">
        <v>744</v>
      </c>
    </row>
    <row r="126" spans="2:65" s="1" customFormat="1" ht="16.5" customHeight="1">
      <c r="B126" s="131"/>
      <c r="C126" s="159" t="s">
        <v>189</v>
      </c>
      <c r="D126" s="159" t="s">
        <v>161</v>
      </c>
      <c r="E126" s="160" t="s">
        <v>745</v>
      </c>
      <c r="F126" s="161" t="s">
        <v>746</v>
      </c>
      <c r="G126" s="162" t="s">
        <v>232</v>
      </c>
      <c r="H126" s="163">
        <v>10</v>
      </c>
      <c r="I126" s="164"/>
      <c r="J126" s="165">
        <f>ROUND(I126*H126,2)</f>
        <v>0</v>
      </c>
      <c r="K126" s="161" t="s">
        <v>171</v>
      </c>
      <c r="L126" s="31"/>
      <c r="M126" s="166" t="s">
        <v>1</v>
      </c>
      <c r="N126" s="167" t="s">
        <v>44</v>
      </c>
      <c r="O126" s="50"/>
      <c r="P126" s="168">
        <f>O126*H126</f>
        <v>0</v>
      </c>
      <c r="Q126" s="168">
        <v>7.6E-3</v>
      </c>
      <c r="R126" s="168">
        <f>Q126*H126</f>
        <v>7.5999999999999998E-2</v>
      </c>
      <c r="S126" s="168">
        <v>0</v>
      </c>
      <c r="T126" s="169">
        <f>S126*H126</f>
        <v>0</v>
      </c>
      <c r="AR126" s="15" t="s">
        <v>371</v>
      </c>
      <c r="AT126" s="15" t="s">
        <v>161</v>
      </c>
      <c r="AU126" s="15" t="s">
        <v>82</v>
      </c>
      <c r="AY126" s="15" t="s">
        <v>158</v>
      </c>
      <c r="BE126" s="88">
        <f>IF(N126="základní",J126,0)</f>
        <v>0</v>
      </c>
      <c r="BF126" s="88">
        <f>IF(N126="snížená",J126,0)</f>
        <v>0</v>
      </c>
      <c r="BG126" s="88">
        <f>IF(N126="zákl. přenesená",J126,0)</f>
        <v>0</v>
      </c>
      <c r="BH126" s="88">
        <f>IF(N126="sníž. přenesená",J126,0)</f>
        <v>0</v>
      </c>
      <c r="BI126" s="88">
        <f>IF(N126="nulová",J126,0)</f>
        <v>0</v>
      </c>
      <c r="BJ126" s="15" t="s">
        <v>21</v>
      </c>
      <c r="BK126" s="88">
        <f>ROUND(I126*H126,2)</f>
        <v>0</v>
      </c>
      <c r="BL126" s="15" t="s">
        <v>371</v>
      </c>
      <c r="BM126" s="15" t="s">
        <v>747</v>
      </c>
    </row>
    <row r="127" spans="2:65" s="1" customFormat="1" ht="16.5" customHeight="1">
      <c r="B127" s="131"/>
      <c r="C127" s="159" t="s">
        <v>342</v>
      </c>
      <c r="D127" s="159" t="s">
        <v>161</v>
      </c>
      <c r="E127" s="160" t="s">
        <v>748</v>
      </c>
      <c r="F127" s="161" t="s">
        <v>749</v>
      </c>
      <c r="G127" s="162" t="s">
        <v>265</v>
      </c>
      <c r="H127" s="163">
        <v>39</v>
      </c>
      <c r="I127" s="164"/>
      <c r="J127" s="165">
        <f>ROUND(I127*H127,2)</f>
        <v>0</v>
      </c>
      <c r="K127" s="161" t="s">
        <v>171</v>
      </c>
      <c r="L127" s="31"/>
      <c r="M127" s="166" t="s">
        <v>1</v>
      </c>
      <c r="N127" s="167" t="s">
        <v>44</v>
      </c>
      <c r="O127" s="50"/>
      <c r="P127" s="168">
        <f>O127*H127</f>
        <v>0</v>
      </c>
      <c r="Q127" s="168">
        <v>1.2E-4</v>
      </c>
      <c r="R127" s="168">
        <f>Q127*H127</f>
        <v>4.6800000000000001E-3</v>
      </c>
      <c r="S127" s="168">
        <v>0</v>
      </c>
      <c r="T127" s="169">
        <f>S127*H127</f>
        <v>0</v>
      </c>
      <c r="AR127" s="15" t="s">
        <v>371</v>
      </c>
      <c r="AT127" s="15" t="s">
        <v>161</v>
      </c>
      <c r="AU127" s="15" t="s">
        <v>82</v>
      </c>
      <c r="AY127" s="15" t="s">
        <v>158</v>
      </c>
      <c r="BE127" s="88">
        <f>IF(N127="základní",J127,0)</f>
        <v>0</v>
      </c>
      <c r="BF127" s="88">
        <f>IF(N127="snížená",J127,0)</f>
        <v>0</v>
      </c>
      <c r="BG127" s="88">
        <f>IF(N127="zákl. přenesená",J127,0)</f>
        <v>0</v>
      </c>
      <c r="BH127" s="88">
        <f>IF(N127="sníž. přenesená",J127,0)</f>
        <v>0</v>
      </c>
      <c r="BI127" s="88">
        <f>IF(N127="nulová",J127,0)</f>
        <v>0</v>
      </c>
      <c r="BJ127" s="15" t="s">
        <v>21</v>
      </c>
      <c r="BK127" s="88">
        <f>ROUND(I127*H127,2)</f>
        <v>0</v>
      </c>
      <c r="BL127" s="15" t="s">
        <v>371</v>
      </c>
      <c r="BM127" s="15" t="s">
        <v>750</v>
      </c>
    </row>
    <row r="128" spans="2:65" s="11" customFormat="1" ht="11.25">
      <c r="B128" s="170"/>
      <c r="D128" s="171" t="s">
        <v>173</v>
      </c>
      <c r="E128" s="172" t="s">
        <v>1</v>
      </c>
      <c r="F128" s="173" t="s">
        <v>285</v>
      </c>
      <c r="H128" s="174">
        <v>39</v>
      </c>
      <c r="I128" s="175"/>
      <c r="L128" s="170"/>
      <c r="M128" s="176"/>
      <c r="N128" s="177"/>
      <c r="O128" s="177"/>
      <c r="P128" s="177"/>
      <c r="Q128" s="177"/>
      <c r="R128" s="177"/>
      <c r="S128" s="177"/>
      <c r="T128" s="178"/>
      <c r="AT128" s="172" t="s">
        <v>173</v>
      </c>
      <c r="AU128" s="172" t="s">
        <v>82</v>
      </c>
      <c r="AV128" s="11" t="s">
        <v>82</v>
      </c>
      <c r="AW128" s="11" t="s">
        <v>34</v>
      </c>
      <c r="AX128" s="11" t="s">
        <v>21</v>
      </c>
      <c r="AY128" s="172" t="s">
        <v>158</v>
      </c>
    </row>
    <row r="129" spans="2:65" s="1" customFormat="1" ht="16.5" customHeight="1">
      <c r="B129" s="131"/>
      <c r="C129" s="159" t="s">
        <v>185</v>
      </c>
      <c r="D129" s="159" t="s">
        <v>161</v>
      </c>
      <c r="E129" s="160" t="s">
        <v>751</v>
      </c>
      <c r="F129" s="161" t="s">
        <v>752</v>
      </c>
      <c r="G129" s="162" t="s">
        <v>265</v>
      </c>
      <c r="H129" s="163">
        <v>23.4</v>
      </c>
      <c r="I129" s="164"/>
      <c r="J129" s="165">
        <f>ROUND(I129*H129,2)</f>
        <v>0</v>
      </c>
      <c r="K129" s="161" t="s">
        <v>171</v>
      </c>
      <c r="L129" s="31"/>
      <c r="M129" s="166" t="s">
        <v>1</v>
      </c>
      <c r="N129" s="167" t="s">
        <v>44</v>
      </c>
      <c r="O129" s="50"/>
      <c r="P129" s="168">
        <f>O129*H129</f>
        <v>0</v>
      </c>
      <c r="Q129" s="168">
        <v>0</v>
      </c>
      <c r="R129" s="168">
        <f>Q129*H129</f>
        <v>0</v>
      </c>
      <c r="S129" s="168">
        <v>0</v>
      </c>
      <c r="T129" s="169">
        <f>S129*H129</f>
        <v>0</v>
      </c>
      <c r="AR129" s="15" t="s">
        <v>371</v>
      </c>
      <c r="AT129" s="15" t="s">
        <v>161</v>
      </c>
      <c r="AU129" s="15" t="s">
        <v>82</v>
      </c>
      <c r="AY129" s="15" t="s">
        <v>158</v>
      </c>
      <c r="BE129" s="88">
        <f>IF(N129="základní",J129,0)</f>
        <v>0</v>
      </c>
      <c r="BF129" s="88">
        <f>IF(N129="snížená",J129,0)</f>
        <v>0</v>
      </c>
      <c r="BG129" s="88">
        <f>IF(N129="zákl. přenesená",J129,0)</f>
        <v>0</v>
      </c>
      <c r="BH129" s="88">
        <f>IF(N129="sníž. přenesená",J129,0)</f>
        <v>0</v>
      </c>
      <c r="BI129" s="88">
        <f>IF(N129="nulová",J129,0)</f>
        <v>0</v>
      </c>
      <c r="BJ129" s="15" t="s">
        <v>21</v>
      </c>
      <c r="BK129" s="88">
        <f>ROUND(I129*H129,2)</f>
        <v>0</v>
      </c>
      <c r="BL129" s="15" t="s">
        <v>371</v>
      </c>
      <c r="BM129" s="15" t="s">
        <v>753</v>
      </c>
    </row>
    <row r="130" spans="2:65" s="11" customFormat="1" ht="11.25">
      <c r="B130" s="170"/>
      <c r="D130" s="171" t="s">
        <v>173</v>
      </c>
      <c r="E130" s="172" t="s">
        <v>1</v>
      </c>
      <c r="F130" s="173" t="s">
        <v>734</v>
      </c>
      <c r="H130" s="174">
        <v>23.4</v>
      </c>
      <c r="I130" s="175"/>
      <c r="L130" s="170"/>
      <c r="M130" s="176"/>
      <c r="N130" s="177"/>
      <c r="O130" s="177"/>
      <c r="P130" s="177"/>
      <c r="Q130" s="177"/>
      <c r="R130" s="177"/>
      <c r="S130" s="177"/>
      <c r="T130" s="178"/>
      <c r="AT130" s="172" t="s">
        <v>173</v>
      </c>
      <c r="AU130" s="172" t="s">
        <v>82</v>
      </c>
      <c r="AV130" s="11" t="s">
        <v>82</v>
      </c>
      <c r="AW130" s="11" t="s">
        <v>34</v>
      </c>
      <c r="AX130" s="11" t="s">
        <v>21</v>
      </c>
      <c r="AY130" s="172" t="s">
        <v>158</v>
      </c>
    </row>
    <row r="131" spans="2:65" s="10" customFormat="1" ht="25.9" customHeight="1">
      <c r="B131" s="146"/>
      <c r="D131" s="147" t="s">
        <v>72</v>
      </c>
      <c r="E131" s="148" t="s">
        <v>136</v>
      </c>
      <c r="F131" s="148" t="s">
        <v>319</v>
      </c>
      <c r="I131" s="149"/>
      <c r="J131" s="150">
        <f>BK131</f>
        <v>0</v>
      </c>
      <c r="L131" s="146"/>
      <c r="M131" s="151"/>
      <c r="N131" s="152"/>
      <c r="O131" s="152"/>
      <c r="P131" s="153">
        <f>P132</f>
        <v>0</v>
      </c>
      <c r="Q131" s="152"/>
      <c r="R131" s="153">
        <f>R132</f>
        <v>0</v>
      </c>
      <c r="S131" s="152"/>
      <c r="T131" s="154">
        <f>T132</f>
        <v>0</v>
      </c>
      <c r="AR131" s="147" t="s">
        <v>199</v>
      </c>
      <c r="AT131" s="155" t="s">
        <v>72</v>
      </c>
      <c r="AU131" s="155" t="s">
        <v>73</v>
      </c>
      <c r="AY131" s="147" t="s">
        <v>158</v>
      </c>
      <c r="BK131" s="156">
        <f>BK132</f>
        <v>0</v>
      </c>
    </row>
    <row r="132" spans="2:65" s="10" customFormat="1" ht="22.9" customHeight="1">
      <c r="B132" s="146"/>
      <c r="D132" s="147" t="s">
        <v>72</v>
      </c>
      <c r="E132" s="157" t="s">
        <v>198</v>
      </c>
      <c r="F132" s="157" t="s">
        <v>135</v>
      </c>
      <c r="I132" s="149"/>
      <c r="J132" s="158">
        <f>BK132</f>
        <v>0</v>
      </c>
      <c r="L132" s="146"/>
      <c r="M132" s="151"/>
      <c r="N132" s="152"/>
      <c r="O132" s="152"/>
      <c r="P132" s="153">
        <f>P133</f>
        <v>0</v>
      </c>
      <c r="Q132" s="152"/>
      <c r="R132" s="153">
        <f>R133</f>
        <v>0</v>
      </c>
      <c r="S132" s="152"/>
      <c r="T132" s="154">
        <f>T133</f>
        <v>0</v>
      </c>
      <c r="AR132" s="147" t="s">
        <v>199</v>
      </c>
      <c r="AT132" s="155" t="s">
        <v>72</v>
      </c>
      <c r="AU132" s="155" t="s">
        <v>21</v>
      </c>
      <c r="AY132" s="147" t="s">
        <v>158</v>
      </c>
      <c r="BK132" s="156">
        <f>BK133</f>
        <v>0</v>
      </c>
    </row>
    <row r="133" spans="2:65" s="1" customFormat="1" ht="16.5" customHeight="1">
      <c r="B133" s="131"/>
      <c r="C133" s="159" t="s">
        <v>664</v>
      </c>
      <c r="D133" s="159" t="s">
        <v>161</v>
      </c>
      <c r="E133" s="160" t="s">
        <v>201</v>
      </c>
      <c r="F133" s="161" t="s">
        <v>202</v>
      </c>
      <c r="G133" s="162" t="s">
        <v>203</v>
      </c>
      <c r="H133" s="163">
        <v>1</v>
      </c>
      <c r="I133" s="164"/>
      <c r="J133" s="165">
        <f>ROUND(I133*H133,2)</f>
        <v>0</v>
      </c>
      <c r="K133" s="161" t="s">
        <v>204</v>
      </c>
      <c r="L133" s="31"/>
      <c r="M133" s="179" t="s">
        <v>1</v>
      </c>
      <c r="N133" s="180" t="s">
        <v>44</v>
      </c>
      <c r="O133" s="181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AR133" s="15" t="s">
        <v>205</v>
      </c>
      <c r="AT133" s="15" t="s">
        <v>161</v>
      </c>
      <c r="AU133" s="15" t="s">
        <v>82</v>
      </c>
      <c r="AY133" s="15" t="s">
        <v>158</v>
      </c>
      <c r="BE133" s="88">
        <f>IF(N133="základní",J133,0)</f>
        <v>0</v>
      </c>
      <c r="BF133" s="88">
        <f>IF(N133="snížená",J133,0)</f>
        <v>0</v>
      </c>
      <c r="BG133" s="88">
        <f>IF(N133="zákl. přenesená",J133,0)</f>
        <v>0</v>
      </c>
      <c r="BH133" s="88">
        <f>IF(N133="sníž. přenesená",J133,0)</f>
        <v>0</v>
      </c>
      <c r="BI133" s="88">
        <f>IF(N133="nulová",J133,0)</f>
        <v>0</v>
      </c>
      <c r="BJ133" s="15" t="s">
        <v>21</v>
      </c>
      <c r="BK133" s="88">
        <f>ROUND(I133*H133,2)</f>
        <v>0</v>
      </c>
      <c r="BL133" s="15" t="s">
        <v>205</v>
      </c>
      <c r="BM133" s="15" t="s">
        <v>754</v>
      </c>
    </row>
    <row r="134" spans="2:65" s="1" customFormat="1" ht="6.95" customHeight="1">
      <c r="B134" s="40"/>
      <c r="C134" s="41"/>
      <c r="D134" s="41"/>
      <c r="E134" s="41"/>
      <c r="F134" s="41"/>
      <c r="G134" s="41"/>
      <c r="H134" s="41"/>
      <c r="I134" s="113"/>
      <c r="J134" s="41"/>
      <c r="K134" s="41"/>
      <c r="L134" s="31"/>
    </row>
  </sheetData>
  <autoFilter ref="C98:K133" xr:uid="{00000000-0009-0000-0000-000007000000}"/>
  <mergeCells count="14">
    <mergeCell ref="D77:F77"/>
    <mergeCell ref="E89:H89"/>
    <mergeCell ref="E91:H91"/>
    <mergeCell ref="L2:V2"/>
    <mergeCell ref="E52:H52"/>
    <mergeCell ref="D73:F73"/>
    <mergeCell ref="D74:F74"/>
    <mergeCell ref="D75:F75"/>
    <mergeCell ref="D76:F76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32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0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5" t="s">
        <v>103</v>
      </c>
    </row>
    <row r="3" spans="2:46" ht="6.95" customHeight="1">
      <c r="B3" s="16"/>
      <c r="C3" s="17"/>
      <c r="D3" s="17"/>
      <c r="E3" s="17"/>
      <c r="F3" s="17"/>
      <c r="G3" s="17"/>
      <c r="H3" s="17"/>
      <c r="I3" s="96"/>
      <c r="J3" s="17"/>
      <c r="K3" s="17"/>
      <c r="L3" s="18"/>
      <c r="AT3" s="15" t="s">
        <v>82</v>
      </c>
    </row>
    <row r="4" spans="2:46" ht="24.95" customHeight="1">
      <c r="B4" s="18"/>
      <c r="D4" s="19" t="s">
        <v>122</v>
      </c>
      <c r="L4" s="18"/>
      <c r="M4" s="20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4" t="s">
        <v>16</v>
      </c>
      <c r="L6" s="18"/>
    </row>
    <row r="7" spans="2:46" ht="16.5" customHeight="1">
      <c r="B7" s="18"/>
      <c r="E7" s="253" t="str">
        <f>'Rekapitulace stavby'!K6</f>
        <v>PP-Sběrné středisko odpadů Sochorova</v>
      </c>
      <c r="F7" s="254"/>
      <c r="G7" s="254"/>
      <c r="H7" s="254"/>
      <c r="L7" s="18"/>
    </row>
    <row r="8" spans="2:46" s="1" customFormat="1" ht="12" customHeight="1">
      <c r="B8" s="31"/>
      <c r="D8" s="24" t="s">
        <v>123</v>
      </c>
      <c r="I8" s="97"/>
      <c r="L8" s="31"/>
    </row>
    <row r="9" spans="2:46" s="1" customFormat="1" ht="36.950000000000003" customHeight="1">
      <c r="B9" s="31"/>
      <c r="E9" s="225" t="s">
        <v>755</v>
      </c>
      <c r="F9" s="224"/>
      <c r="G9" s="224"/>
      <c r="H9" s="224"/>
      <c r="I9" s="97"/>
      <c r="L9" s="31"/>
    </row>
    <row r="10" spans="2:46" s="1" customFormat="1" ht="11.25">
      <c r="B10" s="31"/>
      <c r="I10" s="97"/>
      <c r="L10" s="31"/>
    </row>
    <row r="11" spans="2:46" s="1" customFormat="1" ht="12" customHeight="1">
      <c r="B11" s="31"/>
      <c r="D11" s="24" t="s">
        <v>19</v>
      </c>
      <c r="F11" s="15" t="s">
        <v>1</v>
      </c>
      <c r="I11" s="98" t="s">
        <v>20</v>
      </c>
      <c r="J11" s="15" t="s">
        <v>1</v>
      </c>
      <c r="L11" s="31"/>
    </row>
    <row r="12" spans="2:46" s="1" customFormat="1" ht="12" customHeight="1">
      <c r="B12" s="31"/>
      <c r="D12" s="24" t="s">
        <v>22</v>
      </c>
      <c r="F12" s="15" t="s">
        <v>23</v>
      </c>
      <c r="I12" s="98" t="s">
        <v>24</v>
      </c>
      <c r="J12" s="47" t="str">
        <f>'Rekapitulace stavby'!AN8</f>
        <v>10. 10. 2019</v>
      </c>
      <c r="L12" s="31"/>
    </row>
    <row r="13" spans="2:46" s="1" customFormat="1" ht="10.9" customHeight="1">
      <c r="B13" s="31"/>
      <c r="I13" s="97"/>
      <c r="L13" s="31"/>
    </row>
    <row r="14" spans="2:46" s="1" customFormat="1" ht="12" customHeight="1">
      <c r="B14" s="31"/>
      <c r="D14" s="24" t="s">
        <v>28</v>
      </c>
      <c r="I14" s="98" t="s">
        <v>29</v>
      </c>
      <c r="J14" s="15" t="str">
        <f>IF('Rekapitulace stavby'!AN10="","",'Rekapitulace stavby'!AN10)</f>
        <v/>
      </c>
      <c r="L14" s="31"/>
    </row>
    <row r="15" spans="2:46" s="1" customFormat="1" ht="18" customHeight="1">
      <c r="B15" s="31"/>
      <c r="E15" s="15" t="str">
        <f>IF('Rekapitulace stavby'!E11="","",'Rekapitulace stavby'!E11)</f>
        <v xml:space="preserve"> </v>
      </c>
      <c r="I15" s="98" t="s">
        <v>30</v>
      </c>
      <c r="J15" s="15" t="str">
        <f>IF('Rekapitulace stavby'!AN11="","",'Rekapitulace stavby'!AN11)</f>
        <v/>
      </c>
      <c r="L15" s="31"/>
    </row>
    <row r="16" spans="2:46" s="1" customFormat="1" ht="6.95" customHeight="1">
      <c r="B16" s="31"/>
      <c r="I16" s="97"/>
      <c r="L16" s="31"/>
    </row>
    <row r="17" spans="2:12" s="1" customFormat="1" ht="12" customHeight="1">
      <c r="B17" s="31"/>
      <c r="D17" s="24" t="s">
        <v>31</v>
      </c>
      <c r="I17" s="98" t="s">
        <v>29</v>
      </c>
      <c r="J17" s="25" t="str">
        <f>'Rekapitulace stavby'!AN13</f>
        <v>Vyplň údaj</v>
      </c>
      <c r="L17" s="31"/>
    </row>
    <row r="18" spans="2:12" s="1" customFormat="1" ht="18" customHeight="1">
      <c r="B18" s="31"/>
      <c r="E18" s="255" t="str">
        <f>'Rekapitulace stavby'!E14</f>
        <v>Vyplň údaj</v>
      </c>
      <c r="F18" s="228"/>
      <c r="G18" s="228"/>
      <c r="H18" s="228"/>
      <c r="I18" s="98" t="s">
        <v>30</v>
      </c>
      <c r="J18" s="25" t="str">
        <f>'Rekapitulace stavby'!AN14</f>
        <v>Vyplň údaj</v>
      </c>
      <c r="L18" s="31"/>
    </row>
    <row r="19" spans="2:12" s="1" customFormat="1" ht="6.95" customHeight="1">
      <c r="B19" s="31"/>
      <c r="I19" s="97"/>
      <c r="L19" s="31"/>
    </row>
    <row r="20" spans="2:12" s="1" customFormat="1" ht="12" customHeight="1">
      <c r="B20" s="31"/>
      <c r="D20" s="24" t="s">
        <v>33</v>
      </c>
      <c r="I20" s="98" t="s">
        <v>29</v>
      </c>
      <c r="J20" s="15" t="str">
        <f>IF('Rekapitulace stavby'!AN16="","",'Rekapitulace stavby'!AN16)</f>
        <v/>
      </c>
      <c r="L20" s="31"/>
    </row>
    <row r="21" spans="2:12" s="1" customFormat="1" ht="18" customHeight="1">
      <c r="B21" s="31"/>
      <c r="E21" s="15" t="str">
        <f>IF('Rekapitulace stavby'!E17="","",'Rekapitulace stavby'!E17)</f>
        <v xml:space="preserve"> </v>
      </c>
      <c r="I21" s="98" t="s">
        <v>30</v>
      </c>
      <c r="J21" s="15" t="str">
        <f>IF('Rekapitulace stavby'!AN17="","",'Rekapitulace stavby'!AN17)</f>
        <v/>
      </c>
      <c r="L21" s="31"/>
    </row>
    <row r="22" spans="2:12" s="1" customFormat="1" ht="6.95" customHeight="1">
      <c r="B22" s="31"/>
      <c r="I22" s="97"/>
      <c r="L22" s="31"/>
    </row>
    <row r="23" spans="2:12" s="1" customFormat="1" ht="12" customHeight="1">
      <c r="B23" s="31"/>
      <c r="D23" s="24" t="s">
        <v>35</v>
      </c>
      <c r="I23" s="98" t="s">
        <v>29</v>
      </c>
      <c r="J23" s="15" t="str">
        <f>IF('Rekapitulace stavby'!AN19="","",'Rekapitulace stavby'!AN19)</f>
        <v/>
      </c>
      <c r="L23" s="31"/>
    </row>
    <row r="24" spans="2:12" s="1" customFormat="1" ht="18" customHeight="1">
      <c r="B24" s="31"/>
      <c r="E24" s="15" t="str">
        <f>IF('Rekapitulace stavby'!E20="","",'Rekapitulace stavby'!E20)</f>
        <v xml:space="preserve"> </v>
      </c>
      <c r="I24" s="98" t="s">
        <v>30</v>
      </c>
      <c r="J24" s="15" t="str">
        <f>IF('Rekapitulace stavby'!AN20="","",'Rekapitulace stavby'!AN20)</f>
        <v/>
      </c>
      <c r="L24" s="31"/>
    </row>
    <row r="25" spans="2:12" s="1" customFormat="1" ht="6.95" customHeight="1">
      <c r="B25" s="31"/>
      <c r="I25" s="97"/>
      <c r="L25" s="31"/>
    </row>
    <row r="26" spans="2:12" s="1" customFormat="1" ht="12" customHeight="1">
      <c r="B26" s="31"/>
      <c r="D26" s="24" t="s">
        <v>36</v>
      </c>
      <c r="I26" s="97"/>
      <c r="L26" s="31"/>
    </row>
    <row r="27" spans="2:12" s="6" customFormat="1" ht="16.5" customHeight="1">
      <c r="B27" s="99"/>
      <c r="E27" s="232" t="s">
        <v>1</v>
      </c>
      <c r="F27" s="232"/>
      <c r="G27" s="232"/>
      <c r="H27" s="232"/>
      <c r="I27" s="100"/>
      <c r="L27" s="99"/>
    </row>
    <row r="28" spans="2:12" s="1" customFormat="1" ht="6.95" customHeight="1">
      <c r="B28" s="31"/>
      <c r="I28" s="97"/>
      <c r="L28" s="31"/>
    </row>
    <row r="29" spans="2:12" s="1" customFormat="1" ht="6.95" customHeight="1">
      <c r="B29" s="31"/>
      <c r="D29" s="48"/>
      <c r="E29" s="48"/>
      <c r="F29" s="48"/>
      <c r="G29" s="48"/>
      <c r="H29" s="48"/>
      <c r="I29" s="101"/>
      <c r="J29" s="48"/>
      <c r="K29" s="48"/>
      <c r="L29" s="31"/>
    </row>
    <row r="30" spans="2:12" s="1" customFormat="1" ht="14.45" customHeight="1">
      <c r="B30" s="31"/>
      <c r="D30" s="102" t="s">
        <v>125</v>
      </c>
      <c r="I30" s="97"/>
      <c r="J30" s="30">
        <f>J61</f>
        <v>0</v>
      </c>
      <c r="L30" s="31"/>
    </row>
    <row r="31" spans="2:12" s="1" customFormat="1" ht="14.45" customHeight="1">
      <c r="B31" s="31"/>
      <c r="D31" s="29" t="s">
        <v>116</v>
      </c>
      <c r="I31" s="97"/>
      <c r="J31" s="30">
        <f>J71</f>
        <v>0</v>
      </c>
      <c r="L31" s="31"/>
    </row>
    <row r="32" spans="2:12" s="1" customFormat="1" ht="25.35" customHeight="1">
      <c r="B32" s="31"/>
      <c r="D32" s="103" t="s">
        <v>39</v>
      </c>
      <c r="I32" s="97"/>
      <c r="J32" s="61">
        <f>ROUND(J30 + J31, 2)</f>
        <v>0</v>
      </c>
      <c r="L32" s="31"/>
    </row>
    <row r="33" spans="2:12" s="1" customFormat="1" ht="6.95" customHeight="1">
      <c r="B33" s="31"/>
      <c r="D33" s="48"/>
      <c r="E33" s="48"/>
      <c r="F33" s="48"/>
      <c r="G33" s="48"/>
      <c r="H33" s="48"/>
      <c r="I33" s="101"/>
      <c r="J33" s="48"/>
      <c r="K33" s="48"/>
      <c r="L33" s="31"/>
    </row>
    <row r="34" spans="2:12" s="1" customFormat="1" ht="14.45" customHeight="1">
      <c r="B34" s="31"/>
      <c r="F34" s="34" t="s">
        <v>41</v>
      </c>
      <c r="I34" s="104" t="s">
        <v>40</v>
      </c>
      <c r="J34" s="34" t="s">
        <v>42</v>
      </c>
      <c r="L34" s="31"/>
    </row>
    <row r="35" spans="2:12" s="1" customFormat="1" ht="14.45" customHeight="1">
      <c r="B35" s="31"/>
      <c r="D35" s="24" t="s">
        <v>43</v>
      </c>
      <c r="E35" s="24" t="s">
        <v>44</v>
      </c>
      <c r="F35" s="105">
        <f>ROUND((SUM(BE71:BE78) + SUM(BE98:BE131)),  2)</f>
        <v>0</v>
      </c>
      <c r="I35" s="106">
        <v>0.21</v>
      </c>
      <c r="J35" s="105">
        <f>ROUND(((SUM(BE71:BE78) + SUM(BE98:BE131))*I35),  2)</f>
        <v>0</v>
      </c>
      <c r="L35" s="31"/>
    </row>
    <row r="36" spans="2:12" s="1" customFormat="1" ht="14.45" customHeight="1">
      <c r="B36" s="31"/>
      <c r="E36" s="24" t="s">
        <v>45</v>
      </c>
      <c r="F36" s="105">
        <f>ROUND((SUM(BF71:BF78) + SUM(BF98:BF131)),  2)</f>
        <v>0</v>
      </c>
      <c r="I36" s="106">
        <v>0.15</v>
      </c>
      <c r="J36" s="105">
        <f>ROUND(((SUM(BF71:BF78) + SUM(BF98:BF131))*I36),  2)</f>
        <v>0</v>
      </c>
      <c r="L36" s="31"/>
    </row>
    <row r="37" spans="2:12" s="1" customFormat="1" ht="14.45" hidden="1" customHeight="1">
      <c r="B37" s="31"/>
      <c r="E37" s="24" t="s">
        <v>46</v>
      </c>
      <c r="F37" s="105">
        <f>ROUND((SUM(BG71:BG78) + SUM(BG98:BG131)),  2)</f>
        <v>0</v>
      </c>
      <c r="I37" s="106">
        <v>0.21</v>
      </c>
      <c r="J37" s="105">
        <f>0</f>
        <v>0</v>
      </c>
      <c r="L37" s="31"/>
    </row>
    <row r="38" spans="2:12" s="1" customFormat="1" ht="14.45" hidden="1" customHeight="1">
      <c r="B38" s="31"/>
      <c r="E38" s="24" t="s">
        <v>47</v>
      </c>
      <c r="F38" s="105">
        <f>ROUND((SUM(BH71:BH78) + SUM(BH98:BH131)),  2)</f>
        <v>0</v>
      </c>
      <c r="I38" s="106">
        <v>0.15</v>
      </c>
      <c r="J38" s="105">
        <f>0</f>
        <v>0</v>
      </c>
      <c r="L38" s="31"/>
    </row>
    <row r="39" spans="2:12" s="1" customFormat="1" ht="14.45" hidden="1" customHeight="1">
      <c r="B39" s="31"/>
      <c r="E39" s="24" t="s">
        <v>48</v>
      </c>
      <c r="F39" s="105">
        <f>ROUND((SUM(BI71:BI78) + SUM(BI98:BI131)),  2)</f>
        <v>0</v>
      </c>
      <c r="I39" s="106">
        <v>0</v>
      </c>
      <c r="J39" s="105">
        <f>0</f>
        <v>0</v>
      </c>
      <c r="L39" s="31"/>
    </row>
    <row r="40" spans="2:12" s="1" customFormat="1" ht="6.95" customHeight="1">
      <c r="B40" s="31"/>
      <c r="I40" s="97"/>
      <c r="L40" s="31"/>
    </row>
    <row r="41" spans="2:12" s="1" customFormat="1" ht="25.35" customHeight="1">
      <c r="B41" s="31"/>
      <c r="C41" s="93"/>
      <c r="D41" s="107" t="s">
        <v>49</v>
      </c>
      <c r="E41" s="52"/>
      <c r="F41" s="52"/>
      <c r="G41" s="108" t="s">
        <v>50</v>
      </c>
      <c r="H41" s="109" t="s">
        <v>51</v>
      </c>
      <c r="I41" s="110"/>
      <c r="J41" s="111">
        <f>SUM(J32:J39)</f>
        <v>0</v>
      </c>
      <c r="K41" s="112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113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114"/>
      <c r="J46" s="43"/>
      <c r="K46" s="43"/>
      <c r="L46" s="31"/>
    </row>
    <row r="47" spans="2:12" s="1" customFormat="1" ht="24.95" customHeight="1">
      <c r="B47" s="31"/>
      <c r="C47" s="19" t="s">
        <v>126</v>
      </c>
      <c r="I47" s="97"/>
      <c r="L47" s="31"/>
    </row>
    <row r="48" spans="2:12" s="1" customFormat="1" ht="6.95" customHeight="1">
      <c r="B48" s="31"/>
      <c r="I48" s="97"/>
      <c r="L48" s="31"/>
    </row>
    <row r="49" spans="2:47" s="1" customFormat="1" ht="12" customHeight="1">
      <c r="B49" s="31"/>
      <c r="C49" s="24" t="s">
        <v>16</v>
      </c>
      <c r="I49" s="97"/>
      <c r="L49" s="31"/>
    </row>
    <row r="50" spans="2:47" s="1" customFormat="1" ht="16.5" customHeight="1">
      <c r="B50" s="31"/>
      <c r="E50" s="253" t="str">
        <f>E7</f>
        <v>PP-Sběrné středisko odpadů Sochorova</v>
      </c>
      <c r="F50" s="254"/>
      <c r="G50" s="254"/>
      <c r="H50" s="254"/>
      <c r="I50" s="97"/>
      <c r="L50" s="31"/>
    </row>
    <row r="51" spans="2:47" s="1" customFormat="1" ht="12" customHeight="1">
      <c r="B51" s="31"/>
      <c r="C51" s="24" t="s">
        <v>123</v>
      </c>
      <c r="I51" s="97"/>
      <c r="L51" s="31"/>
    </row>
    <row r="52" spans="2:47" s="1" customFormat="1" ht="16.5" customHeight="1">
      <c r="B52" s="31"/>
      <c r="E52" s="225" t="str">
        <f>E9</f>
        <v>SO 05 - Osvětlení areálu</v>
      </c>
      <c r="F52" s="224"/>
      <c r="G52" s="224"/>
      <c r="H52" s="224"/>
      <c r="I52" s="97"/>
      <c r="L52" s="31"/>
    </row>
    <row r="53" spans="2:47" s="1" customFormat="1" ht="6.95" customHeight="1">
      <c r="B53" s="31"/>
      <c r="I53" s="97"/>
      <c r="L53" s="31"/>
    </row>
    <row r="54" spans="2:47" s="1" customFormat="1" ht="12" customHeight="1">
      <c r="B54" s="31"/>
      <c r="C54" s="24" t="s">
        <v>22</v>
      </c>
      <c r="F54" s="15" t="str">
        <f>F12</f>
        <v xml:space="preserve"> </v>
      </c>
      <c r="I54" s="98" t="s">
        <v>24</v>
      </c>
      <c r="J54" s="47" t="str">
        <f>IF(J12="","",J12)</f>
        <v>10. 10. 2019</v>
      </c>
      <c r="L54" s="31"/>
    </row>
    <row r="55" spans="2:47" s="1" customFormat="1" ht="6.95" customHeight="1">
      <c r="B55" s="31"/>
      <c r="I55" s="97"/>
      <c r="L55" s="31"/>
    </row>
    <row r="56" spans="2:47" s="1" customFormat="1" ht="13.7" customHeight="1">
      <c r="B56" s="31"/>
      <c r="C56" s="24" t="s">
        <v>28</v>
      </c>
      <c r="F56" s="15" t="str">
        <f>E15</f>
        <v xml:space="preserve"> </v>
      </c>
      <c r="I56" s="98" t="s">
        <v>33</v>
      </c>
      <c r="J56" s="27" t="str">
        <f>E21</f>
        <v xml:space="preserve"> </v>
      </c>
      <c r="L56" s="31"/>
    </row>
    <row r="57" spans="2:47" s="1" customFormat="1" ht="13.7" customHeight="1">
      <c r="B57" s="31"/>
      <c r="C57" s="24" t="s">
        <v>31</v>
      </c>
      <c r="F57" s="15" t="str">
        <f>IF(E18="","",E18)</f>
        <v>Vyplň údaj</v>
      </c>
      <c r="I57" s="98" t="s">
        <v>35</v>
      </c>
      <c r="J57" s="27" t="str">
        <f>E24</f>
        <v xml:space="preserve"> </v>
      </c>
      <c r="L57" s="31"/>
    </row>
    <row r="58" spans="2:47" s="1" customFormat="1" ht="10.35" customHeight="1">
      <c r="B58" s="31"/>
      <c r="I58" s="97"/>
      <c r="L58" s="31"/>
    </row>
    <row r="59" spans="2:47" s="1" customFormat="1" ht="29.25" customHeight="1">
      <c r="B59" s="31"/>
      <c r="C59" s="115" t="s">
        <v>127</v>
      </c>
      <c r="D59" s="93"/>
      <c r="E59" s="93"/>
      <c r="F59" s="93"/>
      <c r="G59" s="93"/>
      <c r="H59" s="93"/>
      <c r="I59" s="116"/>
      <c r="J59" s="117" t="s">
        <v>128</v>
      </c>
      <c r="K59" s="93"/>
      <c r="L59" s="31"/>
    </row>
    <row r="60" spans="2:47" s="1" customFormat="1" ht="10.35" customHeight="1">
      <c r="B60" s="31"/>
      <c r="I60" s="97"/>
      <c r="L60" s="31"/>
    </row>
    <row r="61" spans="2:47" s="1" customFormat="1" ht="22.9" customHeight="1">
      <c r="B61" s="31"/>
      <c r="C61" s="118" t="s">
        <v>129</v>
      </c>
      <c r="I61" s="97"/>
      <c r="J61" s="61">
        <f>J98</f>
        <v>0</v>
      </c>
      <c r="L61" s="31"/>
      <c r="AU61" s="15" t="s">
        <v>130</v>
      </c>
    </row>
    <row r="62" spans="2:47" s="7" customFormat="1" ht="24.95" customHeight="1">
      <c r="B62" s="119"/>
      <c r="D62" s="120" t="s">
        <v>518</v>
      </c>
      <c r="E62" s="121"/>
      <c r="F62" s="121"/>
      <c r="G62" s="121"/>
      <c r="H62" s="121"/>
      <c r="I62" s="122"/>
      <c r="J62" s="123">
        <f>J99</f>
        <v>0</v>
      </c>
      <c r="L62" s="119"/>
    </row>
    <row r="63" spans="2:47" s="8" customFormat="1" ht="19.899999999999999" customHeight="1">
      <c r="B63" s="124"/>
      <c r="D63" s="125" t="s">
        <v>674</v>
      </c>
      <c r="E63" s="126"/>
      <c r="F63" s="126"/>
      <c r="G63" s="126"/>
      <c r="H63" s="126"/>
      <c r="I63" s="127"/>
      <c r="J63" s="128">
        <f>J100</f>
        <v>0</v>
      </c>
      <c r="L63" s="124"/>
    </row>
    <row r="64" spans="2:47" s="7" customFormat="1" ht="24.95" customHeight="1">
      <c r="B64" s="119"/>
      <c r="D64" s="120" t="s">
        <v>519</v>
      </c>
      <c r="E64" s="121"/>
      <c r="F64" s="121"/>
      <c r="G64" s="121"/>
      <c r="H64" s="121"/>
      <c r="I64" s="122"/>
      <c r="J64" s="123">
        <f>J104</f>
        <v>0</v>
      </c>
      <c r="L64" s="119"/>
    </row>
    <row r="65" spans="2:65" s="8" customFormat="1" ht="19.899999999999999" customHeight="1">
      <c r="B65" s="124"/>
      <c r="D65" s="125" t="s">
        <v>675</v>
      </c>
      <c r="E65" s="126"/>
      <c r="F65" s="126"/>
      <c r="G65" s="126"/>
      <c r="H65" s="126"/>
      <c r="I65" s="127"/>
      <c r="J65" s="128">
        <f>J105</f>
        <v>0</v>
      </c>
      <c r="L65" s="124"/>
    </row>
    <row r="66" spans="2:65" s="8" customFormat="1" ht="19.899999999999999" customHeight="1">
      <c r="B66" s="124"/>
      <c r="D66" s="125" t="s">
        <v>676</v>
      </c>
      <c r="E66" s="126"/>
      <c r="F66" s="126"/>
      <c r="G66" s="126"/>
      <c r="H66" s="126"/>
      <c r="I66" s="127"/>
      <c r="J66" s="128">
        <f>J116</f>
        <v>0</v>
      </c>
      <c r="L66" s="124"/>
    </row>
    <row r="67" spans="2:65" s="7" customFormat="1" ht="24.95" customHeight="1">
      <c r="B67" s="119"/>
      <c r="D67" s="120" t="s">
        <v>211</v>
      </c>
      <c r="E67" s="121"/>
      <c r="F67" s="121"/>
      <c r="G67" s="121"/>
      <c r="H67" s="121"/>
      <c r="I67" s="122"/>
      <c r="J67" s="123">
        <f>J129</f>
        <v>0</v>
      </c>
      <c r="L67" s="119"/>
    </row>
    <row r="68" spans="2:65" s="8" customFormat="1" ht="19.899999999999999" customHeight="1">
      <c r="B68" s="124"/>
      <c r="D68" s="125" t="s">
        <v>133</v>
      </c>
      <c r="E68" s="126"/>
      <c r="F68" s="126"/>
      <c r="G68" s="126"/>
      <c r="H68" s="126"/>
      <c r="I68" s="127"/>
      <c r="J68" s="128">
        <f>J130</f>
        <v>0</v>
      </c>
      <c r="L68" s="124"/>
    </row>
    <row r="69" spans="2:65" s="1" customFormat="1" ht="21.75" customHeight="1">
      <c r="B69" s="31"/>
      <c r="I69" s="97"/>
      <c r="L69" s="31"/>
    </row>
    <row r="70" spans="2:65" s="1" customFormat="1" ht="6.95" customHeight="1">
      <c r="B70" s="31"/>
      <c r="I70" s="97"/>
      <c r="L70" s="31"/>
    </row>
    <row r="71" spans="2:65" s="1" customFormat="1" ht="29.25" customHeight="1">
      <c r="B71" s="31"/>
      <c r="C71" s="118" t="s">
        <v>134</v>
      </c>
      <c r="I71" s="97"/>
      <c r="J71" s="129">
        <f>ROUND(J72 + J73 + J74 + J75 + J76 + J77,2)</f>
        <v>0</v>
      </c>
      <c r="L71" s="31"/>
      <c r="N71" s="130" t="s">
        <v>43</v>
      </c>
    </row>
    <row r="72" spans="2:65" s="1" customFormat="1" ht="18" customHeight="1">
      <c r="B72" s="131"/>
      <c r="C72" s="97"/>
      <c r="D72" s="242" t="s">
        <v>135</v>
      </c>
      <c r="E72" s="256"/>
      <c r="F72" s="256"/>
      <c r="G72" s="97"/>
      <c r="H72" s="97"/>
      <c r="I72" s="97"/>
      <c r="J72" s="84">
        <v>0</v>
      </c>
      <c r="K72" s="97"/>
      <c r="L72" s="131"/>
      <c r="M72" s="97"/>
      <c r="N72" s="133" t="s">
        <v>44</v>
      </c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7"/>
      <c r="AK72" s="97"/>
      <c r="AL72" s="97"/>
      <c r="AM72" s="97"/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134" t="s">
        <v>136</v>
      </c>
      <c r="AZ72" s="97"/>
      <c r="BA72" s="97"/>
      <c r="BB72" s="97"/>
      <c r="BC72" s="97"/>
      <c r="BD72" s="97"/>
      <c r="BE72" s="135">
        <f t="shared" ref="BE72:BE77" si="0">IF(N72="základní",J72,0)</f>
        <v>0</v>
      </c>
      <c r="BF72" s="135">
        <f t="shared" ref="BF72:BF77" si="1">IF(N72="snížená",J72,0)</f>
        <v>0</v>
      </c>
      <c r="BG72" s="135">
        <f t="shared" ref="BG72:BG77" si="2">IF(N72="zákl. přenesená",J72,0)</f>
        <v>0</v>
      </c>
      <c r="BH72" s="135">
        <f t="shared" ref="BH72:BH77" si="3">IF(N72="sníž. přenesená",J72,0)</f>
        <v>0</v>
      </c>
      <c r="BI72" s="135">
        <f t="shared" ref="BI72:BI77" si="4">IF(N72="nulová",J72,0)</f>
        <v>0</v>
      </c>
      <c r="BJ72" s="134" t="s">
        <v>21</v>
      </c>
      <c r="BK72" s="97"/>
      <c r="BL72" s="97"/>
      <c r="BM72" s="97"/>
    </row>
    <row r="73" spans="2:65" s="1" customFormat="1" ht="18" customHeight="1">
      <c r="B73" s="131"/>
      <c r="C73" s="97"/>
      <c r="D73" s="242" t="s">
        <v>137</v>
      </c>
      <c r="E73" s="256"/>
      <c r="F73" s="256"/>
      <c r="G73" s="97"/>
      <c r="H73" s="97"/>
      <c r="I73" s="97"/>
      <c r="J73" s="84">
        <v>0</v>
      </c>
      <c r="K73" s="97"/>
      <c r="L73" s="131"/>
      <c r="M73" s="97"/>
      <c r="N73" s="133" t="s">
        <v>44</v>
      </c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  <c r="AH73" s="97"/>
      <c r="AI73" s="97"/>
      <c r="AJ73" s="97"/>
      <c r="AK73" s="97"/>
      <c r="AL73" s="97"/>
      <c r="AM73" s="97"/>
      <c r="AN73" s="97"/>
      <c r="AO73" s="97"/>
      <c r="AP73" s="97"/>
      <c r="AQ73" s="97"/>
      <c r="AR73" s="97"/>
      <c r="AS73" s="97"/>
      <c r="AT73" s="97"/>
      <c r="AU73" s="97"/>
      <c r="AV73" s="97"/>
      <c r="AW73" s="97"/>
      <c r="AX73" s="97"/>
      <c r="AY73" s="134" t="s">
        <v>136</v>
      </c>
      <c r="AZ73" s="97"/>
      <c r="BA73" s="97"/>
      <c r="BB73" s="97"/>
      <c r="BC73" s="97"/>
      <c r="BD73" s="97"/>
      <c r="BE73" s="135">
        <f t="shared" si="0"/>
        <v>0</v>
      </c>
      <c r="BF73" s="135">
        <f t="shared" si="1"/>
        <v>0</v>
      </c>
      <c r="BG73" s="135">
        <f t="shared" si="2"/>
        <v>0</v>
      </c>
      <c r="BH73" s="135">
        <f t="shared" si="3"/>
        <v>0</v>
      </c>
      <c r="BI73" s="135">
        <f t="shared" si="4"/>
        <v>0</v>
      </c>
      <c r="BJ73" s="134" t="s">
        <v>21</v>
      </c>
      <c r="BK73" s="97"/>
      <c r="BL73" s="97"/>
      <c r="BM73" s="97"/>
    </row>
    <row r="74" spans="2:65" s="1" customFormat="1" ht="18" customHeight="1">
      <c r="B74" s="131"/>
      <c r="C74" s="97"/>
      <c r="D74" s="242" t="s">
        <v>138</v>
      </c>
      <c r="E74" s="256"/>
      <c r="F74" s="256"/>
      <c r="G74" s="97"/>
      <c r="H74" s="97"/>
      <c r="I74" s="97"/>
      <c r="J74" s="84">
        <v>0</v>
      </c>
      <c r="K74" s="97"/>
      <c r="L74" s="131"/>
      <c r="M74" s="97"/>
      <c r="N74" s="133" t="s">
        <v>44</v>
      </c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97"/>
      <c r="AL74" s="97"/>
      <c r="AM74" s="97"/>
      <c r="AN74" s="97"/>
      <c r="AO74" s="97"/>
      <c r="AP74" s="97"/>
      <c r="AQ74" s="97"/>
      <c r="AR74" s="97"/>
      <c r="AS74" s="97"/>
      <c r="AT74" s="97"/>
      <c r="AU74" s="97"/>
      <c r="AV74" s="97"/>
      <c r="AW74" s="97"/>
      <c r="AX74" s="97"/>
      <c r="AY74" s="134" t="s">
        <v>136</v>
      </c>
      <c r="AZ74" s="97"/>
      <c r="BA74" s="97"/>
      <c r="BB74" s="97"/>
      <c r="BC74" s="97"/>
      <c r="BD74" s="97"/>
      <c r="BE74" s="135">
        <f t="shared" si="0"/>
        <v>0</v>
      </c>
      <c r="BF74" s="135">
        <f t="shared" si="1"/>
        <v>0</v>
      </c>
      <c r="BG74" s="135">
        <f t="shared" si="2"/>
        <v>0</v>
      </c>
      <c r="BH74" s="135">
        <f t="shared" si="3"/>
        <v>0</v>
      </c>
      <c r="BI74" s="135">
        <f t="shared" si="4"/>
        <v>0</v>
      </c>
      <c r="BJ74" s="134" t="s">
        <v>21</v>
      </c>
      <c r="BK74" s="97"/>
      <c r="BL74" s="97"/>
      <c r="BM74" s="97"/>
    </row>
    <row r="75" spans="2:65" s="1" customFormat="1" ht="18" customHeight="1">
      <c r="B75" s="131"/>
      <c r="C75" s="97"/>
      <c r="D75" s="242" t="s">
        <v>139</v>
      </c>
      <c r="E75" s="256"/>
      <c r="F75" s="256"/>
      <c r="G75" s="97"/>
      <c r="H75" s="97"/>
      <c r="I75" s="97"/>
      <c r="J75" s="84">
        <v>0</v>
      </c>
      <c r="K75" s="97"/>
      <c r="L75" s="131"/>
      <c r="M75" s="97"/>
      <c r="N75" s="133" t="s">
        <v>44</v>
      </c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  <c r="AH75" s="97"/>
      <c r="AI75" s="97"/>
      <c r="AJ75" s="97"/>
      <c r="AK75" s="97"/>
      <c r="AL75" s="97"/>
      <c r="AM75" s="97"/>
      <c r="AN75" s="97"/>
      <c r="AO75" s="97"/>
      <c r="AP75" s="97"/>
      <c r="AQ75" s="97"/>
      <c r="AR75" s="97"/>
      <c r="AS75" s="97"/>
      <c r="AT75" s="97"/>
      <c r="AU75" s="97"/>
      <c r="AV75" s="97"/>
      <c r="AW75" s="97"/>
      <c r="AX75" s="97"/>
      <c r="AY75" s="134" t="s">
        <v>136</v>
      </c>
      <c r="AZ75" s="97"/>
      <c r="BA75" s="97"/>
      <c r="BB75" s="97"/>
      <c r="BC75" s="97"/>
      <c r="BD75" s="97"/>
      <c r="BE75" s="135">
        <f t="shared" si="0"/>
        <v>0</v>
      </c>
      <c r="BF75" s="135">
        <f t="shared" si="1"/>
        <v>0</v>
      </c>
      <c r="BG75" s="135">
        <f t="shared" si="2"/>
        <v>0</v>
      </c>
      <c r="BH75" s="135">
        <f t="shared" si="3"/>
        <v>0</v>
      </c>
      <c r="BI75" s="135">
        <f t="shared" si="4"/>
        <v>0</v>
      </c>
      <c r="BJ75" s="134" t="s">
        <v>21</v>
      </c>
      <c r="BK75" s="97"/>
      <c r="BL75" s="97"/>
      <c r="BM75" s="97"/>
    </row>
    <row r="76" spans="2:65" s="1" customFormat="1" ht="18" customHeight="1">
      <c r="B76" s="131"/>
      <c r="C76" s="97"/>
      <c r="D76" s="242" t="s">
        <v>140</v>
      </c>
      <c r="E76" s="256"/>
      <c r="F76" s="256"/>
      <c r="G76" s="97"/>
      <c r="H76" s="97"/>
      <c r="I76" s="97"/>
      <c r="J76" s="84">
        <v>0</v>
      </c>
      <c r="K76" s="97"/>
      <c r="L76" s="131"/>
      <c r="M76" s="97"/>
      <c r="N76" s="133" t="s">
        <v>44</v>
      </c>
      <c r="O76" s="97"/>
      <c r="P76" s="97"/>
      <c r="Q76" s="97"/>
      <c r="R76" s="97"/>
      <c r="S76" s="97"/>
      <c r="T76" s="97"/>
      <c r="U76" s="97"/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  <c r="AH76" s="97"/>
      <c r="AI76" s="97"/>
      <c r="AJ76" s="97"/>
      <c r="AK76" s="97"/>
      <c r="AL76" s="97"/>
      <c r="AM76" s="97"/>
      <c r="AN76" s="97"/>
      <c r="AO76" s="97"/>
      <c r="AP76" s="97"/>
      <c r="AQ76" s="97"/>
      <c r="AR76" s="97"/>
      <c r="AS76" s="97"/>
      <c r="AT76" s="97"/>
      <c r="AU76" s="97"/>
      <c r="AV76" s="97"/>
      <c r="AW76" s="97"/>
      <c r="AX76" s="97"/>
      <c r="AY76" s="134" t="s">
        <v>136</v>
      </c>
      <c r="AZ76" s="97"/>
      <c r="BA76" s="97"/>
      <c r="BB76" s="97"/>
      <c r="BC76" s="97"/>
      <c r="BD76" s="97"/>
      <c r="BE76" s="135">
        <f t="shared" si="0"/>
        <v>0</v>
      </c>
      <c r="BF76" s="135">
        <f t="shared" si="1"/>
        <v>0</v>
      </c>
      <c r="BG76" s="135">
        <f t="shared" si="2"/>
        <v>0</v>
      </c>
      <c r="BH76" s="135">
        <f t="shared" si="3"/>
        <v>0</v>
      </c>
      <c r="BI76" s="135">
        <f t="shared" si="4"/>
        <v>0</v>
      </c>
      <c r="BJ76" s="134" t="s">
        <v>21</v>
      </c>
      <c r="BK76" s="97"/>
      <c r="BL76" s="97"/>
      <c r="BM76" s="97"/>
    </row>
    <row r="77" spans="2:65" s="1" customFormat="1" ht="18" customHeight="1">
      <c r="B77" s="131"/>
      <c r="C77" s="97"/>
      <c r="D77" s="132" t="s">
        <v>141</v>
      </c>
      <c r="E77" s="97"/>
      <c r="F77" s="97"/>
      <c r="G77" s="97"/>
      <c r="H77" s="97"/>
      <c r="I77" s="97"/>
      <c r="J77" s="84">
        <f>ROUND(J30*T77,2)</f>
        <v>0</v>
      </c>
      <c r="K77" s="97"/>
      <c r="L77" s="131"/>
      <c r="M77" s="97"/>
      <c r="N77" s="133" t="s">
        <v>44</v>
      </c>
      <c r="O77" s="97"/>
      <c r="P77" s="97"/>
      <c r="Q77" s="97"/>
      <c r="R77" s="97"/>
      <c r="S77" s="97"/>
      <c r="T77" s="97"/>
      <c r="U77" s="97"/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  <c r="AH77" s="97"/>
      <c r="AI77" s="97"/>
      <c r="AJ77" s="97"/>
      <c r="AK77" s="97"/>
      <c r="AL77" s="97"/>
      <c r="AM77" s="97"/>
      <c r="AN77" s="97"/>
      <c r="AO77" s="97"/>
      <c r="AP77" s="97"/>
      <c r="AQ77" s="97"/>
      <c r="AR77" s="97"/>
      <c r="AS77" s="97"/>
      <c r="AT77" s="97"/>
      <c r="AU77" s="97"/>
      <c r="AV77" s="97"/>
      <c r="AW77" s="97"/>
      <c r="AX77" s="97"/>
      <c r="AY77" s="134" t="s">
        <v>142</v>
      </c>
      <c r="AZ77" s="97"/>
      <c r="BA77" s="97"/>
      <c r="BB77" s="97"/>
      <c r="BC77" s="97"/>
      <c r="BD77" s="97"/>
      <c r="BE77" s="135">
        <f t="shared" si="0"/>
        <v>0</v>
      </c>
      <c r="BF77" s="135">
        <f t="shared" si="1"/>
        <v>0</v>
      </c>
      <c r="BG77" s="135">
        <f t="shared" si="2"/>
        <v>0</v>
      </c>
      <c r="BH77" s="135">
        <f t="shared" si="3"/>
        <v>0</v>
      </c>
      <c r="BI77" s="135">
        <f t="shared" si="4"/>
        <v>0</v>
      </c>
      <c r="BJ77" s="134" t="s">
        <v>21</v>
      </c>
      <c r="BK77" s="97"/>
      <c r="BL77" s="97"/>
      <c r="BM77" s="97"/>
    </row>
    <row r="78" spans="2:65" s="1" customFormat="1" ht="11.25">
      <c r="B78" s="31"/>
      <c r="I78" s="97"/>
      <c r="L78" s="31"/>
    </row>
    <row r="79" spans="2:65" s="1" customFormat="1" ht="29.25" customHeight="1">
      <c r="B79" s="31"/>
      <c r="C79" s="92" t="s">
        <v>121</v>
      </c>
      <c r="D79" s="93"/>
      <c r="E79" s="93"/>
      <c r="F79" s="93"/>
      <c r="G79" s="93"/>
      <c r="H79" s="93"/>
      <c r="I79" s="116"/>
      <c r="J79" s="94">
        <f>ROUND(J61+J71,2)</f>
        <v>0</v>
      </c>
      <c r="K79" s="93"/>
      <c r="L79" s="31"/>
    </row>
    <row r="80" spans="2:65" s="1" customFormat="1" ht="6.95" customHeight="1">
      <c r="B80" s="40"/>
      <c r="C80" s="41"/>
      <c r="D80" s="41"/>
      <c r="E80" s="41"/>
      <c r="F80" s="41"/>
      <c r="G80" s="41"/>
      <c r="H80" s="41"/>
      <c r="I80" s="113"/>
      <c r="J80" s="41"/>
      <c r="K80" s="41"/>
      <c r="L80" s="31"/>
    </row>
    <row r="84" spans="2:12" s="1" customFormat="1" ht="6.95" customHeight="1">
      <c r="B84" s="42"/>
      <c r="C84" s="43"/>
      <c r="D84" s="43"/>
      <c r="E84" s="43"/>
      <c r="F84" s="43"/>
      <c r="G84" s="43"/>
      <c r="H84" s="43"/>
      <c r="I84" s="114"/>
      <c r="J84" s="43"/>
      <c r="K84" s="43"/>
      <c r="L84" s="31"/>
    </row>
    <row r="85" spans="2:12" s="1" customFormat="1" ht="24.95" customHeight="1">
      <c r="B85" s="31"/>
      <c r="C85" s="19" t="s">
        <v>143</v>
      </c>
      <c r="I85" s="97"/>
      <c r="L85" s="31"/>
    </row>
    <row r="86" spans="2:12" s="1" customFormat="1" ht="6.95" customHeight="1">
      <c r="B86" s="31"/>
      <c r="I86" s="97"/>
      <c r="L86" s="31"/>
    </row>
    <row r="87" spans="2:12" s="1" customFormat="1" ht="12" customHeight="1">
      <c r="B87" s="31"/>
      <c r="C87" s="24" t="s">
        <v>16</v>
      </c>
      <c r="I87" s="97"/>
      <c r="L87" s="31"/>
    </row>
    <row r="88" spans="2:12" s="1" customFormat="1" ht="16.5" customHeight="1">
      <c r="B88" s="31"/>
      <c r="E88" s="253" t="str">
        <f>E7</f>
        <v>PP-Sběrné středisko odpadů Sochorova</v>
      </c>
      <c r="F88" s="254"/>
      <c r="G88" s="254"/>
      <c r="H88" s="254"/>
      <c r="I88" s="97"/>
      <c r="L88" s="31"/>
    </row>
    <row r="89" spans="2:12" s="1" customFormat="1" ht="12" customHeight="1">
      <c r="B89" s="31"/>
      <c r="C89" s="24" t="s">
        <v>123</v>
      </c>
      <c r="I89" s="97"/>
      <c r="L89" s="31"/>
    </row>
    <row r="90" spans="2:12" s="1" customFormat="1" ht="16.5" customHeight="1">
      <c r="B90" s="31"/>
      <c r="E90" s="225" t="str">
        <f>E9</f>
        <v>SO 05 - Osvětlení areálu</v>
      </c>
      <c r="F90" s="224"/>
      <c r="G90" s="224"/>
      <c r="H90" s="224"/>
      <c r="I90" s="97"/>
      <c r="L90" s="31"/>
    </row>
    <row r="91" spans="2:12" s="1" customFormat="1" ht="6.95" customHeight="1">
      <c r="B91" s="31"/>
      <c r="I91" s="97"/>
      <c r="L91" s="31"/>
    </row>
    <row r="92" spans="2:12" s="1" customFormat="1" ht="12" customHeight="1">
      <c r="B92" s="31"/>
      <c r="C92" s="24" t="s">
        <v>22</v>
      </c>
      <c r="F92" s="15" t="str">
        <f>F12</f>
        <v xml:space="preserve"> </v>
      </c>
      <c r="I92" s="98" t="s">
        <v>24</v>
      </c>
      <c r="J92" s="47" t="str">
        <f>IF(J12="","",J12)</f>
        <v>10. 10. 2019</v>
      </c>
      <c r="L92" s="31"/>
    </row>
    <row r="93" spans="2:12" s="1" customFormat="1" ht="6.95" customHeight="1">
      <c r="B93" s="31"/>
      <c r="I93" s="97"/>
      <c r="L93" s="31"/>
    </row>
    <row r="94" spans="2:12" s="1" customFormat="1" ht="13.7" customHeight="1">
      <c r="B94" s="31"/>
      <c r="C94" s="24" t="s">
        <v>28</v>
      </c>
      <c r="F94" s="15" t="str">
        <f>E15</f>
        <v xml:space="preserve"> </v>
      </c>
      <c r="I94" s="98" t="s">
        <v>33</v>
      </c>
      <c r="J94" s="27" t="str">
        <f>E21</f>
        <v xml:space="preserve"> </v>
      </c>
      <c r="L94" s="31"/>
    </row>
    <row r="95" spans="2:12" s="1" customFormat="1" ht="13.7" customHeight="1">
      <c r="B95" s="31"/>
      <c r="C95" s="24" t="s">
        <v>31</v>
      </c>
      <c r="F95" s="15" t="str">
        <f>IF(E18="","",E18)</f>
        <v>Vyplň údaj</v>
      </c>
      <c r="I95" s="98" t="s">
        <v>35</v>
      </c>
      <c r="J95" s="27" t="str">
        <f>E24</f>
        <v xml:space="preserve"> </v>
      </c>
      <c r="L95" s="31"/>
    </row>
    <row r="96" spans="2:12" s="1" customFormat="1" ht="10.35" customHeight="1">
      <c r="B96" s="31"/>
      <c r="I96" s="97"/>
      <c r="L96" s="31"/>
    </row>
    <row r="97" spans="2:65" s="9" customFormat="1" ht="29.25" customHeight="1">
      <c r="B97" s="136"/>
      <c r="C97" s="137" t="s">
        <v>144</v>
      </c>
      <c r="D97" s="138" t="s">
        <v>58</v>
      </c>
      <c r="E97" s="138" t="s">
        <v>54</v>
      </c>
      <c r="F97" s="138" t="s">
        <v>55</v>
      </c>
      <c r="G97" s="138" t="s">
        <v>145</v>
      </c>
      <c r="H97" s="138" t="s">
        <v>146</v>
      </c>
      <c r="I97" s="139" t="s">
        <v>147</v>
      </c>
      <c r="J97" s="140" t="s">
        <v>128</v>
      </c>
      <c r="K97" s="141" t="s">
        <v>148</v>
      </c>
      <c r="L97" s="136"/>
      <c r="M97" s="54" t="s">
        <v>1</v>
      </c>
      <c r="N97" s="55" t="s">
        <v>43</v>
      </c>
      <c r="O97" s="55" t="s">
        <v>149</v>
      </c>
      <c r="P97" s="55" t="s">
        <v>150</v>
      </c>
      <c r="Q97" s="55" t="s">
        <v>151</v>
      </c>
      <c r="R97" s="55" t="s">
        <v>152</v>
      </c>
      <c r="S97" s="55" t="s">
        <v>153</v>
      </c>
      <c r="T97" s="56" t="s">
        <v>154</v>
      </c>
    </row>
    <row r="98" spans="2:65" s="1" customFormat="1" ht="22.9" customHeight="1">
      <c r="B98" s="31"/>
      <c r="C98" s="59" t="s">
        <v>155</v>
      </c>
      <c r="I98" s="97"/>
      <c r="J98" s="142">
        <f>BK98</f>
        <v>0</v>
      </c>
      <c r="L98" s="31"/>
      <c r="M98" s="57"/>
      <c r="N98" s="48"/>
      <c r="O98" s="48"/>
      <c r="P98" s="143">
        <f>P99+P104+P129</f>
        <v>0</v>
      </c>
      <c r="Q98" s="48"/>
      <c r="R98" s="143">
        <f>R99+R104+R129</f>
        <v>20.504360280000004</v>
      </c>
      <c r="S98" s="48"/>
      <c r="T98" s="144">
        <f>T99+T104+T129</f>
        <v>0</v>
      </c>
      <c r="AT98" s="15" t="s">
        <v>72</v>
      </c>
      <c r="AU98" s="15" t="s">
        <v>130</v>
      </c>
      <c r="BK98" s="145">
        <f>BK99+BK104+BK129</f>
        <v>0</v>
      </c>
    </row>
    <row r="99" spans="2:65" s="10" customFormat="1" ht="25.9" customHeight="1">
      <c r="B99" s="146"/>
      <c r="D99" s="147" t="s">
        <v>72</v>
      </c>
      <c r="E99" s="148" t="s">
        <v>615</v>
      </c>
      <c r="F99" s="148" t="s">
        <v>616</v>
      </c>
      <c r="I99" s="149"/>
      <c r="J99" s="150">
        <f>BK99</f>
        <v>0</v>
      </c>
      <c r="L99" s="146"/>
      <c r="M99" s="151"/>
      <c r="N99" s="152"/>
      <c r="O99" s="152"/>
      <c r="P99" s="153">
        <f>P100</f>
        <v>0</v>
      </c>
      <c r="Q99" s="152"/>
      <c r="R99" s="153">
        <f>R100</f>
        <v>0.49208000000000002</v>
      </c>
      <c r="S99" s="152"/>
      <c r="T99" s="154">
        <f>T100</f>
        <v>0</v>
      </c>
      <c r="AR99" s="147" t="s">
        <v>82</v>
      </c>
      <c r="AT99" s="155" t="s">
        <v>72</v>
      </c>
      <c r="AU99" s="155" t="s">
        <v>73</v>
      </c>
      <c r="AY99" s="147" t="s">
        <v>158</v>
      </c>
      <c r="BK99" s="156">
        <f>BK100</f>
        <v>0</v>
      </c>
    </row>
    <row r="100" spans="2:65" s="10" customFormat="1" ht="22.9" customHeight="1">
      <c r="B100" s="146"/>
      <c r="D100" s="147" t="s">
        <v>72</v>
      </c>
      <c r="E100" s="157" t="s">
        <v>688</v>
      </c>
      <c r="F100" s="157" t="s">
        <v>689</v>
      </c>
      <c r="I100" s="149"/>
      <c r="J100" s="158">
        <f>BK100</f>
        <v>0</v>
      </c>
      <c r="L100" s="146"/>
      <c r="M100" s="151"/>
      <c r="N100" s="152"/>
      <c r="O100" s="152"/>
      <c r="P100" s="153">
        <f>SUM(P101:P103)</f>
        <v>0</v>
      </c>
      <c r="Q100" s="152"/>
      <c r="R100" s="153">
        <f>SUM(R101:R103)</f>
        <v>0.49208000000000002</v>
      </c>
      <c r="S100" s="152"/>
      <c r="T100" s="154">
        <f>SUM(T101:T103)</f>
        <v>0</v>
      </c>
      <c r="AR100" s="147" t="s">
        <v>82</v>
      </c>
      <c r="AT100" s="155" t="s">
        <v>72</v>
      </c>
      <c r="AU100" s="155" t="s">
        <v>21</v>
      </c>
      <c r="AY100" s="147" t="s">
        <v>158</v>
      </c>
      <c r="BK100" s="156">
        <f>SUM(BK101:BK103)</f>
        <v>0</v>
      </c>
    </row>
    <row r="101" spans="2:65" s="1" customFormat="1" ht="16.5" customHeight="1">
      <c r="B101" s="131"/>
      <c r="C101" s="159" t="s">
        <v>664</v>
      </c>
      <c r="D101" s="159" t="s">
        <v>161</v>
      </c>
      <c r="E101" s="160" t="s">
        <v>756</v>
      </c>
      <c r="F101" s="161" t="s">
        <v>757</v>
      </c>
      <c r="G101" s="162" t="s">
        <v>265</v>
      </c>
      <c r="H101" s="163">
        <v>160</v>
      </c>
      <c r="I101" s="164"/>
      <c r="J101" s="165">
        <f>ROUND(I101*H101,2)</f>
        <v>0</v>
      </c>
      <c r="K101" s="161" t="s">
        <v>171</v>
      </c>
      <c r="L101" s="31"/>
      <c r="M101" s="166" t="s">
        <v>1</v>
      </c>
      <c r="N101" s="167" t="s">
        <v>44</v>
      </c>
      <c r="O101" s="50"/>
      <c r="P101" s="168">
        <f>O101*H101</f>
        <v>0</v>
      </c>
      <c r="Q101" s="168">
        <v>0</v>
      </c>
      <c r="R101" s="168">
        <f>Q101*H101</f>
        <v>0</v>
      </c>
      <c r="S101" s="168">
        <v>0</v>
      </c>
      <c r="T101" s="169">
        <f>S101*H101</f>
        <v>0</v>
      </c>
      <c r="AR101" s="15" t="s">
        <v>257</v>
      </c>
      <c r="AT101" s="15" t="s">
        <v>161</v>
      </c>
      <c r="AU101" s="15" t="s">
        <v>82</v>
      </c>
      <c r="AY101" s="15" t="s">
        <v>158</v>
      </c>
      <c r="BE101" s="88">
        <f>IF(N101="základní",J101,0)</f>
        <v>0</v>
      </c>
      <c r="BF101" s="88">
        <f>IF(N101="snížená",J101,0)</f>
        <v>0</v>
      </c>
      <c r="BG101" s="88">
        <f>IF(N101="zákl. přenesená",J101,0)</f>
        <v>0</v>
      </c>
      <c r="BH101" s="88">
        <f>IF(N101="sníž. přenesená",J101,0)</f>
        <v>0</v>
      </c>
      <c r="BI101" s="88">
        <f>IF(N101="nulová",J101,0)</f>
        <v>0</v>
      </c>
      <c r="BJ101" s="15" t="s">
        <v>21</v>
      </c>
      <c r="BK101" s="88">
        <f>ROUND(I101*H101,2)</f>
        <v>0</v>
      </c>
      <c r="BL101" s="15" t="s">
        <v>257</v>
      </c>
      <c r="BM101" s="15" t="s">
        <v>758</v>
      </c>
    </row>
    <row r="102" spans="2:65" s="1" customFormat="1" ht="16.5" customHeight="1">
      <c r="B102" s="131"/>
      <c r="C102" s="191" t="s">
        <v>686</v>
      </c>
      <c r="D102" s="191" t="s">
        <v>286</v>
      </c>
      <c r="E102" s="192" t="s">
        <v>759</v>
      </c>
      <c r="F102" s="193" t="s">
        <v>760</v>
      </c>
      <c r="G102" s="194" t="s">
        <v>265</v>
      </c>
      <c r="H102" s="195">
        <v>160</v>
      </c>
      <c r="I102" s="196"/>
      <c r="J102" s="197">
        <f>ROUND(I102*H102,2)</f>
        <v>0</v>
      </c>
      <c r="K102" s="193" t="s">
        <v>1</v>
      </c>
      <c r="L102" s="198"/>
      <c r="M102" s="199" t="s">
        <v>1</v>
      </c>
      <c r="N102" s="200" t="s">
        <v>44</v>
      </c>
      <c r="O102" s="50"/>
      <c r="P102" s="168">
        <f>O102*H102</f>
        <v>0</v>
      </c>
      <c r="Q102" s="168">
        <v>3.0630000000000002E-3</v>
      </c>
      <c r="R102" s="168">
        <f>Q102*H102</f>
        <v>0.49008000000000002</v>
      </c>
      <c r="S102" s="168">
        <v>0</v>
      </c>
      <c r="T102" s="169">
        <f>S102*H102</f>
        <v>0</v>
      </c>
      <c r="AR102" s="15" t="s">
        <v>686</v>
      </c>
      <c r="AT102" s="15" t="s">
        <v>286</v>
      </c>
      <c r="AU102" s="15" t="s">
        <v>82</v>
      </c>
      <c r="AY102" s="15" t="s">
        <v>158</v>
      </c>
      <c r="BE102" s="88">
        <f>IF(N102="základní",J102,0)</f>
        <v>0</v>
      </c>
      <c r="BF102" s="88">
        <f>IF(N102="snížená",J102,0)</f>
        <v>0</v>
      </c>
      <c r="BG102" s="88">
        <f>IF(N102="zákl. přenesená",J102,0)</f>
        <v>0</v>
      </c>
      <c r="BH102" s="88">
        <f>IF(N102="sníž. přenesená",J102,0)</f>
        <v>0</v>
      </c>
      <c r="BI102" s="88">
        <f>IF(N102="nulová",J102,0)</f>
        <v>0</v>
      </c>
      <c r="BJ102" s="15" t="s">
        <v>21</v>
      </c>
      <c r="BK102" s="88">
        <f>ROUND(I102*H102,2)</f>
        <v>0</v>
      </c>
      <c r="BL102" s="15" t="s">
        <v>257</v>
      </c>
      <c r="BM102" s="15" t="s">
        <v>761</v>
      </c>
    </row>
    <row r="103" spans="2:65" s="1" customFormat="1" ht="16.5" customHeight="1">
      <c r="B103" s="131"/>
      <c r="C103" s="191" t="s">
        <v>668</v>
      </c>
      <c r="D103" s="191" t="s">
        <v>286</v>
      </c>
      <c r="E103" s="192" t="s">
        <v>762</v>
      </c>
      <c r="F103" s="193" t="s">
        <v>763</v>
      </c>
      <c r="G103" s="194" t="s">
        <v>232</v>
      </c>
      <c r="H103" s="195">
        <v>50</v>
      </c>
      <c r="I103" s="196"/>
      <c r="J103" s="197">
        <f>ROUND(I103*H103,2)</f>
        <v>0</v>
      </c>
      <c r="K103" s="193" t="s">
        <v>1</v>
      </c>
      <c r="L103" s="198"/>
      <c r="M103" s="199" t="s">
        <v>1</v>
      </c>
      <c r="N103" s="200" t="s">
        <v>44</v>
      </c>
      <c r="O103" s="50"/>
      <c r="P103" s="168">
        <f>O103*H103</f>
        <v>0</v>
      </c>
      <c r="Q103" s="168">
        <v>4.0000000000000003E-5</v>
      </c>
      <c r="R103" s="168">
        <f>Q103*H103</f>
        <v>2E-3</v>
      </c>
      <c r="S103" s="168">
        <v>0</v>
      </c>
      <c r="T103" s="169">
        <f>S103*H103</f>
        <v>0</v>
      </c>
      <c r="AR103" s="15" t="s">
        <v>686</v>
      </c>
      <c r="AT103" s="15" t="s">
        <v>286</v>
      </c>
      <c r="AU103" s="15" t="s">
        <v>82</v>
      </c>
      <c r="AY103" s="15" t="s">
        <v>158</v>
      </c>
      <c r="BE103" s="88">
        <f>IF(N103="základní",J103,0)</f>
        <v>0</v>
      </c>
      <c r="BF103" s="88">
        <f>IF(N103="snížená",J103,0)</f>
        <v>0</v>
      </c>
      <c r="BG103" s="88">
        <f>IF(N103="zákl. přenesená",J103,0)</f>
        <v>0</v>
      </c>
      <c r="BH103" s="88">
        <f>IF(N103="sníž. přenesená",J103,0)</f>
        <v>0</v>
      </c>
      <c r="BI103" s="88">
        <f>IF(N103="nulová",J103,0)</f>
        <v>0</v>
      </c>
      <c r="BJ103" s="15" t="s">
        <v>21</v>
      </c>
      <c r="BK103" s="88">
        <f>ROUND(I103*H103,2)</f>
        <v>0</v>
      </c>
      <c r="BL103" s="15" t="s">
        <v>257</v>
      </c>
      <c r="BM103" s="15" t="s">
        <v>764</v>
      </c>
    </row>
    <row r="104" spans="2:65" s="10" customFormat="1" ht="25.9" customHeight="1">
      <c r="B104" s="146"/>
      <c r="D104" s="147" t="s">
        <v>72</v>
      </c>
      <c r="E104" s="148" t="s">
        <v>286</v>
      </c>
      <c r="F104" s="148" t="s">
        <v>617</v>
      </c>
      <c r="I104" s="149"/>
      <c r="J104" s="150">
        <f>BK104</f>
        <v>0</v>
      </c>
      <c r="L104" s="146"/>
      <c r="M104" s="151"/>
      <c r="N104" s="152"/>
      <c r="O104" s="152"/>
      <c r="P104" s="153">
        <f>P105+P116</f>
        <v>0</v>
      </c>
      <c r="Q104" s="152"/>
      <c r="R104" s="153">
        <f>R105+R116</f>
        <v>20.012280280000002</v>
      </c>
      <c r="S104" s="152"/>
      <c r="T104" s="154">
        <f>T105+T116</f>
        <v>0</v>
      </c>
      <c r="AR104" s="147" t="s">
        <v>323</v>
      </c>
      <c r="AT104" s="155" t="s">
        <v>72</v>
      </c>
      <c r="AU104" s="155" t="s">
        <v>73</v>
      </c>
      <c r="AY104" s="147" t="s">
        <v>158</v>
      </c>
      <c r="BK104" s="156">
        <f>BK105+BK116</f>
        <v>0</v>
      </c>
    </row>
    <row r="105" spans="2:65" s="10" customFormat="1" ht="22.9" customHeight="1">
      <c r="B105" s="146"/>
      <c r="D105" s="147" t="s">
        <v>72</v>
      </c>
      <c r="E105" s="157" t="s">
        <v>698</v>
      </c>
      <c r="F105" s="157" t="s">
        <v>699</v>
      </c>
      <c r="I105" s="149"/>
      <c r="J105" s="158">
        <f>BK105</f>
        <v>0</v>
      </c>
      <c r="L105" s="146"/>
      <c r="M105" s="151"/>
      <c r="N105" s="152"/>
      <c r="O105" s="152"/>
      <c r="P105" s="153">
        <f>SUM(P106:P115)</f>
        <v>0</v>
      </c>
      <c r="Q105" s="152"/>
      <c r="R105" s="153">
        <f>SUM(R106:R115)</f>
        <v>17.587400000000002</v>
      </c>
      <c r="S105" s="152"/>
      <c r="T105" s="154">
        <f>SUM(T106:T115)</f>
        <v>0</v>
      </c>
      <c r="AR105" s="147" t="s">
        <v>323</v>
      </c>
      <c r="AT105" s="155" t="s">
        <v>72</v>
      </c>
      <c r="AU105" s="155" t="s">
        <v>21</v>
      </c>
      <c r="AY105" s="147" t="s">
        <v>158</v>
      </c>
      <c r="BK105" s="156">
        <f>SUM(BK106:BK115)</f>
        <v>0</v>
      </c>
    </row>
    <row r="106" spans="2:65" s="1" customFormat="1" ht="16.5" customHeight="1">
      <c r="B106" s="131"/>
      <c r="C106" s="159" t="s">
        <v>175</v>
      </c>
      <c r="D106" s="159" t="s">
        <v>161</v>
      </c>
      <c r="E106" s="160" t="s">
        <v>701</v>
      </c>
      <c r="F106" s="161" t="s">
        <v>702</v>
      </c>
      <c r="G106" s="162" t="s">
        <v>265</v>
      </c>
      <c r="H106" s="163">
        <v>320</v>
      </c>
      <c r="I106" s="164"/>
      <c r="J106" s="165">
        <f t="shared" ref="J106:J113" si="5">ROUND(I106*H106,2)</f>
        <v>0</v>
      </c>
      <c r="K106" s="161" t="s">
        <v>171</v>
      </c>
      <c r="L106" s="31"/>
      <c r="M106" s="166" t="s">
        <v>1</v>
      </c>
      <c r="N106" s="167" t="s">
        <v>44</v>
      </c>
      <c r="O106" s="50"/>
      <c r="P106" s="168">
        <f t="shared" ref="P106:P113" si="6">O106*H106</f>
        <v>0</v>
      </c>
      <c r="Q106" s="168">
        <v>0</v>
      </c>
      <c r="R106" s="168">
        <f t="shared" ref="R106:R113" si="7">Q106*H106</f>
        <v>0</v>
      </c>
      <c r="S106" s="168">
        <v>0</v>
      </c>
      <c r="T106" s="169">
        <f t="shared" ref="T106:T113" si="8">S106*H106</f>
        <v>0</v>
      </c>
      <c r="AR106" s="15" t="s">
        <v>371</v>
      </c>
      <c r="AT106" s="15" t="s">
        <v>161</v>
      </c>
      <c r="AU106" s="15" t="s">
        <v>82</v>
      </c>
      <c r="AY106" s="15" t="s">
        <v>158</v>
      </c>
      <c r="BE106" s="88">
        <f t="shared" ref="BE106:BE113" si="9">IF(N106="základní",J106,0)</f>
        <v>0</v>
      </c>
      <c r="BF106" s="88">
        <f t="shared" ref="BF106:BF113" si="10">IF(N106="snížená",J106,0)</f>
        <v>0</v>
      </c>
      <c r="BG106" s="88">
        <f t="shared" ref="BG106:BG113" si="11">IF(N106="zákl. přenesená",J106,0)</f>
        <v>0</v>
      </c>
      <c r="BH106" s="88">
        <f t="shared" ref="BH106:BH113" si="12">IF(N106="sníž. přenesená",J106,0)</f>
        <v>0</v>
      </c>
      <c r="BI106" s="88">
        <f t="shared" ref="BI106:BI113" si="13">IF(N106="nulová",J106,0)</f>
        <v>0</v>
      </c>
      <c r="BJ106" s="15" t="s">
        <v>21</v>
      </c>
      <c r="BK106" s="88">
        <f t="shared" ref="BK106:BK113" si="14">ROUND(I106*H106,2)</f>
        <v>0</v>
      </c>
      <c r="BL106" s="15" t="s">
        <v>371</v>
      </c>
      <c r="BM106" s="15" t="s">
        <v>765</v>
      </c>
    </row>
    <row r="107" spans="2:65" s="1" customFormat="1" ht="16.5" customHeight="1">
      <c r="B107" s="131"/>
      <c r="C107" s="191" t="s">
        <v>189</v>
      </c>
      <c r="D107" s="191" t="s">
        <v>286</v>
      </c>
      <c r="E107" s="192" t="s">
        <v>704</v>
      </c>
      <c r="F107" s="193" t="s">
        <v>705</v>
      </c>
      <c r="G107" s="194" t="s">
        <v>265</v>
      </c>
      <c r="H107" s="195">
        <v>160</v>
      </c>
      <c r="I107" s="196"/>
      <c r="J107" s="197">
        <f t="shared" si="5"/>
        <v>0</v>
      </c>
      <c r="K107" s="193" t="s">
        <v>171</v>
      </c>
      <c r="L107" s="198"/>
      <c r="M107" s="199" t="s">
        <v>1</v>
      </c>
      <c r="N107" s="200" t="s">
        <v>44</v>
      </c>
      <c r="O107" s="50"/>
      <c r="P107" s="168">
        <f t="shared" si="6"/>
        <v>0</v>
      </c>
      <c r="Q107" s="168">
        <v>3.5E-4</v>
      </c>
      <c r="R107" s="168">
        <f t="shared" si="7"/>
        <v>5.6000000000000001E-2</v>
      </c>
      <c r="S107" s="168">
        <v>0</v>
      </c>
      <c r="T107" s="169">
        <f t="shared" si="8"/>
        <v>0</v>
      </c>
      <c r="AR107" s="15" t="s">
        <v>706</v>
      </c>
      <c r="AT107" s="15" t="s">
        <v>286</v>
      </c>
      <c r="AU107" s="15" t="s">
        <v>82</v>
      </c>
      <c r="AY107" s="15" t="s">
        <v>158</v>
      </c>
      <c r="BE107" s="88">
        <f t="shared" si="9"/>
        <v>0</v>
      </c>
      <c r="BF107" s="88">
        <f t="shared" si="10"/>
        <v>0</v>
      </c>
      <c r="BG107" s="88">
        <f t="shared" si="11"/>
        <v>0</v>
      </c>
      <c r="BH107" s="88">
        <f t="shared" si="12"/>
        <v>0</v>
      </c>
      <c r="BI107" s="88">
        <f t="shared" si="13"/>
        <v>0</v>
      </c>
      <c r="BJ107" s="15" t="s">
        <v>21</v>
      </c>
      <c r="BK107" s="88">
        <f t="shared" si="14"/>
        <v>0</v>
      </c>
      <c r="BL107" s="15" t="s">
        <v>706</v>
      </c>
      <c r="BM107" s="15" t="s">
        <v>766</v>
      </c>
    </row>
    <row r="108" spans="2:65" s="1" customFormat="1" ht="16.5" customHeight="1">
      <c r="B108" s="131"/>
      <c r="C108" s="191" t="s">
        <v>342</v>
      </c>
      <c r="D108" s="191" t="s">
        <v>286</v>
      </c>
      <c r="E108" s="192" t="s">
        <v>709</v>
      </c>
      <c r="F108" s="193" t="s">
        <v>710</v>
      </c>
      <c r="G108" s="194" t="s">
        <v>265</v>
      </c>
      <c r="H108" s="195">
        <v>160</v>
      </c>
      <c r="I108" s="196"/>
      <c r="J108" s="197">
        <f t="shared" si="5"/>
        <v>0</v>
      </c>
      <c r="K108" s="193" t="s">
        <v>171</v>
      </c>
      <c r="L108" s="198"/>
      <c r="M108" s="199" t="s">
        <v>1</v>
      </c>
      <c r="N108" s="200" t="s">
        <v>44</v>
      </c>
      <c r="O108" s="50"/>
      <c r="P108" s="168">
        <f t="shared" si="6"/>
        <v>0</v>
      </c>
      <c r="Q108" s="168">
        <v>6.8999999999999997E-4</v>
      </c>
      <c r="R108" s="168">
        <f t="shared" si="7"/>
        <v>0.1104</v>
      </c>
      <c r="S108" s="168">
        <v>0</v>
      </c>
      <c r="T108" s="169">
        <f t="shared" si="8"/>
        <v>0</v>
      </c>
      <c r="AR108" s="15" t="s">
        <v>706</v>
      </c>
      <c r="AT108" s="15" t="s">
        <v>286</v>
      </c>
      <c r="AU108" s="15" t="s">
        <v>82</v>
      </c>
      <c r="AY108" s="15" t="s">
        <v>158</v>
      </c>
      <c r="BE108" s="88">
        <f t="shared" si="9"/>
        <v>0</v>
      </c>
      <c r="BF108" s="88">
        <f t="shared" si="10"/>
        <v>0</v>
      </c>
      <c r="BG108" s="88">
        <f t="shared" si="11"/>
        <v>0</v>
      </c>
      <c r="BH108" s="88">
        <f t="shared" si="12"/>
        <v>0</v>
      </c>
      <c r="BI108" s="88">
        <f t="shared" si="13"/>
        <v>0</v>
      </c>
      <c r="BJ108" s="15" t="s">
        <v>21</v>
      </c>
      <c r="BK108" s="88">
        <f t="shared" si="14"/>
        <v>0</v>
      </c>
      <c r="BL108" s="15" t="s">
        <v>706</v>
      </c>
      <c r="BM108" s="15" t="s">
        <v>767</v>
      </c>
    </row>
    <row r="109" spans="2:65" s="1" customFormat="1" ht="16.5" customHeight="1">
      <c r="B109" s="131"/>
      <c r="C109" s="159" t="s">
        <v>299</v>
      </c>
      <c r="D109" s="159" t="s">
        <v>161</v>
      </c>
      <c r="E109" s="160" t="s">
        <v>768</v>
      </c>
      <c r="F109" s="161" t="s">
        <v>769</v>
      </c>
      <c r="G109" s="162" t="s">
        <v>232</v>
      </c>
      <c r="H109" s="163">
        <v>11</v>
      </c>
      <c r="I109" s="164"/>
      <c r="J109" s="165">
        <f t="shared" si="5"/>
        <v>0</v>
      </c>
      <c r="K109" s="161" t="s">
        <v>171</v>
      </c>
      <c r="L109" s="31"/>
      <c r="M109" s="166" t="s">
        <v>1</v>
      </c>
      <c r="N109" s="167" t="s">
        <v>44</v>
      </c>
      <c r="O109" s="50"/>
      <c r="P109" s="168">
        <f t="shared" si="6"/>
        <v>0</v>
      </c>
      <c r="Q109" s="168">
        <v>0</v>
      </c>
      <c r="R109" s="168">
        <f t="shared" si="7"/>
        <v>0</v>
      </c>
      <c r="S109" s="168">
        <v>0</v>
      </c>
      <c r="T109" s="169">
        <f t="shared" si="8"/>
        <v>0</v>
      </c>
      <c r="AR109" s="15" t="s">
        <v>371</v>
      </c>
      <c r="AT109" s="15" t="s">
        <v>161</v>
      </c>
      <c r="AU109" s="15" t="s">
        <v>82</v>
      </c>
      <c r="AY109" s="15" t="s">
        <v>158</v>
      </c>
      <c r="BE109" s="88">
        <f t="shared" si="9"/>
        <v>0</v>
      </c>
      <c r="BF109" s="88">
        <f t="shared" si="10"/>
        <v>0</v>
      </c>
      <c r="BG109" s="88">
        <f t="shared" si="11"/>
        <v>0</v>
      </c>
      <c r="BH109" s="88">
        <f t="shared" si="12"/>
        <v>0</v>
      </c>
      <c r="BI109" s="88">
        <f t="shared" si="13"/>
        <v>0</v>
      </c>
      <c r="BJ109" s="15" t="s">
        <v>21</v>
      </c>
      <c r="BK109" s="88">
        <f t="shared" si="14"/>
        <v>0</v>
      </c>
      <c r="BL109" s="15" t="s">
        <v>371</v>
      </c>
      <c r="BM109" s="15" t="s">
        <v>770</v>
      </c>
    </row>
    <row r="110" spans="2:65" s="1" customFormat="1" ht="16.5" customHeight="1">
      <c r="B110" s="131"/>
      <c r="C110" s="191" t="s">
        <v>262</v>
      </c>
      <c r="D110" s="191" t="s">
        <v>286</v>
      </c>
      <c r="E110" s="192" t="s">
        <v>771</v>
      </c>
      <c r="F110" s="193" t="s">
        <v>772</v>
      </c>
      <c r="G110" s="194" t="s">
        <v>232</v>
      </c>
      <c r="H110" s="195">
        <v>11</v>
      </c>
      <c r="I110" s="196"/>
      <c r="J110" s="197">
        <f t="shared" si="5"/>
        <v>0</v>
      </c>
      <c r="K110" s="193" t="s">
        <v>1</v>
      </c>
      <c r="L110" s="198"/>
      <c r="M110" s="199" t="s">
        <v>1</v>
      </c>
      <c r="N110" s="200" t="s">
        <v>44</v>
      </c>
      <c r="O110" s="50"/>
      <c r="P110" s="168">
        <f t="shared" si="6"/>
        <v>0</v>
      </c>
      <c r="Q110" s="168">
        <v>1.54</v>
      </c>
      <c r="R110" s="168">
        <f t="shared" si="7"/>
        <v>16.940000000000001</v>
      </c>
      <c r="S110" s="168">
        <v>0</v>
      </c>
      <c r="T110" s="169">
        <f t="shared" si="8"/>
        <v>0</v>
      </c>
      <c r="AR110" s="15" t="s">
        <v>706</v>
      </c>
      <c r="AT110" s="15" t="s">
        <v>286</v>
      </c>
      <c r="AU110" s="15" t="s">
        <v>82</v>
      </c>
      <c r="AY110" s="15" t="s">
        <v>158</v>
      </c>
      <c r="BE110" s="88">
        <f t="shared" si="9"/>
        <v>0</v>
      </c>
      <c r="BF110" s="88">
        <f t="shared" si="10"/>
        <v>0</v>
      </c>
      <c r="BG110" s="88">
        <f t="shared" si="11"/>
        <v>0</v>
      </c>
      <c r="BH110" s="88">
        <f t="shared" si="12"/>
        <v>0</v>
      </c>
      <c r="BI110" s="88">
        <f t="shared" si="13"/>
        <v>0</v>
      </c>
      <c r="BJ110" s="15" t="s">
        <v>21</v>
      </c>
      <c r="BK110" s="88">
        <f t="shared" si="14"/>
        <v>0</v>
      </c>
      <c r="BL110" s="15" t="s">
        <v>706</v>
      </c>
      <c r="BM110" s="15" t="s">
        <v>773</v>
      </c>
    </row>
    <row r="111" spans="2:65" s="1" customFormat="1" ht="16.5" customHeight="1">
      <c r="B111" s="131"/>
      <c r="C111" s="159" t="s">
        <v>450</v>
      </c>
      <c r="D111" s="159" t="s">
        <v>161</v>
      </c>
      <c r="E111" s="160" t="s">
        <v>774</v>
      </c>
      <c r="F111" s="161" t="s">
        <v>775</v>
      </c>
      <c r="G111" s="162" t="s">
        <v>232</v>
      </c>
      <c r="H111" s="163">
        <v>11</v>
      </c>
      <c r="I111" s="164"/>
      <c r="J111" s="165">
        <f t="shared" si="5"/>
        <v>0</v>
      </c>
      <c r="K111" s="161" t="s">
        <v>171</v>
      </c>
      <c r="L111" s="31"/>
      <c r="M111" s="166" t="s">
        <v>1</v>
      </c>
      <c r="N111" s="167" t="s">
        <v>44</v>
      </c>
      <c r="O111" s="50"/>
      <c r="P111" s="168">
        <f t="shared" si="6"/>
        <v>0</v>
      </c>
      <c r="Q111" s="168">
        <v>0</v>
      </c>
      <c r="R111" s="168">
        <f t="shared" si="7"/>
        <v>0</v>
      </c>
      <c r="S111" s="168">
        <v>0</v>
      </c>
      <c r="T111" s="169">
        <f t="shared" si="8"/>
        <v>0</v>
      </c>
      <c r="AR111" s="15" t="s">
        <v>371</v>
      </c>
      <c r="AT111" s="15" t="s">
        <v>161</v>
      </c>
      <c r="AU111" s="15" t="s">
        <v>82</v>
      </c>
      <c r="AY111" s="15" t="s">
        <v>158</v>
      </c>
      <c r="BE111" s="88">
        <f t="shared" si="9"/>
        <v>0</v>
      </c>
      <c r="BF111" s="88">
        <f t="shared" si="10"/>
        <v>0</v>
      </c>
      <c r="BG111" s="88">
        <f t="shared" si="11"/>
        <v>0</v>
      </c>
      <c r="BH111" s="88">
        <f t="shared" si="12"/>
        <v>0</v>
      </c>
      <c r="BI111" s="88">
        <f t="shared" si="13"/>
        <v>0</v>
      </c>
      <c r="BJ111" s="15" t="s">
        <v>21</v>
      </c>
      <c r="BK111" s="88">
        <f t="shared" si="14"/>
        <v>0</v>
      </c>
      <c r="BL111" s="15" t="s">
        <v>371</v>
      </c>
      <c r="BM111" s="15" t="s">
        <v>776</v>
      </c>
    </row>
    <row r="112" spans="2:65" s="1" customFormat="1" ht="16.5" customHeight="1">
      <c r="B112" s="131"/>
      <c r="C112" s="159" t="s">
        <v>8</v>
      </c>
      <c r="D112" s="159" t="s">
        <v>161</v>
      </c>
      <c r="E112" s="160" t="s">
        <v>716</v>
      </c>
      <c r="F112" s="161" t="s">
        <v>717</v>
      </c>
      <c r="G112" s="162" t="s">
        <v>265</v>
      </c>
      <c r="H112" s="163">
        <v>160</v>
      </c>
      <c r="I112" s="164"/>
      <c r="J112" s="165">
        <f t="shared" si="5"/>
        <v>0</v>
      </c>
      <c r="K112" s="161" t="s">
        <v>171</v>
      </c>
      <c r="L112" s="31"/>
      <c r="M112" s="166" t="s">
        <v>1</v>
      </c>
      <c r="N112" s="167" t="s">
        <v>44</v>
      </c>
      <c r="O112" s="50"/>
      <c r="P112" s="168">
        <f t="shared" si="6"/>
        <v>0</v>
      </c>
      <c r="Q112" s="168">
        <v>0</v>
      </c>
      <c r="R112" s="168">
        <f t="shared" si="7"/>
        <v>0</v>
      </c>
      <c r="S112" s="168">
        <v>0</v>
      </c>
      <c r="T112" s="169">
        <f t="shared" si="8"/>
        <v>0</v>
      </c>
      <c r="AR112" s="15" t="s">
        <v>371</v>
      </c>
      <c r="AT112" s="15" t="s">
        <v>161</v>
      </c>
      <c r="AU112" s="15" t="s">
        <v>82</v>
      </c>
      <c r="AY112" s="15" t="s">
        <v>158</v>
      </c>
      <c r="BE112" s="88">
        <f t="shared" si="9"/>
        <v>0</v>
      </c>
      <c r="BF112" s="88">
        <f t="shared" si="10"/>
        <v>0</v>
      </c>
      <c r="BG112" s="88">
        <f t="shared" si="11"/>
        <v>0</v>
      </c>
      <c r="BH112" s="88">
        <f t="shared" si="12"/>
        <v>0</v>
      </c>
      <c r="BI112" s="88">
        <f t="shared" si="13"/>
        <v>0</v>
      </c>
      <c r="BJ112" s="15" t="s">
        <v>21</v>
      </c>
      <c r="BK112" s="88">
        <f t="shared" si="14"/>
        <v>0</v>
      </c>
      <c r="BL112" s="15" t="s">
        <v>371</v>
      </c>
      <c r="BM112" s="15" t="s">
        <v>777</v>
      </c>
    </row>
    <row r="113" spans="2:65" s="1" customFormat="1" ht="16.5" customHeight="1">
      <c r="B113" s="131"/>
      <c r="C113" s="191" t="s">
        <v>257</v>
      </c>
      <c r="D113" s="191" t="s">
        <v>286</v>
      </c>
      <c r="E113" s="192" t="s">
        <v>719</v>
      </c>
      <c r="F113" s="193" t="s">
        <v>720</v>
      </c>
      <c r="G113" s="194" t="s">
        <v>643</v>
      </c>
      <c r="H113" s="195">
        <v>480</v>
      </c>
      <c r="I113" s="196"/>
      <c r="J113" s="197">
        <f t="shared" si="5"/>
        <v>0</v>
      </c>
      <c r="K113" s="193" t="s">
        <v>1</v>
      </c>
      <c r="L113" s="198"/>
      <c r="M113" s="199" t="s">
        <v>1</v>
      </c>
      <c r="N113" s="200" t="s">
        <v>44</v>
      </c>
      <c r="O113" s="50"/>
      <c r="P113" s="168">
        <f t="shared" si="6"/>
        <v>0</v>
      </c>
      <c r="Q113" s="168">
        <v>1E-3</v>
      </c>
      <c r="R113" s="168">
        <f t="shared" si="7"/>
        <v>0.48</v>
      </c>
      <c r="S113" s="168">
        <v>0</v>
      </c>
      <c r="T113" s="169">
        <f t="shared" si="8"/>
        <v>0</v>
      </c>
      <c r="AR113" s="15" t="s">
        <v>706</v>
      </c>
      <c r="AT113" s="15" t="s">
        <v>286</v>
      </c>
      <c r="AU113" s="15" t="s">
        <v>82</v>
      </c>
      <c r="AY113" s="15" t="s">
        <v>158</v>
      </c>
      <c r="BE113" s="88">
        <f t="shared" si="9"/>
        <v>0</v>
      </c>
      <c r="BF113" s="88">
        <f t="shared" si="10"/>
        <v>0</v>
      </c>
      <c r="BG113" s="88">
        <f t="shared" si="11"/>
        <v>0</v>
      </c>
      <c r="BH113" s="88">
        <f t="shared" si="12"/>
        <v>0</v>
      </c>
      <c r="BI113" s="88">
        <f t="shared" si="13"/>
        <v>0</v>
      </c>
      <c r="BJ113" s="15" t="s">
        <v>21</v>
      </c>
      <c r="BK113" s="88">
        <f t="shared" si="14"/>
        <v>0</v>
      </c>
      <c r="BL113" s="15" t="s">
        <v>706</v>
      </c>
      <c r="BM113" s="15" t="s">
        <v>778</v>
      </c>
    </row>
    <row r="114" spans="2:65" s="11" customFormat="1" ht="11.25">
      <c r="B114" s="170"/>
      <c r="D114" s="171" t="s">
        <v>173</v>
      </c>
      <c r="E114" s="172" t="s">
        <v>1</v>
      </c>
      <c r="F114" s="173" t="s">
        <v>779</v>
      </c>
      <c r="H114" s="174">
        <v>480</v>
      </c>
      <c r="I114" s="175"/>
      <c r="L114" s="170"/>
      <c r="M114" s="176"/>
      <c r="N114" s="177"/>
      <c r="O114" s="177"/>
      <c r="P114" s="177"/>
      <c r="Q114" s="177"/>
      <c r="R114" s="177"/>
      <c r="S114" s="177"/>
      <c r="T114" s="178"/>
      <c r="AT114" s="172" t="s">
        <v>173</v>
      </c>
      <c r="AU114" s="172" t="s">
        <v>82</v>
      </c>
      <c r="AV114" s="11" t="s">
        <v>82</v>
      </c>
      <c r="AW114" s="11" t="s">
        <v>34</v>
      </c>
      <c r="AX114" s="11" t="s">
        <v>21</v>
      </c>
      <c r="AY114" s="172" t="s">
        <v>158</v>
      </c>
    </row>
    <row r="115" spans="2:65" s="1" customFormat="1" ht="16.5" customHeight="1">
      <c r="B115" s="131"/>
      <c r="C115" s="191" t="s">
        <v>279</v>
      </c>
      <c r="D115" s="191" t="s">
        <v>286</v>
      </c>
      <c r="E115" s="192" t="s">
        <v>780</v>
      </c>
      <c r="F115" s="193" t="s">
        <v>781</v>
      </c>
      <c r="G115" s="194" t="s">
        <v>220</v>
      </c>
      <c r="H115" s="195">
        <v>1</v>
      </c>
      <c r="I115" s="196"/>
      <c r="J115" s="197">
        <f>ROUND(I115*H115,2)</f>
        <v>0</v>
      </c>
      <c r="K115" s="193" t="s">
        <v>1</v>
      </c>
      <c r="L115" s="198"/>
      <c r="M115" s="199" t="s">
        <v>1</v>
      </c>
      <c r="N115" s="200" t="s">
        <v>44</v>
      </c>
      <c r="O115" s="50"/>
      <c r="P115" s="168">
        <f>O115*H115</f>
        <v>0</v>
      </c>
      <c r="Q115" s="168">
        <v>1E-3</v>
      </c>
      <c r="R115" s="168">
        <f>Q115*H115</f>
        <v>1E-3</v>
      </c>
      <c r="S115" s="168">
        <v>0</v>
      </c>
      <c r="T115" s="169">
        <f>S115*H115</f>
        <v>0</v>
      </c>
      <c r="AR115" s="15" t="s">
        <v>706</v>
      </c>
      <c r="AT115" s="15" t="s">
        <v>286</v>
      </c>
      <c r="AU115" s="15" t="s">
        <v>82</v>
      </c>
      <c r="AY115" s="15" t="s">
        <v>158</v>
      </c>
      <c r="BE115" s="88">
        <f>IF(N115="základní",J115,0)</f>
        <v>0</v>
      </c>
      <c r="BF115" s="88">
        <f>IF(N115="snížená",J115,0)</f>
        <v>0</v>
      </c>
      <c r="BG115" s="88">
        <f>IF(N115="zákl. přenesená",J115,0)</f>
        <v>0</v>
      </c>
      <c r="BH115" s="88">
        <f>IF(N115="sníž. přenesená",J115,0)</f>
        <v>0</v>
      </c>
      <c r="BI115" s="88">
        <f>IF(N115="nulová",J115,0)</f>
        <v>0</v>
      </c>
      <c r="BJ115" s="15" t="s">
        <v>21</v>
      </c>
      <c r="BK115" s="88">
        <f>ROUND(I115*H115,2)</f>
        <v>0</v>
      </c>
      <c r="BL115" s="15" t="s">
        <v>706</v>
      </c>
      <c r="BM115" s="15" t="s">
        <v>782</v>
      </c>
    </row>
    <row r="116" spans="2:65" s="10" customFormat="1" ht="22.9" customHeight="1">
      <c r="B116" s="146"/>
      <c r="D116" s="147" t="s">
        <v>72</v>
      </c>
      <c r="E116" s="157" t="s">
        <v>725</v>
      </c>
      <c r="F116" s="157" t="s">
        <v>726</v>
      </c>
      <c r="I116" s="149"/>
      <c r="J116" s="158">
        <f>BK116</f>
        <v>0</v>
      </c>
      <c r="L116" s="146"/>
      <c r="M116" s="151"/>
      <c r="N116" s="152"/>
      <c r="O116" s="152"/>
      <c r="P116" s="153">
        <f>SUM(P117:P128)</f>
        <v>0</v>
      </c>
      <c r="Q116" s="152"/>
      <c r="R116" s="153">
        <f>SUM(R117:R128)</f>
        <v>2.42488028</v>
      </c>
      <c r="S116" s="152"/>
      <c r="T116" s="154">
        <f>SUM(T117:T128)</f>
        <v>0</v>
      </c>
      <c r="AR116" s="147" t="s">
        <v>323</v>
      </c>
      <c r="AT116" s="155" t="s">
        <v>72</v>
      </c>
      <c r="AU116" s="155" t="s">
        <v>21</v>
      </c>
      <c r="AY116" s="147" t="s">
        <v>158</v>
      </c>
      <c r="BK116" s="156">
        <f>SUM(BK117:BK128)</f>
        <v>0</v>
      </c>
    </row>
    <row r="117" spans="2:65" s="1" customFormat="1" ht="16.5" customHeight="1">
      <c r="B117" s="131"/>
      <c r="C117" s="159" t="s">
        <v>259</v>
      </c>
      <c r="D117" s="159" t="s">
        <v>161</v>
      </c>
      <c r="E117" s="160" t="s">
        <v>727</v>
      </c>
      <c r="F117" s="161" t="s">
        <v>728</v>
      </c>
      <c r="G117" s="162" t="s">
        <v>622</v>
      </c>
      <c r="H117" s="163">
        <v>0.16</v>
      </c>
      <c r="I117" s="164"/>
      <c r="J117" s="165">
        <f>ROUND(I117*H117,2)</f>
        <v>0</v>
      </c>
      <c r="K117" s="161" t="s">
        <v>171</v>
      </c>
      <c r="L117" s="31"/>
      <c r="M117" s="166" t="s">
        <v>1</v>
      </c>
      <c r="N117" s="167" t="s">
        <v>44</v>
      </c>
      <c r="O117" s="50"/>
      <c r="P117" s="168">
        <f>O117*H117</f>
        <v>0</v>
      </c>
      <c r="Q117" s="168">
        <v>0</v>
      </c>
      <c r="R117" s="168">
        <f>Q117*H117</f>
        <v>0</v>
      </c>
      <c r="S117" s="168">
        <v>0</v>
      </c>
      <c r="T117" s="169">
        <f>S117*H117</f>
        <v>0</v>
      </c>
      <c r="AR117" s="15" t="s">
        <v>371</v>
      </c>
      <c r="AT117" s="15" t="s">
        <v>161</v>
      </c>
      <c r="AU117" s="15" t="s">
        <v>82</v>
      </c>
      <c r="AY117" s="15" t="s">
        <v>158</v>
      </c>
      <c r="BE117" s="88">
        <f>IF(N117="základní",J117,0)</f>
        <v>0</v>
      </c>
      <c r="BF117" s="88">
        <f>IF(N117="snížená",J117,0)</f>
        <v>0</v>
      </c>
      <c r="BG117" s="88">
        <f>IF(N117="zákl. přenesená",J117,0)</f>
        <v>0</v>
      </c>
      <c r="BH117" s="88">
        <f>IF(N117="sníž. přenesená",J117,0)</f>
        <v>0</v>
      </c>
      <c r="BI117" s="88">
        <f>IF(N117="nulová",J117,0)</f>
        <v>0</v>
      </c>
      <c r="BJ117" s="15" t="s">
        <v>21</v>
      </c>
      <c r="BK117" s="88">
        <f>ROUND(I117*H117,2)</f>
        <v>0</v>
      </c>
      <c r="BL117" s="15" t="s">
        <v>371</v>
      </c>
      <c r="BM117" s="15" t="s">
        <v>783</v>
      </c>
    </row>
    <row r="118" spans="2:65" s="1" customFormat="1" ht="16.5" customHeight="1">
      <c r="B118" s="131"/>
      <c r="C118" s="159" t="s">
        <v>589</v>
      </c>
      <c r="D118" s="159" t="s">
        <v>161</v>
      </c>
      <c r="E118" s="160" t="s">
        <v>784</v>
      </c>
      <c r="F118" s="161" t="s">
        <v>785</v>
      </c>
      <c r="G118" s="162" t="s">
        <v>232</v>
      </c>
      <c r="H118" s="163">
        <v>11</v>
      </c>
      <c r="I118" s="164"/>
      <c r="J118" s="165">
        <f>ROUND(I118*H118,2)</f>
        <v>0</v>
      </c>
      <c r="K118" s="161" t="s">
        <v>171</v>
      </c>
      <c r="L118" s="31"/>
      <c r="M118" s="166" t="s">
        <v>1</v>
      </c>
      <c r="N118" s="167" t="s">
        <v>44</v>
      </c>
      <c r="O118" s="50"/>
      <c r="P118" s="168">
        <f>O118*H118</f>
        <v>0</v>
      </c>
      <c r="Q118" s="168">
        <v>0</v>
      </c>
      <c r="R118" s="168">
        <f>Q118*H118</f>
        <v>0</v>
      </c>
      <c r="S118" s="168">
        <v>0</v>
      </c>
      <c r="T118" s="169">
        <f>S118*H118</f>
        <v>0</v>
      </c>
      <c r="AR118" s="15" t="s">
        <v>371</v>
      </c>
      <c r="AT118" s="15" t="s">
        <v>161</v>
      </c>
      <c r="AU118" s="15" t="s">
        <v>82</v>
      </c>
      <c r="AY118" s="15" t="s">
        <v>158</v>
      </c>
      <c r="BE118" s="88">
        <f>IF(N118="základní",J118,0)</f>
        <v>0</v>
      </c>
      <c r="BF118" s="88">
        <f>IF(N118="snížená",J118,0)</f>
        <v>0</v>
      </c>
      <c r="BG118" s="88">
        <f>IF(N118="zákl. přenesená",J118,0)</f>
        <v>0</v>
      </c>
      <c r="BH118" s="88">
        <f>IF(N118="sníž. přenesená",J118,0)</f>
        <v>0</v>
      </c>
      <c r="BI118" s="88">
        <f>IF(N118="nulová",J118,0)</f>
        <v>0</v>
      </c>
      <c r="BJ118" s="15" t="s">
        <v>21</v>
      </c>
      <c r="BK118" s="88">
        <f>ROUND(I118*H118,2)</f>
        <v>0</v>
      </c>
      <c r="BL118" s="15" t="s">
        <v>371</v>
      </c>
      <c r="BM118" s="15" t="s">
        <v>786</v>
      </c>
    </row>
    <row r="119" spans="2:65" s="11" customFormat="1" ht="11.25">
      <c r="B119" s="170"/>
      <c r="D119" s="171" t="s">
        <v>173</v>
      </c>
      <c r="E119" s="172" t="s">
        <v>1</v>
      </c>
      <c r="F119" s="173" t="s">
        <v>175</v>
      </c>
      <c r="H119" s="174">
        <v>11</v>
      </c>
      <c r="I119" s="175"/>
      <c r="L119" s="170"/>
      <c r="M119" s="176"/>
      <c r="N119" s="177"/>
      <c r="O119" s="177"/>
      <c r="P119" s="177"/>
      <c r="Q119" s="177"/>
      <c r="R119" s="177"/>
      <c r="S119" s="177"/>
      <c r="T119" s="178"/>
      <c r="AT119" s="172" t="s">
        <v>173</v>
      </c>
      <c r="AU119" s="172" t="s">
        <v>82</v>
      </c>
      <c r="AV119" s="11" t="s">
        <v>82</v>
      </c>
      <c r="AW119" s="11" t="s">
        <v>34</v>
      </c>
      <c r="AX119" s="11" t="s">
        <v>21</v>
      </c>
      <c r="AY119" s="172" t="s">
        <v>158</v>
      </c>
    </row>
    <row r="120" spans="2:65" s="1" customFormat="1" ht="16.5" customHeight="1">
      <c r="B120" s="131"/>
      <c r="C120" s="159" t="s">
        <v>683</v>
      </c>
      <c r="D120" s="159" t="s">
        <v>161</v>
      </c>
      <c r="E120" s="160" t="s">
        <v>787</v>
      </c>
      <c r="F120" s="161" t="s">
        <v>788</v>
      </c>
      <c r="G120" s="162" t="s">
        <v>265</v>
      </c>
      <c r="H120" s="163">
        <v>160</v>
      </c>
      <c r="I120" s="164"/>
      <c r="J120" s="165">
        <f>ROUND(I120*H120,2)</f>
        <v>0</v>
      </c>
      <c r="K120" s="161" t="s">
        <v>171</v>
      </c>
      <c r="L120" s="31"/>
      <c r="M120" s="166" t="s">
        <v>1</v>
      </c>
      <c r="N120" s="167" t="s">
        <v>44</v>
      </c>
      <c r="O120" s="50"/>
      <c r="P120" s="168">
        <f>O120*H120</f>
        <v>0</v>
      </c>
      <c r="Q120" s="168">
        <v>0</v>
      </c>
      <c r="R120" s="168">
        <f>Q120*H120</f>
        <v>0</v>
      </c>
      <c r="S120" s="168">
        <v>0</v>
      </c>
      <c r="T120" s="169">
        <f>S120*H120</f>
        <v>0</v>
      </c>
      <c r="AR120" s="15" t="s">
        <v>371</v>
      </c>
      <c r="AT120" s="15" t="s">
        <v>161</v>
      </c>
      <c r="AU120" s="15" t="s">
        <v>82</v>
      </c>
      <c r="AY120" s="15" t="s">
        <v>158</v>
      </c>
      <c r="BE120" s="88">
        <f>IF(N120="základní",J120,0)</f>
        <v>0</v>
      </c>
      <c r="BF120" s="88">
        <f>IF(N120="snížená",J120,0)</f>
        <v>0</v>
      </c>
      <c r="BG120" s="88">
        <f>IF(N120="zákl. přenesená",J120,0)</f>
        <v>0</v>
      </c>
      <c r="BH120" s="88">
        <f>IF(N120="sníž. přenesená",J120,0)</f>
        <v>0</v>
      </c>
      <c r="BI120" s="88">
        <f>IF(N120="nulová",J120,0)</f>
        <v>0</v>
      </c>
      <c r="BJ120" s="15" t="s">
        <v>21</v>
      </c>
      <c r="BK120" s="88">
        <f>ROUND(I120*H120,2)</f>
        <v>0</v>
      </c>
      <c r="BL120" s="15" t="s">
        <v>371</v>
      </c>
      <c r="BM120" s="15" t="s">
        <v>789</v>
      </c>
    </row>
    <row r="121" spans="2:65" s="1" customFormat="1" ht="16.5" customHeight="1">
      <c r="B121" s="131"/>
      <c r="C121" s="159" t="s">
        <v>250</v>
      </c>
      <c r="D121" s="159" t="s">
        <v>161</v>
      </c>
      <c r="E121" s="160" t="s">
        <v>735</v>
      </c>
      <c r="F121" s="161" t="s">
        <v>736</v>
      </c>
      <c r="G121" s="162" t="s">
        <v>164</v>
      </c>
      <c r="H121" s="163">
        <v>266.66699999999997</v>
      </c>
      <c r="I121" s="164"/>
      <c r="J121" s="165">
        <f>ROUND(I121*H121,2)</f>
        <v>0</v>
      </c>
      <c r="K121" s="161" t="s">
        <v>171</v>
      </c>
      <c r="L121" s="31"/>
      <c r="M121" s="166" t="s">
        <v>1</v>
      </c>
      <c r="N121" s="167" t="s">
        <v>44</v>
      </c>
      <c r="O121" s="50"/>
      <c r="P121" s="168">
        <f>O121*H121</f>
        <v>0</v>
      </c>
      <c r="Q121" s="168">
        <v>8.4000000000000003E-4</v>
      </c>
      <c r="R121" s="168">
        <f>Q121*H121</f>
        <v>0.22400028</v>
      </c>
      <c r="S121" s="168">
        <v>0</v>
      </c>
      <c r="T121" s="169">
        <f>S121*H121</f>
        <v>0</v>
      </c>
      <c r="AR121" s="15" t="s">
        <v>371</v>
      </c>
      <c r="AT121" s="15" t="s">
        <v>161</v>
      </c>
      <c r="AU121" s="15" t="s">
        <v>82</v>
      </c>
      <c r="AY121" s="15" t="s">
        <v>158</v>
      </c>
      <c r="BE121" s="88">
        <f>IF(N121="základní",J121,0)</f>
        <v>0</v>
      </c>
      <c r="BF121" s="88">
        <f>IF(N121="snížená",J121,0)</f>
        <v>0</v>
      </c>
      <c r="BG121" s="88">
        <f>IF(N121="zákl. přenesená",J121,0)</f>
        <v>0</v>
      </c>
      <c r="BH121" s="88">
        <f>IF(N121="sníž. přenesená",J121,0)</f>
        <v>0</v>
      </c>
      <c r="BI121" s="88">
        <f>IF(N121="nulová",J121,0)</f>
        <v>0</v>
      </c>
      <c r="BJ121" s="15" t="s">
        <v>21</v>
      </c>
      <c r="BK121" s="88">
        <f>ROUND(I121*H121,2)</f>
        <v>0</v>
      </c>
      <c r="BL121" s="15" t="s">
        <v>371</v>
      </c>
      <c r="BM121" s="15" t="s">
        <v>790</v>
      </c>
    </row>
    <row r="122" spans="2:65" s="11" customFormat="1" ht="11.25">
      <c r="B122" s="170"/>
      <c r="D122" s="171" t="s">
        <v>173</v>
      </c>
      <c r="E122" s="172" t="s">
        <v>1</v>
      </c>
      <c r="F122" s="173" t="s">
        <v>791</v>
      </c>
      <c r="H122" s="174">
        <v>266.66699999999997</v>
      </c>
      <c r="I122" s="175"/>
      <c r="L122" s="170"/>
      <c r="M122" s="176"/>
      <c r="N122" s="177"/>
      <c r="O122" s="177"/>
      <c r="P122" s="177"/>
      <c r="Q122" s="177"/>
      <c r="R122" s="177"/>
      <c r="S122" s="177"/>
      <c r="T122" s="178"/>
      <c r="AT122" s="172" t="s">
        <v>173</v>
      </c>
      <c r="AU122" s="172" t="s">
        <v>82</v>
      </c>
      <c r="AV122" s="11" t="s">
        <v>82</v>
      </c>
      <c r="AW122" s="11" t="s">
        <v>34</v>
      </c>
      <c r="AX122" s="11" t="s">
        <v>21</v>
      </c>
      <c r="AY122" s="172" t="s">
        <v>158</v>
      </c>
    </row>
    <row r="123" spans="2:65" s="1" customFormat="1" ht="16.5" customHeight="1">
      <c r="B123" s="131"/>
      <c r="C123" s="159" t="s">
        <v>7</v>
      </c>
      <c r="D123" s="159" t="s">
        <v>161</v>
      </c>
      <c r="E123" s="160" t="s">
        <v>739</v>
      </c>
      <c r="F123" s="161" t="s">
        <v>740</v>
      </c>
      <c r="G123" s="162" t="s">
        <v>164</v>
      </c>
      <c r="H123" s="163">
        <v>266.66699999999997</v>
      </c>
      <c r="I123" s="164"/>
      <c r="J123" s="165">
        <f>ROUND(I123*H123,2)</f>
        <v>0</v>
      </c>
      <c r="K123" s="161" t="s">
        <v>171</v>
      </c>
      <c r="L123" s="31"/>
      <c r="M123" s="166" t="s">
        <v>1</v>
      </c>
      <c r="N123" s="167" t="s">
        <v>44</v>
      </c>
      <c r="O123" s="50"/>
      <c r="P123" s="168">
        <f>O123*H123</f>
        <v>0</v>
      </c>
      <c r="Q123" s="168">
        <v>0</v>
      </c>
      <c r="R123" s="168">
        <f>Q123*H123</f>
        <v>0</v>
      </c>
      <c r="S123" s="168">
        <v>0</v>
      </c>
      <c r="T123" s="169">
        <f>S123*H123</f>
        <v>0</v>
      </c>
      <c r="AR123" s="15" t="s">
        <v>371</v>
      </c>
      <c r="AT123" s="15" t="s">
        <v>161</v>
      </c>
      <c r="AU123" s="15" t="s">
        <v>82</v>
      </c>
      <c r="AY123" s="15" t="s">
        <v>158</v>
      </c>
      <c r="BE123" s="88">
        <f>IF(N123="základní",J123,0)</f>
        <v>0</v>
      </c>
      <c r="BF123" s="88">
        <f>IF(N123="snížená",J123,0)</f>
        <v>0</v>
      </c>
      <c r="BG123" s="88">
        <f>IF(N123="zákl. přenesená",J123,0)</f>
        <v>0</v>
      </c>
      <c r="BH123" s="88">
        <f>IF(N123="sníž. přenesená",J123,0)</f>
        <v>0</v>
      </c>
      <c r="BI123" s="88">
        <f>IF(N123="nulová",J123,0)</f>
        <v>0</v>
      </c>
      <c r="BJ123" s="15" t="s">
        <v>21</v>
      </c>
      <c r="BK123" s="88">
        <f>ROUND(I123*H123,2)</f>
        <v>0</v>
      </c>
      <c r="BL123" s="15" t="s">
        <v>371</v>
      </c>
      <c r="BM123" s="15" t="s">
        <v>792</v>
      </c>
    </row>
    <row r="124" spans="2:65" s="1" customFormat="1" ht="16.5" customHeight="1">
      <c r="B124" s="131"/>
      <c r="C124" s="159" t="s">
        <v>440</v>
      </c>
      <c r="D124" s="159" t="s">
        <v>161</v>
      </c>
      <c r="E124" s="160" t="s">
        <v>742</v>
      </c>
      <c r="F124" s="161" t="s">
        <v>743</v>
      </c>
      <c r="G124" s="162" t="s">
        <v>265</v>
      </c>
      <c r="H124" s="163">
        <v>10.56</v>
      </c>
      <c r="I124" s="164"/>
      <c r="J124" s="165">
        <f>ROUND(I124*H124,2)</f>
        <v>0</v>
      </c>
      <c r="K124" s="161" t="s">
        <v>171</v>
      </c>
      <c r="L124" s="31"/>
      <c r="M124" s="166" t="s">
        <v>1</v>
      </c>
      <c r="N124" s="167" t="s">
        <v>44</v>
      </c>
      <c r="O124" s="50"/>
      <c r="P124" s="168">
        <f>O124*H124</f>
        <v>0</v>
      </c>
      <c r="Q124" s="168">
        <v>0.20300000000000001</v>
      </c>
      <c r="R124" s="168">
        <f>Q124*H124</f>
        <v>2.1436800000000003</v>
      </c>
      <c r="S124" s="168">
        <v>0</v>
      </c>
      <c r="T124" s="169">
        <f>S124*H124</f>
        <v>0</v>
      </c>
      <c r="AR124" s="15" t="s">
        <v>371</v>
      </c>
      <c r="AT124" s="15" t="s">
        <v>161</v>
      </c>
      <c r="AU124" s="15" t="s">
        <v>82</v>
      </c>
      <c r="AY124" s="15" t="s">
        <v>158</v>
      </c>
      <c r="BE124" s="88">
        <f>IF(N124="základní",J124,0)</f>
        <v>0</v>
      </c>
      <c r="BF124" s="88">
        <f>IF(N124="snížená",J124,0)</f>
        <v>0</v>
      </c>
      <c r="BG124" s="88">
        <f>IF(N124="zákl. přenesená",J124,0)</f>
        <v>0</v>
      </c>
      <c r="BH124" s="88">
        <f>IF(N124="sníž. přenesená",J124,0)</f>
        <v>0</v>
      </c>
      <c r="BI124" s="88">
        <f>IF(N124="nulová",J124,0)</f>
        <v>0</v>
      </c>
      <c r="BJ124" s="15" t="s">
        <v>21</v>
      </c>
      <c r="BK124" s="88">
        <f>ROUND(I124*H124,2)</f>
        <v>0</v>
      </c>
      <c r="BL124" s="15" t="s">
        <v>371</v>
      </c>
      <c r="BM124" s="15" t="s">
        <v>793</v>
      </c>
    </row>
    <row r="125" spans="2:65" s="11" customFormat="1" ht="11.25">
      <c r="B125" s="170"/>
      <c r="D125" s="171" t="s">
        <v>173</v>
      </c>
      <c r="E125" s="172" t="s">
        <v>1</v>
      </c>
      <c r="F125" s="173" t="s">
        <v>794</v>
      </c>
      <c r="H125" s="174">
        <v>10.56</v>
      </c>
      <c r="I125" s="175"/>
      <c r="L125" s="170"/>
      <c r="M125" s="176"/>
      <c r="N125" s="177"/>
      <c r="O125" s="177"/>
      <c r="P125" s="177"/>
      <c r="Q125" s="177"/>
      <c r="R125" s="177"/>
      <c r="S125" s="177"/>
      <c r="T125" s="178"/>
      <c r="AT125" s="172" t="s">
        <v>173</v>
      </c>
      <c r="AU125" s="172" t="s">
        <v>82</v>
      </c>
      <c r="AV125" s="11" t="s">
        <v>82</v>
      </c>
      <c r="AW125" s="11" t="s">
        <v>34</v>
      </c>
      <c r="AX125" s="11" t="s">
        <v>21</v>
      </c>
      <c r="AY125" s="172" t="s">
        <v>158</v>
      </c>
    </row>
    <row r="126" spans="2:65" s="1" customFormat="1" ht="16.5" customHeight="1">
      <c r="B126" s="131"/>
      <c r="C126" s="159" t="s">
        <v>445</v>
      </c>
      <c r="D126" s="159" t="s">
        <v>161</v>
      </c>
      <c r="E126" s="160" t="s">
        <v>745</v>
      </c>
      <c r="F126" s="161" t="s">
        <v>746</v>
      </c>
      <c r="G126" s="162" t="s">
        <v>232</v>
      </c>
      <c r="H126" s="163">
        <v>5</v>
      </c>
      <c r="I126" s="164"/>
      <c r="J126" s="165">
        <f>ROUND(I126*H126,2)</f>
        <v>0</v>
      </c>
      <c r="K126" s="161" t="s">
        <v>171</v>
      </c>
      <c r="L126" s="31"/>
      <c r="M126" s="166" t="s">
        <v>1</v>
      </c>
      <c r="N126" s="167" t="s">
        <v>44</v>
      </c>
      <c r="O126" s="50"/>
      <c r="P126" s="168">
        <f>O126*H126</f>
        <v>0</v>
      </c>
      <c r="Q126" s="168">
        <v>7.6E-3</v>
      </c>
      <c r="R126" s="168">
        <f>Q126*H126</f>
        <v>3.7999999999999999E-2</v>
      </c>
      <c r="S126" s="168">
        <v>0</v>
      </c>
      <c r="T126" s="169">
        <f>S126*H126</f>
        <v>0</v>
      </c>
      <c r="AR126" s="15" t="s">
        <v>371</v>
      </c>
      <c r="AT126" s="15" t="s">
        <v>161</v>
      </c>
      <c r="AU126" s="15" t="s">
        <v>82</v>
      </c>
      <c r="AY126" s="15" t="s">
        <v>158</v>
      </c>
      <c r="BE126" s="88">
        <f>IF(N126="základní",J126,0)</f>
        <v>0</v>
      </c>
      <c r="BF126" s="88">
        <f>IF(N126="snížená",J126,0)</f>
        <v>0</v>
      </c>
      <c r="BG126" s="88">
        <f>IF(N126="zákl. přenesená",J126,0)</f>
        <v>0</v>
      </c>
      <c r="BH126" s="88">
        <f>IF(N126="sníž. přenesená",J126,0)</f>
        <v>0</v>
      </c>
      <c r="BI126" s="88">
        <f>IF(N126="nulová",J126,0)</f>
        <v>0</v>
      </c>
      <c r="BJ126" s="15" t="s">
        <v>21</v>
      </c>
      <c r="BK126" s="88">
        <f>ROUND(I126*H126,2)</f>
        <v>0</v>
      </c>
      <c r="BL126" s="15" t="s">
        <v>371</v>
      </c>
      <c r="BM126" s="15" t="s">
        <v>795</v>
      </c>
    </row>
    <row r="127" spans="2:65" s="1" customFormat="1" ht="16.5" customHeight="1">
      <c r="B127" s="131"/>
      <c r="C127" s="159" t="s">
        <v>708</v>
      </c>
      <c r="D127" s="159" t="s">
        <v>161</v>
      </c>
      <c r="E127" s="160" t="s">
        <v>748</v>
      </c>
      <c r="F127" s="161" t="s">
        <v>749</v>
      </c>
      <c r="G127" s="162" t="s">
        <v>265</v>
      </c>
      <c r="H127" s="163">
        <v>160</v>
      </c>
      <c r="I127" s="164"/>
      <c r="J127" s="165">
        <f>ROUND(I127*H127,2)</f>
        <v>0</v>
      </c>
      <c r="K127" s="161" t="s">
        <v>171</v>
      </c>
      <c r="L127" s="31"/>
      <c r="M127" s="166" t="s">
        <v>1</v>
      </c>
      <c r="N127" s="167" t="s">
        <v>44</v>
      </c>
      <c r="O127" s="50"/>
      <c r="P127" s="168">
        <f>O127*H127</f>
        <v>0</v>
      </c>
      <c r="Q127" s="168">
        <v>1.2E-4</v>
      </c>
      <c r="R127" s="168">
        <f>Q127*H127</f>
        <v>1.9200000000000002E-2</v>
      </c>
      <c r="S127" s="168">
        <v>0</v>
      </c>
      <c r="T127" s="169">
        <f>S127*H127</f>
        <v>0</v>
      </c>
      <c r="AR127" s="15" t="s">
        <v>371</v>
      </c>
      <c r="AT127" s="15" t="s">
        <v>161</v>
      </c>
      <c r="AU127" s="15" t="s">
        <v>82</v>
      </c>
      <c r="AY127" s="15" t="s">
        <v>158</v>
      </c>
      <c r="BE127" s="88">
        <f>IF(N127="základní",J127,0)</f>
        <v>0</v>
      </c>
      <c r="BF127" s="88">
        <f>IF(N127="snížená",J127,0)</f>
        <v>0</v>
      </c>
      <c r="BG127" s="88">
        <f>IF(N127="zákl. přenesená",J127,0)</f>
        <v>0</v>
      </c>
      <c r="BH127" s="88">
        <f>IF(N127="sníž. přenesená",J127,0)</f>
        <v>0</v>
      </c>
      <c r="BI127" s="88">
        <f>IF(N127="nulová",J127,0)</f>
        <v>0</v>
      </c>
      <c r="BJ127" s="15" t="s">
        <v>21</v>
      </c>
      <c r="BK127" s="88">
        <f>ROUND(I127*H127,2)</f>
        <v>0</v>
      </c>
      <c r="BL127" s="15" t="s">
        <v>371</v>
      </c>
      <c r="BM127" s="15" t="s">
        <v>796</v>
      </c>
    </row>
    <row r="128" spans="2:65" s="1" customFormat="1" ht="16.5" customHeight="1">
      <c r="B128" s="131"/>
      <c r="C128" s="159" t="s">
        <v>690</v>
      </c>
      <c r="D128" s="159" t="s">
        <v>161</v>
      </c>
      <c r="E128" s="160" t="s">
        <v>797</v>
      </c>
      <c r="F128" s="161" t="s">
        <v>798</v>
      </c>
      <c r="G128" s="162" t="s">
        <v>265</v>
      </c>
      <c r="H128" s="163">
        <v>160</v>
      </c>
      <c r="I128" s="164"/>
      <c r="J128" s="165">
        <f>ROUND(I128*H128,2)</f>
        <v>0</v>
      </c>
      <c r="K128" s="161" t="s">
        <v>171</v>
      </c>
      <c r="L128" s="31"/>
      <c r="M128" s="166" t="s">
        <v>1</v>
      </c>
      <c r="N128" s="167" t="s">
        <v>44</v>
      </c>
      <c r="O128" s="50"/>
      <c r="P128" s="168">
        <f>O128*H128</f>
        <v>0</v>
      </c>
      <c r="Q128" s="168">
        <v>0</v>
      </c>
      <c r="R128" s="168">
        <f>Q128*H128</f>
        <v>0</v>
      </c>
      <c r="S128" s="168">
        <v>0</v>
      </c>
      <c r="T128" s="169">
        <f>S128*H128</f>
        <v>0</v>
      </c>
      <c r="AR128" s="15" t="s">
        <v>371</v>
      </c>
      <c r="AT128" s="15" t="s">
        <v>161</v>
      </c>
      <c r="AU128" s="15" t="s">
        <v>82</v>
      </c>
      <c r="AY128" s="15" t="s">
        <v>158</v>
      </c>
      <c r="BE128" s="88">
        <f>IF(N128="základní",J128,0)</f>
        <v>0</v>
      </c>
      <c r="BF128" s="88">
        <f>IF(N128="snížená",J128,0)</f>
        <v>0</v>
      </c>
      <c r="BG128" s="88">
        <f>IF(N128="zákl. přenesená",J128,0)</f>
        <v>0</v>
      </c>
      <c r="BH128" s="88">
        <f>IF(N128="sníž. přenesená",J128,0)</f>
        <v>0</v>
      </c>
      <c r="BI128" s="88">
        <f>IF(N128="nulová",J128,0)</f>
        <v>0</v>
      </c>
      <c r="BJ128" s="15" t="s">
        <v>21</v>
      </c>
      <c r="BK128" s="88">
        <f>ROUND(I128*H128,2)</f>
        <v>0</v>
      </c>
      <c r="BL128" s="15" t="s">
        <v>371</v>
      </c>
      <c r="BM128" s="15" t="s">
        <v>799</v>
      </c>
    </row>
    <row r="129" spans="2:65" s="10" customFormat="1" ht="25.9" customHeight="1">
      <c r="B129" s="146"/>
      <c r="D129" s="147" t="s">
        <v>72</v>
      </c>
      <c r="E129" s="148" t="s">
        <v>136</v>
      </c>
      <c r="F129" s="148" t="s">
        <v>319</v>
      </c>
      <c r="I129" s="149"/>
      <c r="J129" s="150">
        <f>BK129</f>
        <v>0</v>
      </c>
      <c r="L129" s="146"/>
      <c r="M129" s="151"/>
      <c r="N129" s="152"/>
      <c r="O129" s="152"/>
      <c r="P129" s="153">
        <f>P130</f>
        <v>0</v>
      </c>
      <c r="Q129" s="152"/>
      <c r="R129" s="153">
        <f>R130</f>
        <v>0</v>
      </c>
      <c r="S129" s="152"/>
      <c r="T129" s="154">
        <f>T130</f>
        <v>0</v>
      </c>
      <c r="AR129" s="147" t="s">
        <v>199</v>
      </c>
      <c r="AT129" s="155" t="s">
        <v>72</v>
      </c>
      <c r="AU129" s="155" t="s">
        <v>73</v>
      </c>
      <c r="AY129" s="147" t="s">
        <v>158</v>
      </c>
      <c r="BK129" s="156">
        <f>BK130</f>
        <v>0</v>
      </c>
    </row>
    <row r="130" spans="2:65" s="10" customFormat="1" ht="22.9" customHeight="1">
      <c r="B130" s="146"/>
      <c r="D130" s="147" t="s">
        <v>72</v>
      </c>
      <c r="E130" s="157" t="s">
        <v>198</v>
      </c>
      <c r="F130" s="157" t="s">
        <v>135</v>
      </c>
      <c r="I130" s="149"/>
      <c r="J130" s="158">
        <f>BK130</f>
        <v>0</v>
      </c>
      <c r="L130" s="146"/>
      <c r="M130" s="151"/>
      <c r="N130" s="152"/>
      <c r="O130" s="152"/>
      <c r="P130" s="153">
        <f>P131</f>
        <v>0</v>
      </c>
      <c r="Q130" s="152"/>
      <c r="R130" s="153">
        <f>R131</f>
        <v>0</v>
      </c>
      <c r="S130" s="152"/>
      <c r="T130" s="154">
        <f>T131</f>
        <v>0</v>
      </c>
      <c r="AR130" s="147" t="s">
        <v>199</v>
      </c>
      <c r="AT130" s="155" t="s">
        <v>72</v>
      </c>
      <c r="AU130" s="155" t="s">
        <v>21</v>
      </c>
      <c r="AY130" s="147" t="s">
        <v>158</v>
      </c>
      <c r="BK130" s="156">
        <f>BK131</f>
        <v>0</v>
      </c>
    </row>
    <row r="131" spans="2:65" s="1" customFormat="1" ht="16.5" customHeight="1">
      <c r="B131" s="131"/>
      <c r="C131" s="159" t="s">
        <v>285</v>
      </c>
      <c r="D131" s="159" t="s">
        <v>161</v>
      </c>
      <c r="E131" s="160" t="s">
        <v>201</v>
      </c>
      <c r="F131" s="161" t="s">
        <v>202</v>
      </c>
      <c r="G131" s="162" t="s">
        <v>203</v>
      </c>
      <c r="H131" s="163">
        <v>2.5000000000000001E-2</v>
      </c>
      <c r="I131" s="164"/>
      <c r="J131" s="165">
        <f>ROUND(I131*H131,2)</f>
        <v>0</v>
      </c>
      <c r="K131" s="161" t="s">
        <v>204</v>
      </c>
      <c r="L131" s="31"/>
      <c r="M131" s="179" t="s">
        <v>1</v>
      </c>
      <c r="N131" s="180" t="s">
        <v>44</v>
      </c>
      <c r="O131" s="181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AR131" s="15" t="s">
        <v>205</v>
      </c>
      <c r="AT131" s="15" t="s">
        <v>161</v>
      </c>
      <c r="AU131" s="15" t="s">
        <v>82</v>
      </c>
      <c r="AY131" s="15" t="s">
        <v>158</v>
      </c>
      <c r="BE131" s="88">
        <f>IF(N131="základní",J131,0)</f>
        <v>0</v>
      </c>
      <c r="BF131" s="88">
        <f>IF(N131="snížená",J131,0)</f>
        <v>0</v>
      </c>
      <c r="BG131" s="88">
        <f>IF(N131="zákl. přenesená",J131,0)</f>
        <v>0</v>
      </c>
      <c r="BH131" s="88">
        <f>IF(N131="sníž. přenesená",J131,0)</f>
        <v>0</v>
      </c>
      <c r="BI131" s="88">
        <f>IF(N131="nulová",J131,0)</f>
        <v>0</v>
      </c>
      <c r="BJ131" s="15" t="s">
        <v>21</v>
      </c>
      <c r="BK131" s="88">
        <f>ROUND(I131*H131,2)</f>
        <v>0</v>
      </c>
      <c r="BL131" s="15" t="s">
        <v>205</v>
      </c>
      <c r="BM131" s="15" t="s">
        <v>800</v>
      </c>
    </row>
    <row r="132" spans="2:65" s="1" customFormat="1" ht="6.95" customHeight="1">
      <c r="B132" s="40"/>
      <c r="C132" s="41"/>
      <c r="D132" s="41"/>
      <c r="E132" s="41"/>
      <c r="F132" s="41"/>
      <c r="G132" s="41"/>
      <c r="H132" s="41"/>
      <c r="I132" s="113"/>
      <c r="J132" s="41"/>
      <c r="K132" s="41"/>
      <c r="L132" s="31"/>
    </row>
  </sheetData>
  <autoFilter ref="C97:K131" xr:uid="{00000000-0009-0000-0000-000008000000}"/>
  <mergeCells count="14">
    <mergeCell ref="D76:F76"/>
    <mergeCell ref="E88:H88"/>
    <mergeCell ref="E90:H90"/>
    <mergeCell ref="L2:V2"/>
    <mergeCell ref="E52:H52"/>
    <mergeCell ref="D72:F72"/>
    <mergeCell ref="D73:F73"/>
    <mergeCell ref="D74:F74"/>
    <mergeCell ref="D75:F75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24</vt:i4>
      </vt:variant>
    </vt:vector>
  </HeadingPairs>
  <TitlesOfParts>
    <vt:vector size="36" baseType="lpstr">
      <vt:lpstr>Rekapitulace stavby</vt:lpstr>
      <vt:lpstr>SO 01 - HTU</vt:lpstr>
      <vt:lpstr>SO 02 - Zpevněne plochy a...</vt:lpstr>
      <vt:lpstr>SO 03 - Kancelářská bunka</vt:lpstr>
      <vt:lpstr>SO 04-01 - Vodovodni prip...</vt:lpstr>
      <vt:lpstr>SO 04-02 - Kanalizacni  p...</vt:lpstr>
      <vt:lpstr>SO 04-03 - Odvodneni zpev...</vt:lpstr>
      <vt:lpstr>SO 04-04 - Pripojka NN</vt:lpstr>
      <vt:lpstr>SO 05 - Osvětlení areálu</vt:lpstr>
      <vt:lpstr>SO 06 - Oplocení areálu</vt:lpstr>
      <vt:lpstr>SO 07 - KTU</vt:lpstr>
      <vt:lpstr>SO 08 - Provozni soubory</vt:lpstr>
      <vt:lpstr>'Rekapitulace stavby'!Názvy_tisku</vt:lpstr>
      <vt:lpstr>'SO 01 - HTU'!Názvy_tisku</vt:lpstr>
      <vt:lpstr>'SO 02 - Zpevněne plochy a...'!Názvy_tisku</vt:lpstr>
      <vt:lpstr>'SO 03 - Kancelářská bunka'!Názvy_tisku</vt:lpstr>
      <vt:lpstr>'SO 04-01 - Vodovodni prip...'!Názvy_tisku</vt:lpstr>
      <vt:lpstr>'SO 04-02 - Kanalizacni  p...'!Názvy_tisku</vt:lpstr>
      <vt:lpstr>'SO 04-03 - Odvodneni zpev...'!Názvy_tisku</vt:lpstr>
      <vt:lpstr>'SO 04-04 - Pripojka NN'!Názvy_tisku</vt:lpstr>
      <vt:lpstr>'SO 05 - Osvětlení areálu'!Názvy_tisku</vt:lpstr>
      <vt:lpstr>'SO 06 - Oplocení areálu'!Názvy_tisku</vt:lpstr>
      <vt:lpstr>'SO 07 - KTU'!Názvy_tisku</vt:lpstr>
      <vt:lpstr>'SO 08 - Provozni soubory'!Názvy_tisku</vt:lpstr>
      <vt:lpstr>'Rekapitulace stavby'!Oblast_tisku</vt:lpstr>
      <vt:lpstr>'SO 01 - HTU'!Oblast_tisku</vt:lpstr>
      <vt:lpstr>'SO 02 - Zpevněne plochy a...'!Oblast_tisku</vt:lpstr>
      <vt:lpstr>'SO 03 - Kancelářská bunka'!Oblast_tisku</vt:lpstr>
      <vt:lpstr>'SO 04-01 - Vodovodni prip...'!Oblast_tisku</vt:lpstr>
      <vt:lpstr>'SO 04-02 - Kanalizacni  p...'!Oblast_tisku</vt:lpstr>
      <vt:lpstr>'SO 04-03 - Odvodneni zpev...'!Oblast_tisku</vt:lpstr>
      <vt:lpstr>'SO 04-04 - Pripojka NN'!Oblast_tisku</vt:lpstr>
      <vt:lpstr>'SO 05 - Osvětlení areálu'!Oblast_tisku</vt:lpstr>
      <vt:lpstr>'SO 06 - Oplocení areálu'!Oblast_tisku</vt:lpstr>
      <vt:lpstr>'SO 07 - KTU'!Oblast_tisku</vt:lpstr>
      <vt:lpstr>'SO 08 - Provozni soubory'!Oblast_tisku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Lenovo-PC\Hana</dc:creator>
  <cp:lastModifiedBy>lada</cp:lastModifiedBy>
  <dcterms:created xsi:type="dcterms:W3CDTF">2019-12-06T14:28:08Z</dcterms:created>
  <dcterms:modified xsi:type="dcterms:W3CDTF">2019-12-06T14:29:46Z</dcterms:modified>
</cp:coreProperties>
</file>